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heck" sheetId="2" state="visible" r:id="rId4"/>
    <sheet name="Harlow" sheetId="3" state="visible" r:id="rId5"/>
    <sheet name="Engine" sheetId="4" state="visible" r:id="rId6"/>
    <sheet name="Paths" sheetId="5" state="visible" r:id="rId7"/>
    <sheet name="Tape" sheetId="6" state="visible" r:id="rId8"/>
  </sheets>
  <definedNames>
    <definedName function="false" hidden="false" name="H_Acq" vbProcedure="false">Inputs!$C$15</definedName>
    <definedName function="false" hidden="false" name="H_Amort" vbProcedure="false">Inputs!$C$7</definedName>
    <definedName function="false" hidden="false" name="H_Blend" vbProcedure="false">Paths!$P$13</definedName>
    <definedName function="false" hidden="false" name="H_BlendIrr" vbProcedure="false">Paths!$P$14</definedName>
    <definedName function="false" hidden="false" name="H_Board" vbProcedure="false">Inputs!$C$16</definedName>
    <definedName function="false" hidden="false" name="H_Budget" vbProcedure="false">Inputs!$C$38</definedName>
    <definedName function="false" hidden="false" name="H_CK" vbProcedure="false">Inputs!$C$22</definedName>
    <definedName function="false" hidden="false" name="H_Costs" vbProcedure="false">Harlow!$C$14</definedName>
    <definedName function="false" hidden="false" name="H_Debt0" vbProcedure="false">Harlow!$C$9</definedName>
    <definedName function="false" hidden="false" name="H_Delinq" vbProcedure="false">Inputs!$C$9</definedName>
    <definedName function="false" hidden="false" name="H_DilCost" vbProcedure="false">Inputs!$C$41</definedName>
    <definedName function="false" hidden="false" name="H_DilM" vbProcedure="false">Inputs!$C$39</definedName>
    <definedName function="false" hidden="false" name="H_DilReo" vbProcedure="false">Inputs!$C$40</definedName>
    <definedName function="false" hidden="false" name="H_EngineCols" vbProcedure="false">Engine!$C$5</definedName>
    <definedName function="false" hidden="false" name="H_FcJ" vbProcedure="false">Inputs!$C$27</definedName>
    <definedName function="false" hidden="false" name="H_FcNJ" vbProcedure="false">Inputs!$C$28</definedName>
    <definedName function="false" hidden="false" name="H_Floor" vbProcedure="false">Harlow!$C$10</definedName>
    <definedName function="false" hidden="false" name="H_FloorNJ" vbProcedure="false">Harlow!$C$16</definedName>
    <definedName function="false" hidden="false" name="H_Haircut" vbProcedure="false">Inputs!$C$25</definedName>
    <definedName function="false" hidden="false" name="H_Ins" vbProcedure="false">Inputs!$C$12</definedName>
    <definedName function="false" hidden="false" name="H_IrrNJPrice" vbProcedure="false">Harlow!$C$17</definedName>
    <definedName function="false" hidden="false" name="H_LegalJ" vbProcedure="false">Inputs!$C$19</definedName>
    <definedName function="false" hidden="false" name="H_LegalNJ" vbProcedure="false">Inputs!$C$20</definedName>
    <definedName function="false" hidden="false" name="H_LegalShare" vbProcedure="false">Inputs!$C$21</definedName>
    <definedName function="false" hidden="false" name="H_LevRate" vbProcedure="false">Inputs!$C$47</definedName>
    <definedName function="false" hidden="false" name="H_LTV" vbProcedure="false">Inputs!$C$46</definedName>
    <definedName function="false" hidden="false" name="H_ModM" vbProcedure="false">Inputs!$C$36</definedName>
    <definedName function="false" hidden="false" name="H_Orig" vbProcedure="false">Inputs!$C$5</definedName>
    <definedName function="false" hidden="false" name="H_Paid" vbProcedure="false">Inputs!$C$8</definedName>
    <definedName function="false" hidden="false" name="H_PD" vbProcedure="false">Inputs!$C$44</definedName>
    <definedName function="false" hidden="false" name="H_PF" vbProcedure="false">Inputs!$C$45</definedName>
    <definedName function="false" hidden="false" name="H_PM" vbProcedure="false">Inputs!$C$43</definedName>
    <definedName function="false" hidden="false" name="H_Pmt" vbProcedure="false">Harlow!$C$4</definedName>
    <definedName function="false" hidden="false" name="H_Poss" vbProcedure="false">Inputs!$C$29</definedName>
    <definedName function="false" hidden="false" name="H_PR" vbProcedure="false">Inputs!$C$42</definedName>
    <definedName function="false" hidden="false" name="H_PriorAdv" vbProcedure="false">Harlow!$C$7</definedName>
    <definedName function="false" hidden="false" name="H_PVReo" vbProcedure="false">Harlow!$C$15</definedName>
    <definedName function="false" hidden="false" name="H_Rate" vbProcedure="false">Inputs!$C$6</definedName>
    <definedName function="false" hidden="false" name="H_ReinstM" vbProcedure="false">Inputs!$C$34</definedName>
    <definedName function="false" hidden="false" name="H_Reo" vbProcedure="false">Inputs!$C$30</definedName>
    <definedName function="false" hidden="false" name="H_Repair" vbProcedure="false">Inputs!$C$23</definedName>
    <definedName function="false" hidden="false" name="H_ReperfY" vbProcedure="false">Inputs!$C$37</definedName>
    <definedName function="false" hidden="false" name="H_SaleCost" vbProcedure="false">Inputs!$C$26</definedName>
    <definedName function="false" hidden="false" name="H_Seas" vbProcedure="false">Inputs!$C$35</definedName>
    <definedName function="false" hidden="false" name="H_ServNPL" vbProcedure="false">Inputs!$C$17</definedName>
    <definedName function="false" hidden="false" name="H_ServPerf" vbProcedure="false">Inputs!$C$18</definedName>
    <definedName function="false" hidden="false" name="H_Target" vbProcedure="false">Inputs!$C$31</definedName>
    <definedName function="false" hidden="false" name="H_Taxes" vbProcedure="false">Inputs!$C$11</definedName>
    <definedName function="false" hidden="false" name="H_TI" vbProcedure="false">Harlow!$C$6</definedName>
    <definedName function="false" hidden="false" name="H_UPB" vbProcedure="false">Harlow!$C$5</definedName>
    <definedName function="false" hidden="false" name="H_Util" vbProcedure="false">Inputs!$C$24</definedName>
    <definedName function="false" hidden="false" name="H_Value0" vbProcedure="false">Inputs!$C$10</definedName>
    <definedName function="false" hidden="false" name="T_Ask" vbProcedure="false">Inputs!$C$52</definedName>
    <definedName function="false" hidden="false" name="T_Hold" vbProcedure="false">Inputs!$C$58</definedName>
    <definedName function="false" hidden="false" name="T_Ins" vbProcedure="false">Inputs!$C$51</definedName>
    <definedName function="false" hidden="false" name="T_ptask" vbProcedure="false">Tape!$C$41</definedName>
    <definedName function="false" hidden="false" name="T_ptbid" vbProcedure="false">Tape!$C$48</definedName>
    <definedName function="false" hidden="false" name="T_ptcarry" vbProcedure="false">Tape!$C$45</definedName>
    <definedName function="false" hidden="false" name="T_ptfloor" vbProcedure="false">Tape!$C$42</definedName>
    <definedName function="false" hidden="false" name="T_ptgap" vbProcedure="false">Tape!$C$43</definedName>
    <definedName function="false" hidden="false" name="T_ptirrask" vbProcedure="false">Tape!$C$46</definedName>
    <definedName function="false" hidden="false" name="T_ptirrbid" vbProcedure="false">Tape!$C$49</definedName>
    <definedName function="false" hidden="false" name="T_ptirrbid8" vbProcedure="false">Tape!$C$50</definedName>
    <definedName function="false" hidden="false" name="T_ptirrpos" vbProcedure="false">Tape!$C$52</definedName>
    <definedName function="false" hidden="false" name="T_ptirrx" vbProcedure="false">Tape!$C$47</definedName>
    <definedName function="false" hidden="false" name="T_ptover" vbProcedure="false">Tape!$C$44</definedName>
    <definedName function="false" hidden="false" name="T_ptpos" vbProcedure="false">Tape!$C$51</definedName>
    <definedName function="false" hidden="false" name="T_Rep" vbProcedure="false">Inputs!$C$54</definedName>
    <definedName function="false" hidden="false" name="T_RepV" vbProcedure="false">Inputs!$C$55</definedName>
    <definedName function="false" hidden="false" name="T_SetM" vbProcedure="false">Inputs!$C$60</definedName>
    <definedName function="false" hidden="false" name="T_SetPct" vbProcedure="false">Inputs!$C$59</definedName>
    <definedName function="false" hidden="false" name="T_SRate" vbProcedure="false">Inputs!$C$56</definedName>
    <definedName function="false" hidden="false" name="T_SRem" vbProcedure="false">Inputs!$C$57</definedName>
    <definedName function="false" hidden="false" name="T_Target" vbProcedure="false">Inputs!$C$53</definedName>
    <definedName function="false" hidden="false" name="T_Tax" vbProcedure="false">Inputs!$C$50</definedName>
    <definedName function="false" hidden="false" name="T_th_C7_10" vbProcedure="false">Tape!$G$58</definedName>
    <definedName function="false" hidden="false" name="T_th_C7_20" vbProcedure="false">Tape!$G$57</definedName>
    <definedName function="false" hidden="false" name="T_th_C7_52" vbProcedure="false">Tape!$G$56</definedName>
    <definedName function="false" hidden="false" name="T_th_C8_10" vbProcedure="false">Tape!$G$61</definedName>
    <definedName function="false" hidden="false" name="T_th_C8_20" vbProcedure="false">Tape!$G$60</definedName>
    <definedName function="false" hidden="false" name="T_th_C8_52" vbProcedure="false">Tape!$G$59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<sst xmlns="http://schemas.openxmlformats.org/spreadsheetml/2006/main" count="261" uniqueCount="247">
  <si>
    <t xml:space="preserve">Harlow Street and the Calloway tape: inputs (blue = typed assumptions)</t>
  </si>
  <si>
    <t xml:space="preserve">Harlow Street: the loan</t>
  </si>
  <si>
    <t xml:space="preserve">Original loan</t>
  </si>
  <si>
    <t xml:space="preserve">Note rate</t>
  </si>
  <si>
    <t xml:space="preserve">Amortization (months)</t>
  </si>
  <si>
    <t xml:space="preserve">Payments made before default</t>
  </si>
  <si>
    <t xml:space="preserve">Months delinquent at purchase</t>
  </si>
  <si>
    <t xml:space="preserve">Value (BPO)</t>
  </si>
  <si>
    <t xml:space="preserve">Taxes per year</t>
  </si>
  <si>
    <t xml:space="preserve">Insurance per year</t>
  </si>
  <si>
    <t xml:space="preserve">Harlow Street: costs and timeline</t>
  </si>
  <si>
    <t xml:space="preserve">Acquisition and diligence</t>
  </si>
  <si>
    <t xml:space="preserve">Boarding</t>
  </si>
  <si>
    <t xml:space="preserve">Servicing per month, non-performing</t>
  </si>
  <si>
    <t xml:space="preserve">Servicing per month, performing</t>
  </si>
  <si>
    <t xml:space="preserve">Legal, judicial foreclosure</t>
  </si>
  <si>
    <t xml:space="preserve">Legal, non-judicial foreclosure</t>
  </si>
  <si>
    <t xml:space="preserve">Share of legal paid at filing (month 2)</t>
  </si>
  <si>
    <t xml:space="preserve">Cash for keys</t>
  </si>
  <si>
    <t xml:space="preserve">Repairs, % of value</t>
  </si>
  <si>
    <t xml:space="preserve">REO upkeep per month</t>
  </si>
  <si>
    <t xml:space="preserve">REO haircut to value</t>
  </si>
  <si>
    <t xml:space="preserve">Selling costs</t>
  </si>
  <si>
    <t xml:space="preserve">Judicial: foreclosure sale at month</t>
  </si>
  <si>
    <t xml:space="preserve">Non-judicial: foreclosure sale at month</t>
  </si>
  <si>
    <t xml:space="preserve">Possession after the sale (months, occupied)</t>
  </si>
  <si>
    <t xml:space="preserve">REO marketing to sale (months)</t>
  </si>
  <si>
    <t xml:space="preserve">Required IRR</t>
  </si>
  <si>
    <t xml:space="preserve">Harlow Street: other paths</t>
  </si>
  <si>
    <t xml:space="preserve">Reinstatement at month</t>
  </si>
  <si>
    <t xml:space="preserve">Payments before resale (reinstated or modified)</t>
  </si>
  <si>
    <t xml:space="preserve">Modification at month</t>
  </si>
  <si>
    <t xml:space="preserve">Buyer's yield on a reperforming note</t>
  </si>
  <si>
    <t xml:space="preserve">Borrower's documented P&amp;I budget</t>
  </si>
  <si>
    <t xml:space="preserve">Deed in lieu at month</t>
  </si>
  <si>
    <t xml:space="preserve">REO months after a deed in lieu</t>
  </si>
  <si>
    <t xml:space="preserve">Deed-in-lieu transaction costs</t>
  </si>
  <si>
    <t xml:space="preserve">Probability: reinstatement</t>
  </si>
  <si>
    <t xml:space="preserve">Probability: modification</t>
  </si>
  <si>
    <t xml:space="preserve">Probability: deed in lieu</t>
  </si>
  <si>
    <t xml:space="preserve">Probability: foreclosure</t>
  </si>
  <si>
    <t xml:space="preserve">Leverage: share of price borrowed</t>
  </si>
  <si>
    <t xml:space="preserve">Leverage: interest rate (interest-only)</t>
  </si>
  <si>
    <t xml:space="preserve">Calloway tape: common assumptions</t>
  </si>
  <si>
    <t xml:space="preserve">Taxes, % of value per year</t>
  </si>
  <si>
    <t xml:space="preserve">Insurance, % of value per year</t>
  </si>
  <si>
    <t xml:space="preserve">Seller's ask, % of UPB</t>
  </si>
  <si>
    <t xml:space="preserve">Repairs, % of value (occupied)</t>
  </si>
  <si>
    <t xml:space="preserve">Repairs, % of value (vacant)</t>
  </si>
  <si>
    <t xml:space="preserve">Senior loan rate (second liens)</t>
  </si>
  <si>
    <t xml:space="preserve">Senior months remaining</t>
  </si>
  <si>
    <t xml:space="preserve">Months of servicing before stopping</t>
  </si>
  <si>
    <t xml:space="preserve">Settlement, % of total debt</t>
  </si>
  <si>
    <t xml:space="preserve">Settlement month</t>
  </si>
  <si>
    <t xml:space="preserve">Check: every figure below is printed in the book; the live column is a formula</t>
  </si>
  <si>
    <t xml:space="preserve">Figure (chapter)</t>
  </si>
  <si>
    <t xml:space="preserve">Printed in the book</t>
  </si>
  <si>
    <t xml:space="preserve">Live formula</t>
  </si>
  <si>
    <t xml:space="preserve">Status</t>
  </si>
  <si>
    <t xml:space="preserve">UPB (Ch 6)</t>
  </si>
  <si>
    <t xml:space="preserve">Total debt at purchase (Ch 6)</t>
  </si>
  <si>
    <t xml:space="preserve">Floor, judicial (Ch 8)</t>
  </si>
  <si>
    <t xml:space="preserve">Gross cash paid out on the path (Ch 7)</t>
  </si>
  <si>
    <t xml:space="preserve">PV of REO proceeds (Ch 8)</t>
  </si>
  <si>
    <t xml:space="preserve">Floor, non-judicial (Ch 7)</t>
  </si>
  <si>
    <t xml:space="preserve">IRR if the NJ price is paid (Ch 7)</t>
  </si>
  <si>
    <t xml:space="preserve">Sale at month 36 (Ch 7)</t>
  </si>
  <si>
    <t xml:space="preserve">Value x 0.90 (Ch 8)</t>
  </si>
  <si>
    <t xml:space="preserve">Reinstatement path (Ch 8)</t>
  </si>
  <si>
    <t xml:space="preserve">Modification 5%/480 path (Ch 9)</t>
  </si>
  <si>
    <t xml:space="preserve">Modification at the budget rate (Ch 9)</t>
  </si>
  <si>
    <t xml:space="preserve">Deed in lieu path (Ch 10)</t>
  </si>
  <si>
    <t xml:space="preserve">Blended bid (Ch 8)</t>
  </si>
  <si>
    <t xml:space="preserve">Blend IRR at the floor (Ch 8)</t>
  </si>
  <si>
    <t xml:space="preserve">Levered IRR, base (Ch 15)</t>
  </si>
  <si>
    <t xml:space="preserve">Unlevered IRR, +24 months (Ch 15)</t>
  </si>
  <si>
    <t xml:space="preserve">Pool: sum of floor values (Ch 12)</t>
  </si>
  <si>
    <t xml:space="preserve">Pool IRR at the ask (Ch 12)</t>
  </si>
  <si>
    <t xml:space="preserve">Pool without C-1 and C-5 (Ch 12)</t>
  </si>
  <si>
    <t xml:space="preserve">The book's bid (Ch 12)</t>
  </si>
  <si>
    <t xml:space="preserve">IRR at the bid (Ch 12)</t>
  </si>
  <si>
    <t xml:space="preserve">C-7 floor (Ch 11)</t>
  </si>
  <si>
    <t xml:space="preserve">C-8 floor value (Ch 11)</t>
  </si>
  <si>
    <t xml:space="preserve">C-8 at $7,200: settlement probability needed (Ch 11)</t>
  </si>
  <si>
    <t xml:space="preserve">C-7 at $8,400: settlement probability needed (Ch 11)</t>
  </si>
  <si>
    <t xml:space="preserve">Number of checks</t>
  </si>
  <si>
    <t xml:space="preserve">Checks OK</t>
  </si>
  <si>
    <t xml:space="preserve">Harlow Street: the loan, total debt and the floor</t>
  </si>
  <si>
    <t xml:space="preserve">P&amp;I</t>
  </si>
  <si>
    <t xml:space="preserve">UPB</t>
  </si>
  <si>
    <t xml:space="preserve">Taxes and insurance per month</t>
  </si>
  <si>
    <t xml:space="preserve">Advanced by the prior servicer</t>
  </si>
  <si>
    <t xml:space="preserve">Accrued unpaid interest</t>
  </si>
  <si>
    <t xml:space="preserve">TOTAL DEBT at purchase</t>
  </si>
  <si>
    <t xml:space="preserve">FLOOR: maximum bid on the foreclosure path (base)</t>
  </si>
  <si>
    <t xml:space="preserve">  % of UPB</t>
  </si>
  <si>
    <t xml:space="preserve">  % of value</t>
  </si>
  <si>
    <t xml:space="preserve">  % of total debt</t>
  </si>
  <si>
    <t xml:space="preserve">Gross cash paid out over the path</t>
  </si>
  <si>
    <t xml:space="preserve">PV of REO proceeds at 20%</t>
  </si>
  <si>
    <t xml:space="preserve">Non-judicial maximum bid</t>
  </si>
  <si>
    <t xml:space="preserve">IRR if the non-judicial price is paid for the judicial loan</t>
  </si>
  <si>
    <t xml:space="preserve">Highest modification rate fitting the budget over 480 months</t>
  </si>
  <si>
    <t xml:space="preserve">Foreclosure path engine: one column per scenario (edit rows 6 to 10 to make your own)</t>
  </si>
  <si>
    <t xml:space="preserve">Scenario</t>
  </si>
  <si>
    <t xml:space="preserve">Base: judicial, sale m30</t>
  </si>
  <si>
    <t xml:space="preserve">Non-judicial, sale m10</t>
  </si>
  <si>
    <t xml:space="preserve">Judicial loan at the NJ price</t>
  </si>
  <si>
    <t xml:space="preserve">Judicial, sale m10</t>
  </si>
  <si>
    <t xml:space="preserve">Judicial, sale m18</t>
  </si>
  <si>
    <t xml:space="preserve">Judicial, sale m24</t>
  </si>
  <si>
    <t xml:space="preserve">Judicial, sale m36</t>
  </si>
  <si>
    <t xml:space="preserve">Judicial, sale m42</t>
  </si>
  <si>
    <t xml:space="preserve">Value x 0.80</t>
  </si>
  <si>
    <t xml:space="preserve">Value x 0.90</t>
  </si>
  <si>
    <t xml:space="preserve">Value x 1.10</t>
  </si>
  <si>
    <t xml:space="preserve">Base price, delay +6</t>
  </si>
  <si>
    <t xml:space="preserve">Base price, delay +12</t>
  </si>
  <si>
    <t xml:space="preserve">Base price, delay +24</t>
  </si>
  <si>
    <t xml:space="preserve">12% hurdle, base</t>
  </si>
  <si>
    <t xml:space="preserve">12% hurdle, +6 months</t>
  </si>
  <si>
    <t xml:space="preserve">12% hurdle, value x 0.90</t>
  </si>
  <si>
    <t xml:space="preserve">Price 40% UPB, sale m32</t>
  </si>
  <si>
    <t xml:space="preserve">Price 40% UPB, sale m33</t>
  </si>
  <si>
    <t xml:space="preserve">Price 50% UPB, sale m22</t>
  </si>
  <si>
    <t xml:space="preserve">Price 50% UPB, sale m23</t>
  </si>
  <si>
    <t xml:space="preserve">Price 60% UPB, sale m15</t>
  </si>
  <si>
    <t xml:space="preserve">Price 60% UPB, sale m16</t>
  </si>
  <si>
    <t xml:space="preserve">Base timeline, blended price</t>
  </si>
  <si>
    <t xml:space="preserve">Foreclosure sale month</t>
  </si>
  <si>
    <t xml:space="preserve">Legal cost</t>
  </si>
  <si>
    <t xml:space="preserve">Value multiplier</t>
  </si>
  <si>
    <t xml:space="preserve">Discount rate (required IRR)</t>
  </si>
  <si>
    <t xml:space="preserve">Value</t>
  </si>
  <si>
    <t xml:space="preserve">Possession month</t>
  </si>
  <si>
    <t xml:space="preserve">REO sale month</t>
  </si>
  <si>
    <t xml:space="preserve">Total debt at the sale</t>
  </si>
  <si>
    <t xml:space="preserve">REO net of selling costs</t>
  </si>
  <si>
    <t xml:space="preserve">Repairs</t>
  </si>
  <si>
    <t xml:space="preserve">Third party could pay the debt?</t>
  </si>
  <si>
    <t xml:space="preserve">NPV, REO route</t>
  </si>
  <si>
    <t xml:space="preserve">NPV, third-party route</t>
  </si>
  <si>
    <t xml:space="preserve">Route used (worse of the two)</t>
  </si>
  <si>
    <t xml:space="preserve">FLOOR (maximum bid)</t>
  </si>
  <si>
    <t xml:space="preserve">Price used for the IRR</t>
  </si>
  <si>
    <t xml:space="preserve">IRR at that price</t>
  </si>
  <si>
    <t xml:space="preserve">Gross cash paid out</t>
  </si>
  <si>
    <t xml:space="preserve">PV of REO proceeds</t>
  </si>
  <si>
    <t xml:space="preserve">Levered equity IRR at that price</t>
  </si>
  <si>
    <t xml:space="preserve">REO route flows (price excluded), months 0 to 90</t>
  </si>
  <si>
    <t xml:space="preserve">Third-party route flows (price excluded)</t>
  </si>
  <si>
    <t xml:space="preserve">Chosen route flows, price included</t>
  </si>
  <si>
    <t xml:space="preserve">Levered equity flows</t>
  </si>
  <si>
    <t xml:space="preserve">Harlow Street: the other paths, the blend and the modification designs</t>
  </si>
  <si>
    <t xml:space="preserve">Path</t>
  </si>
  <si>
    <t xml:space="preserve">Reinstatement</t>
  </si>
  <si>
    <t xml:space="preserve">Mod 5%/480</t>
  </si>
  <si>
    <t xml:space="preserve">Mod 4%/480</t>
  </si>
  <si>
    <t xml:space="preserve">Mod 6.25%/480</t>
  </si>
  <si>
    <t xml:space="preserve">Mod 6.25%/360</t>
  </si>
  <si>
    <t xml:space="preserve">Mod at budget rate/480</t>
  </si>
  <si>
    <t xml:space="preserve">Mod 5%, sold at 8%</t>
  </si>
  <si>
    <t xml:space="preserve">Mod 5%, sold at 10%</t>
  </si>
  <si>
    <t xml:space="preserve">Mod 5%, sold at 11%</t>
  </si>
  <si>
    <t xml:space="preserve">Mod 5%, 6 payments</t>
  </si>
  <si>
    <t xml:space="preserve">Mod 5%, 24 payments</t>
  </si>
  <si>
    <t xml:space="preserve">Deed in lieu</t>
  </si>
  <si>
    <t xml:space="preserve">Foreclosure (floor)</t>
  </si>
  <si>
    <t xml:space="preserve">Blend (expected flows)</t>
  </si>
  <si>
    <t xml:space="preserve">Mod rate</t>
  </si>
  <si>
    <t xml:space="preserve">Mod term (months)</t>
  </si>
  <si>
    <t xml:space="preserve">Resale yield</t>
  </si>
  <si>
    <t xml:space="preserve">Payments before resale</t>
  </si>
  <si>
    <t xml:space="preserve">Monthly payment</t>
  </si>
  <si>
    <t xml:space="preserve">New balance / arrears</t>
  </si>
  <si>
    <t xml:space="preserve">Resale price</t>
  </si>
  <si>
    <t xml:space="preserve">Maximum bid at 20%</t>
  </si>
  <si>
    <t xml:space="preserve">IRR at the floor bid</t>
  </si>
  <si>
    <t xml:space="preserve">Resale price, % of balance</t>
  </si>
  <si>
    <t xml:space="preserve">Blend: IRR if the whole blended bid is paid and every loan goes to foreclosure</t>
  </si>
  <si>
    <t xml:space="preserve">Flows, price excluded</t>
  </si>
  <si>
    <t xml:space="preserve">Flows at the floor bid (for the IRR row)</t>
  </si>
  <si>
    <t xml:space="preserve">The Calloway tape: loan-by-loan floors, the pool at the ask, and the bid</t>
  </si>
  <si>
    <t xml:space="preserve">Loan</t>
  </si>
  <si>
    <t xml:space="preserve">C-1</t>
  </si>
  <si>
    <t xml:space="preserve">C-2</t>
  </si>
  <si>
    <t xml:space="preserve">C-3</t>
  </si>
  <si>
    <t xml:space="preserve">C-4</t>
  </si>
  <si>
    <t xml:space="preserve">C-5</t>
  </si>
  <si>
    <t xml:space="preserve">C-6</t>
  </si>
  <si>
    <t xml:space="preserve">C-7</t>
  </si>
  <si>
    <t xml:space="preserve">C-8</t>
  </si>
  <si>
    <t xml:space="preserve">Lien (1 or 2)</t>
  </si>
  <si>
    <t xml:space="preserve">Judicial (1) or non-judicial (0)</t>
  </si>
  <si>
    <t xml:space="preserve">Months delinquent</t>
  </si>
  <si>
    <t xml:space="preserve">Occupied (1) or vacant (0)</t>
  </si>
  <si>
    <t xml:space="preserve">Senior balance (second liens)</t>
  </si>
  <si>
    <t xml:space="preserve">Months to sale if already in foreclosure (blank = standard)</t>
  </si>
  <si>
    <t xml:space="preserve">Legal still to pay</t>
  </si>
  <si>
    <t xml:space="preserve">Taxes + insurance per month (full)</t>
  </si>
  <si>
    <t xml:space="preserve">Carried before the sale</t>
  </si>
  <si>
    <t xml:space="preserve">Tax arrears paid in month 1</t>
  </si>
  <si>
    <t xml:space="preserve">Total debt now (UPB + simple interest)</t>
  </si>
  <si>
    <t xml:space="preserve">Senior P&amp;I (second liens)</t>
  </si>
  <si>
    <t xml:space="preserve">Senior balance at the REO sale</t>
  </si>
  <si>
    <t xml:space="preserve">Excess over senior at the sale</t>
  </si>
  <si>
    <t xml:space="preserve">NPV, stopping</t>
  </si>
  <si>
    <t xml:space="preserve">Route</t>
  </si>
  <si>
    <t xml:space="preserve">FLOOR VALUE at the required IRR</t>
  </si>
  <si>
    <t xml:space="preserve">Ask</t>
  </si>
  <si>
    <t xml:space="preserve">Ask / floor</t>
  </si>
  <si>
    <t xml:space="preserve">The book's bid</t>
  </si>
  <si>
    <t xml:space="preserve">The pool</t>
  </si>
  <si>
    <t xml:space="preserve">Ask for the pool</t>
  </si>
  <si>
    <t xml:space="preserve">Sum of floor values</t>
  </si>
  <si>
    <t xml:space="preserve">Ask minus floor</t>
  </si>
  <si>
    <t xml:space="preserve">Overpaid on loans where ask &gt; floor</t>
  </si>
  <si>
    <t xml:space="preserve">Carried by loans where floor &gt; ask</t>
  </si>
  <si>
    <t xml:space="preserve">Pool IRR at the ask (floor flows)</t>
  </si>
  <si>
    <t xml:space="preserve">Without C-1 and C-5, at 52% of the rest</t>
  </si>
  <si>
    <t xml:space="preserve">THE BOOK'S BID (loans with a negative floor removed)</t>
  </si>
  <si>
    <t xml:space="preserve">IRR at the bid (loans kept)</t>
  </si>
  <si>
    <t xml:space="preserve">IRR at the same total if C-8 must be taken at $0</t>
  </si>
  <si>
    <t xml:space="preserve">Sum of the positive floors</t>
  </si>
  <si>
    <t xml:space="preserve">IRR if that sum is paid for all eight</t>
  </si>
  <si>
    <t xml:space="preserve">Second liens: settlement probability needed for 20% (Chapter 11)</t>
  </si>
  <si>
    <t xml:space="preserve">Loan and price</t>
  </si>
  <si>
    <t xml:space="preserve">Price</t>
  </si>
  <si>
    <t xml:space="preserve">Wait and stop</t>
  </si>
  <si>
    <t xml:space="preserve">Floor started a year late</t>
  </si>
  <si>
    <t xml:space="preserve">Settlement branch</t>
  </si>
  <si>
    <t xml:space="preserve">Probability needed</t>
  </si>
  <si>
    <t xml:space="preserve">C-7 at 52% of UPB</t>
  </si>
  <si>
    <t xml:space="preserve">C-7 at 20% of UPB</t>
  </si>
  <si>
    <t xml:space="preserve">C-7 at 10% of UPB</t>
  </si>
  <si>
    <t xml:space="preserve">C-8 at 52% of UPB</t>
  </si>
  <si>
    <t xml:space="preserve">C-8 at 20% of UPB</t>
  </si>
  <si>
    <t xml:space="preserve">C-8 at 10% of UPB</t>
  </si>
  <si>
    <t xml:space="preserve">REO route flows (second lien: title under the senior)</t>
  </si>
  <si>
    <t xml:space="preserve">Third-party route flows</t>
  </si>
  <si>
    <t xml:space="preserve">Stop flows</t>
  </si>
  <si>
    <t xml:space="preserve">Chosen route flows</t>
  </si>
  <si>
    <t xml:space="preserve">Pool at ask</t>
  </si>
  <si>
    <t xml:space="preserve">No C-1/C-5</t>
  </si>
  <si>
    <t xml:space="preserve">Bid, kept loans</t>
  </si>
  <si>
    <t xml:space="preserve">Bid + C-8 at 0</t>
  </si>
  <si>
    <t xml:space="preserve">8 at positive sum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</si>
</sst>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[RED]\-#,##0.00"/>
    <numFmt numFmtId="166" formatCode="0.00%"/>
    <numFmt numFmtId="167" formatCode="0.000%"/>
    <numFmt numFmtId="168" formatCode="General"/>
    <numFmt numFmtId="169" formatCode="#,##0;[RED]\-#,##0"/>
    <numFmt numFmtId="170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2282A"/>
      <name val="Segoe UI"/>
      <family val="0"/>
      <charset val="1"/>
    </font>
    <font>
      <b val="true"/>
      <sz val="10"/>
      <name val="Segoe UI"/>
      <family val="0"/>
      <charset val="1"/>
    </font>
    <font>
      <sz val="10"/>
      <name val="Segoe UI"/>
      <family val="0"/>
      <charset val="1"/>
    </font>
    <font>
      <sz val="10"/>
      <color rgb="FF1F4FB4"/>
      <name val="Segoe UI"/>
      <family val="0"/>
      <charset val="1"/>
    </font>
    <font>
      <b val="true"/>
      <sz val="10"/>
      <color rgb="FFF3EFE3"/>
      <name val="Segoe U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82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2A3"/>
      </left>
      <right style="thin">
        <color rgb="FFB9B2A3"/>
      </right>
      <top style="thin">
        <color rgb="FFB9B2A3"/>
      </top>
      <bottom style="thin">
        <color rgb="FFB9B2A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2A3"/>
      <rgbColor rgb="FF808080"/>
      <rgbColor rgb="FF9999FF"/>
      <rgbColor rgb="FF993366"/>
      <rgbColor rgb="FFF3EF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282A"/>
      <rgbColor rgb="FF333300"/>
      <rgbColor rgb="FF993300"/>
      <rgbColor rgb="FF993366"/>
      <rgbColor rgb="FF1F4FB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6"/>
    <col collapsed="false" customWidth="true" hidden="false" outlineLevel="0" max="3" min="3" style="0" width="16"/>
    <col collapsed="false" customWidth="true" hidden="false" outlineLevel="0" max="4" min="4" style="0" width="60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 t="s">
        <v>2</v>
      </c>
      <c r="C5" s="4" t="n">
        <v>180000</v>
      </c>
    </row>
    <row r="6" customFormat="false" ht="15" hidden="false" customHeight="false" outlineLevel="0" collapsed="false">
      <c r="B6" s="3" t="s">
        <v>3</v>
      </c>
      <c r="C6" s="5" t="n">
        <v>0.0625</v>
      </c>
    </row>
    <row r="7" customFormat="false" ht="15" hidden="false" customHeight="false" outlineLevel="0" collapsed="false">
      <c r="B7" s="3" t="s">
        <v>4</v>
      </c>
      <c r="C7" s="6" t="n">
        <v>360</v>
      </c>
    </row>
    <row r="8" customFormat="false" ht="15" hidden="false" customHeight="false" outlineLevel="0" collapsed="false">
      <c r="B8" s="3" t="s">
        <v>5</v>
      </c>
      <c r="C8" s="6" t="n">
        <v>70</v>
      </c>
    </row>
    <row r="9" customFormat="false" ht="15" hidden="false" customHeight="false" outlineLevel="0" collapsed="false">
      <c r="B9" s="3" t="s">
        <v>6</v>
      </c>
      <c r="C9" s="6" t="n">
        <v>19</v>
      </c>
    </row>
    <row r="10" customFormat="false" ht="15" hidden="false" customHeight="false" outlineLevel="0" collapsed="false">
      <c r="B10" s="3" t="s">
        <v>7</v>
      </c>
      <c r="C10" s="4" t="n">
        <v>212000</v>
      </c>
    </row>
    <row r="11" customFormat="false" ht="15" hidden="false" customHeight="false" outlineLevel="0" collapsed="false">
      <c r="B11" s="3" t="s">
        <v>8</v>
      </c>
      <c r="C11" s="4" t="n">
        <v>3600</v>
      </c>
    </row>
    <row r="12" customFormat="false" ht="15" hidden="false" customHeight="false" outlineLevel="0" collapsed="false">
      <c r="B12" s="3" t="s">
        <v>9</v>
      </c>
      <c r="C12" s="4" t="n">
        <v>1500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3" t="s">
        <v>11</v>
      </c>
      <c r="C15" s="4" t="n">
        <v>1450</v>
      </c>
    </row>
    <row r="16" customFormat="false" ht="15" hidden="false" customHeight="false" outlineLevel="0" collapsed="false">
      <c r="B16" s="3" t="s">
        <v>12</v>
      </c>
      <c r="C16" s="4" t="n">
        <v>250</v>
      </c>
    </row>
    <row r="17" customFormat="false" ht="15" hidden="false" customHeight="false" outlineLevel="0" collapsed="false">
      <c r="B17" s="3" t="s">
        <v>13</v>
      </c>
      <c r="C17" s="4" t="n">
        <v>95</v>
      </c>
    </row>
    <row r="18" customFormat="false" ht="15" hidden="false" customHeight="false" outlineLevel="0" collapsed="false">
      <c r="B18" s="3" t="s">
        <v>14</v>
      </c>
      <c r="C18" s="4" t="n">
        <v>30</v>
      </c>
    </row>
    <row r="19" customFormat="false" ht="15" hidden="false" customHeight="false" outlineLevel="0" collapsed="false">
      <c r="B19" s="3" t="s">
        <v>15</v>
      </c>
      <c r="C19" s="4" t="n">
        <v>6500</v>
      </c>
    </row>
    <row r="20" customFormat="false" ht="15" hidden="false" customHeight="false" outlineLevel="0" collapsed="false">
      <c r="B20" s="3" t="s">
        <v>16</v>
      </c>
      <c r="C20" s="4" t="n">
        <v>2500</v>
      </c>
    </row>
    <row r="21" customFormat="false" ht="15" hidden="false" customHeight="false" outlineLevel="0" collapsed="false">
      <c r="B21" s="3" t="s">
        <v>17</v>
      </c>
      <c r="C21" s="5" t="n">
        <v>0.5</v>
      </c>
    </row>
    <row r="22" customFormat="false" ht="15" hidden="false" customHeight="false" outlineLevel="0" collapsed="false">
      <c r="B22" s="3" t="s">
        <v>18</v>
      </c>
      <c r="C22" s="4" t="n">
        <v>3000</v>
      </c>
    </row>
    <row r="23" customFormat="false" ht="15" hidden="false" customHeight="false" outlineLevel="0" collapsed="false">
      <c r="B23" s="3" t="s">
        <v>19</v>
      </c>
      <c r="C23" s="5" t="n">
        <v>0.025</v>
      </c>
    </row>
    <row r="24" customFormat="false" ht="15" hidden="false" customHeight="false" outlineLevel="0" collapsed="false">
      <c r="B24" s="3" t="s">
        <v>20</v>
      </c>
      <c r="C24" s="4" t="n">
        <v>150</v>
      </c>
    </row>
    <row r="25" customFormat="false" ht="15" hidden="false" customHeight="false" outlineLevel="0" collapsed="false">
      <c r="B25" s="3" t="s">
        <v>21</v>
      </c>
      <c r="C25" s="5" t="n">
        <v>0.1</v>
      </c>
    </row>
    <row r="26" customFormat="false" ht="15" hidden="false" customHeight="false" outlineLevel="0" collapsed="false">
      <c r="B26" s="3" t="s">
        <v>22</v>
      </c>
      <c r="C26" s="5" t="n">
        <v>0.07</v>
      </c>
    </row>
    <row r="27" customFormat="false" ht="15" hidden="false" customHeight="false" outlineLevel="0" collapsed="false">
      <c r="B27" s="3" t="s">
        <v>23</v>
      </c>
      <c r="C27" s="6" t="n">
        <v>30</v>
      </c>
    </row>
    <row r="28" customFormat="false" ht="15" hidden="false" customHeight="false" outlineLevel="0" collapsed="false">
      <c r="B28" s="3" t="s">
        <v>24</v>
      </c>
      <c r="C28" s="6" t="n">
        <v>10</v>
      </c>
    </row>
    <row r="29" customFormat="false" ht="15" hidden="false" customHeight="false" outlineLevel="0" collapsed="false">
      <c r="B29" s="3" t="s">
        <v>25</v>
      </c>
      <c r="C29" s="6" t="n">
        <v>3</v>
      </c>
    </row>
    <row r="30" customFormat="false" ht="15" hidden="false" customHeight="false" outlineLevel="0" collapsed="false">
      <c r="B30" s="3" t="s">
        <v>26</v>
      </c>
      <c r="C30" s="6" t="n">
        <v>4</v>
      </c>
    </row>
    <row r="31" customFormat="false" ht="15" hidden="false" customHeight="false" outlineLevel="0" collapsed="false">
      <c r="B31" s="3" t="s">
        <v>27</v>
      </c>
      <c r="C31" s="5" t="n">
        <v>0.2</v>
      </c>
    </row>
    <row r="33" customFormat="false" ht="15" hidden="false" customHeight="false" outlineLevel="0" collapsed="false">
      <c r="B33" s="2" t="s">
        <v>28</v>
      </c>
    </row>
    <row r="34" customFormat="false" ht="15" hidden="false" customHeight="false" outlineLevel="0" collapsed="false">
      <c r="B34" s="3" t="s">
        <v>29</v>
      </c>
      <c r="C34" s="6" t="n">
        <v>9</v>
      </c>
    </row>
    <row r="35" customFormat="false" ht="15" hidden="false" customHeight="false" outlineLevel="0" collapsed="false">
      <c r="B35" s="3" t="s">
        <v>30</v>
      </c>
      <c r="C35" s="6" t="n">
        <v>12</v>
      </c>
    </row>
    <row r="36" customFormat="false" ht="15" hidden="false" customHeight="false" outlineLevel="0" collapsed="false">
      <c r="B36" s="3" t="s">
        <v>31</v>
      </c>
      <c r="C36" s="6" t="n">
        <v>6</v>
      </c>
    </row>
    <row r="37" customFormat="false" ht="15" hidden="false" customHeight="false" outlineLevel="0" collapsed="false">
      <c r="B37" s="3" t="s">
        <v>32</v>
      </c>
      <c r="C37" s="5" t="n">
        <v>0.09</v>
      </c>
    </row>
    <row r="38" customFormat="false" ht="15" hidden="false" customHeight="false" outlineLevel="0" collapsed="false">
      <c r="B38" s="3" t="s">
        <v>33</v>
      </c>
      <c r="C38" s="4" t="n">
        <v>1050</v>
      </c>
    </row>
    <row r="39" customFormat="false" ht="15" hidden="false" customHeight="false" outlineLevel="0" collapsed="false">
      <c r="B39" s="3" t="s">
        <v>34</v>
      </c>
      <c r="C39" s="6" t="n">
        <v>10</v>
      </c>
    </row>
    <row r="40" customFormat="false" ht="15" hidden="false" customHeight="false" outlineLevel="0" collapsed="false">
      <c r="B40" s="3" t="s">
        <v>35</v>
      </c>
      <c r="C40" s="6" t="n">
        <v>4</v>
      </c>
    </row>
    <row r="41" customFormat="false" ht="15" hidden="false" customHeight="false" outlineLevel="0" collapsed="false">
      <c r="B41" s="3" t="s">
        <v>36</v>
      </c>
      <c r="C41" s="4" t="n">
        <v>2000</v>
      </c>
    </row>
    <row r="42" customFormat="false" ht="15" hidden="false" customHeight="false" outlineLevel="0" collapsed="false">
      <c r="B42" s="3" t="s">
        <v>37</v>
      </c>
      <c r="C42" s="5" t="n">
        <v>0.1</v>
      </c>
    </row>
    <row r="43" customFormat="false" ht="15" hidden="false" customHeight="false" outlineLevel="0" collapsed="false">
      <c r="B43" s="3" t="s">
        <v>38</v>
      </c>
      <c r="C43" s="5" t="n">
        <v>0.3</v>
      </c>
    </row>
    <row r="44" customFormat="false" ht="15" hidden="false" customHeight="false" outlineLevel="0" collapsed="false">
      <c r="B44" s="3" t="s">
        <v>39</v>
      </c>
      <c r="C44" s="5" t="n">
        <v>0.15</v>
      </c>
    </row>
    <row r="45" customFormat="false" ht="15" hidden="false" customHeight="false" outlineLevel="0" collapsed="false">
      <c r="B45" s="3" t="s">
        <v>40</v>
      </c>
      <c r="C45" s="5" t="n">
        <v>0.45</v>
      </c>
    </row>
    <row r="46" customFormat="false" ht="15" hidden="false" customHeight="false" outlineLevel="0" collapsed="false">
      <c r="B46" s="3" t="s">
        <v>41</v>
      </c>
      <c r="C46" s="5" t="n">
        <v>0.6</v>
      </c>
    </row>
    <row r="47" customFormat="false" ht="15" hidden="false" customHeight="false" outlineLevel="0" collapsed="false">
      <c r="B47" s="3" t="s">
        <v>42</v>
      </c>
      <c r="C47" s="5" t="n">
        <v>0.11</v>
      </c>
    </row>
    <row r="49" customFormat="false" ht="15" hidden="false" customHeight="false" outlineLevel="0" collapsed="false">
      <c r="B49" s="2" t="s">
        <v>43</v>
      </c>
    </row>
    <row r="50" customFormat="false" ht="15" hidden="false" customHeight="false" outlineLevel="0" collapsed="false">
      <c r="B50" s="3" t="s">
        <v>44</v>
      </c>
      <c r="C50" s="5" t="n">
        <v>0.016</v>
      </c>
    </row>
    <row r="51" customFormat="false" ht="15" hidden="false" customHeight="false" outlineLevel="0" collapsed="false">
      <c r="B51" s="3" t="s">
        <v>45</v>
      </c>
      <c r="C51" s="5" t="n">
        <v>0.0075</v>
      </c>
    </row>
    <row r="52" customFormat="false" ht="15" hidden="false" customHeight="false" outlineLevel="0" collapsed="false">
      <c r="B52" s="3" t="s">
        <v>46</v>
      </c>
      <c r="C52" s="5" t="n">
        <v>0.52</v>
      </c>
    </row>
    <row r="53" customFormat="false" ht="15" hidden="false" customHeight="false" outlineLevel="0" collapsed="false">
      <c r="B53" s="3" t="s">
        <v>27</v>
      </c>
      <c r="C53" s="5" t="n">
        <v>0.2</v>
      </c>
    </row>
    <row r="54" customFormat="false" ht="15" hidden="false" customHeight="false" outlineLevel="0" collapsed="false">
      <c r="B54" s="3" t="s">
        <v>47</v>
      </c>
      <c r="C54" s="5" t="n">
        <v>0.025</v>
      </c>
    </row>
    <row r="55" customFormat="false" ht="15" hidden="false" customHeight="false" outlineLevel="0" collapsed="false">
      <c r="B55" s="3" t="s">
        <v>48</v>
      </c>
      <c r="C55" s="5" t="n">
        <v>0.05</v>
      </c>
    </row>
    <row r="56" customFormat="false" ht="15" hidden="false" customHeight="false" outlineLevel="0" collapsed="false">
      <c r="B56" s="3" t="s">
        <v>49</v>
      </c>
      <c r="C56" s="5" t="n">
        <v>0.045</v>
      </c>
    </row>
    <row r="57" customFormat="false" ht="15" hidden="false" customHeight="false" outlineLevel="0" collapsed="false">
      <c r="B57" s="3" t="s">
        <v>50</v>
      </c>
      <c r="C57" s="6" t="n">
        <v>300</v>
      </c>
    </row>
    <row r="58" customFormat="false" ht="15" hidden="false" customHeight="false" outlineLevel="0" collapsed="false">
      <c r="B58" s="3" t="s">
        <v>51</v>
      </c>
      <c r="C58" s="6" t="n">
        <v>12</v>
      </c>
    </row>
    <row r="59" customFormat="false" ht="15" hidden="false" customHeight="false" outlineLevel="0" collapsed="false">
      <c r="B59" s="3" t="s">
        <v>52</v>
      </c>
      <c r="C59" s="5" t="n">
        <v>0.3</v>
      </c>
    </row>
    <row r="60" customFormat="false" ht="15" hidden="false" customHeight="false" outlineLevel="0" collapsed="false">
      <c r="B60" s="3" t="s">
        <v>53</v>
      </c>
      <c r="C60" s="6" t="n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62"/>
    <col collapsed="false" customWidth="true" hidden="false" outlineLevel="0" max="4" min="3" style="0" width="16"/>
    <col collapsed="false" customWidth="true" hidden="false" outlineLevel="0" max="5" min="5" style="0" width="10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54</v>
      </c>
    </row>
    <row r="4" customFormat="false" ht="30" hidden="false" customHeight="true" outlineLevel="0" collapsed="false">
      <c r="B4" s="7" t="s">
        <v>55</v>
      </c>
      <c r="C4" s="7" t="s">
        <v>56</v>
      </c>
      <c r="D4" s="7" t="s">
        <v>57</v>
      </c>
      <c r="E4" s="7" t="s">
        <v>58</v>
      </c>
    </row>
    <row r="5" customFormat="false" ht="15" hidden="false" customHeight="false" outlineLevel="0" collapsed="false">
      <c r="B5" s="3" t="s">
        <v>59</v>
      </c>
      <c r="C5" s="8" t="n">
        <v>165619.06</v>
      </c>
      <c r="D5" s="8" t="n">
        <f aca="false">H_UPB</f>
        <v>165619.06</v>
      </c>
      <c r="E5" s="0" t="str">
        <f aca="false">IF(ABS(D5-C5)&lt;=0.5,"OK","CHECK")</f>
        <v>OK</v>
      </c>
    </row>
    <row r="6" customFormat="false" ht="15" hidden="false" customHeight="false" outlineLevel="0" collapsed="false">
      <c r="B6" s="3" t="s">
        <v>60</v>
      </c>
      <c r="C6" s="8" t="n">
        <v>190083.45</v>
      </c>
      <c r="D6" s="8" t="n">
        <f aca="false">H_Debt0</f>
        <v>190083.446145833</v>
      </c>
      <c r="E6" s="0" t="str">
        <f aca="false">IF(ABS(D6-C6)&lt;=0.5,"OK","CHECK")</f>
        <v>OK</v>
      </c>
    </row>
    <row r="7" customFormat="false" ht="15" hidden="false" customHeight="false" outlineLevel="0" collapsed="false">
      <c r="B7" s="3" t="s">
        <v>61</v>
      </c>
      <c r="C7" s="8" t="n">
        <v>69754.43</v>
      </c>
      <c r="D7" s="8" t="n">
        <f aca="false">H_Floor</f>
        <v>69754.426947247</v>
      </c>
      <c r="E7" s="0" t="str">
        <f aca="false">IF(ABS(D7-C7)&lt;=0.5,"OK","CHECK")</f>
        <v>OK</v>
      </c>
    </row>
    <row r="8" customFormat="false" ht="15" hidden="false" customHeight="false" outlineLevel="0" collapsed="false">
      <c r="B8" s="3" t="s">
        <v>62</v>
      </c>
      <c r="C8" s="8" t="n">
        <v>36790</v>
      </c>
      <c r="D8" s="8" t="n">
        <f aca="false">H_Costs</f>
        <v>36790</v>
      </c>
      <c r="E8" s="0" t="str">
        <f aca="false">IF(ABS(D8-C8)&lt;=0.5,"OK","CHECK")</f>
        <v>OK</v>
      </c>
    </row>
    <row r="9" customFormat="false" ht="15" hidden="false" customHeight="false" outlineLevel="0" collapsed="false">
      <c r="B9" s="3" t="s">
        <v>63</v>
      </c>
      <c r="C9" s="8" t="n">
        <v>96261.74</v>
      </c>
      <c r="D9" s="8" t="n">
        <f aca="false">H_PVReo</f>
        <v>96261.7355939964</v>
      </c>
      <c r="E9" s="0" t="str">
        <f aca="false">IF(ABS(D9-C9)&lt;=0.5,"OK","CHECK")</f>
        <v>OK</v>
      </c>
    </row>
    <row r="10" customFormat="false" ht="15" hidden="false" customHeight="false" outlineLevel="0" collapsed="false">
      <c r="B10" s="3" t="s">
        <v>64</v>
      </c>
      <c r="C10" s="8" t="n">
        <v>114834.89</v>
      </c>
      <c r="D10" s="8" t="n">
        <f aca="false">H_FloorNJ</f>
        <v>114834.886138939</v>
      </c>
      <c r="E10" s="0" t="str">
        <f aca="false">IF(ABS(D10-C10)&lt;=0.5,"OK","CHECK")</f>
        <v>OK</v>
      </c>
    </row>
    <row r="11" customFormat="false" ht="15" hidden="false" customHeight="false" outlineLevel="0" collapsed="false">
      <c r="B11" s="3" t="s">
        <v>65</v>
      </c>
      <c r="C11" s="9" t="n">
        <v>0.0588</v>
      </c>
      <c r="D11" s="9" t="n">
        <f aca="false">H_IrrNJPrice</f>
        <v>0.0588411418362932</v>
      </c>
      <c r="E11" s="0" t="str">
        <f aca="false">IF(ABS(D11-C11)&lt;=0.00005,"OK","CHECK")</f>
        <v>OK</v>
      </c>
    </row>
    <row r="12" customFormat="false" ht="15" hidden="false" customHeight="false" outlineLevel="0" collapsed="false">
      <c r="B12" s="3" t="s">
        <v>66</v>
      </c>
      <c r="C12" s="8" t="n">
        <v>59765.28</v>
      </c>
      <c r="D12" s="8" t="n">
        <f aca="false">Engine!I20</f>
        <v>59765.2780092574</v>
      </c>
      <c r="E12" s="0" t="str">
        <f aca="false">IF(ABS(D12-C12)&lt;=0.5,"OK","CHECK")</f>
        <v>OK</v>
      </c>
    </row>
    <row r="13" customFormat="false" ht="15" hidden="false" customHeight="false" outlineLevel="0" collapsed="false">
      <c r="B13" s="3" t="s">
        <v>67</v>
      </c>
      <c r="C13" s="8" t="n">
        <v>60435.43</v>
      </c>
      <c r="D13" s="8" t="n">
        <f aca="false">Engine!L20</f>
        <v>60435.4260608221</v>
      </c>
      <c r="E13" s="0" t="str">
        <f aca="false">IF(ABS(D13-C13)&lt;=0.5,"OK","CHECK")</f>
        <v>OK</v>
      </c>
    </row>
    <row r="14" customFormat="false" ht="15" hidden="false" customHeight="false" outlineLevel="0" collapsed="false">
      <c r="B14" s="3" t="s">
        <v>68</v>
      </c>
      <c r="C14" s="8" t="n">
        <v>128978.93</v>
      </c>
      <c r="D14" s="8" t="n">
        <f aca="false">Paths!C13</f>
        <v>128978.930801386</v>
      </c>
      <c r="E14" s="0" t="str">
        <f aca="false">IF(ABS(D14-C14)&lt;=0.5,"OK","CHECK")</f>
        <v>OK</v>
      </c>
    </row>
    <row r="15" customFormat="false" ht="15" hidden="false" customHeight="false" outlineLevel="0" collapsed="false">
      <c r="B15" s="3" t="s">
        <v>69</v>
      </c>
      <c r="C15" s="8" t="n">
        <v>94486.54</v>
      </c>
      <c r="D15" s="8" t="n">
        <f aca="false">Paths!D13</f>
        <v>94486.5393579834</v>
      </c>
      <c r="E15" s="0" t="str">
        <f aca="false">IF(ABS(D15-C15)&lt;=0.5,"OK","CHECK")</f>
        <v>OK</v>
      </c>
    </row>
    <row r="16" customFormat="false" ht="15" hidden="false" customHeight="false" outlineLevel="0" collapsed="false">
      <c r="B16" s="3" t="s">
        <v>70</v>
      </c>
      <c r="C16" s="8" t="n">
        <v>103003.19</v>
      </c>
      <c r="D16" s="8" t="n">
        <f aca="false">Paths!H13</f>
        <v>103003.191417932</v>
      </c>
      <c r="E16" s="0" t="str">
        <f aca="false">IF(ABS(D16-C16)&lt;=0.5,"OK","CHECK")</f>
        <v>OK</v>
      </c>
    </row>
    <row r="17" customFormat="false" ht="15" hidden="false" customHeight="false" outlineLevel="0" collapsed="false">
      <c r="B17" s="3" t="s">
        <v>71</v>
      </c>
      <c r="C17" s="8" t="n">
        <v>120277.91</v>
      </c>
      <c r="D17" s="8" t="n">
        <f aca="false">Paths!N13</f>
        <v>120277.908868871</v>
      </c>
      <c r="E17" s="0" t="str">
        <f aca="false">IF(ABS(D17-C17)&lt;=0.5,"OK","CHECK")</f>
        <v>OK</v>
      </c>
    </row>
    <row r="18" customFormat="false" ht="15" hidden="false" customHeight="false" outlineLevel="0" collapsed="false">
      <c r="B18" s="3" t="s">
        <v>72</v>
      </c>
      <c r="C18" s="8" t="n">
        <v>90675.03</v>
      </c>
      <c r="D18" s="8" t="n">
        <f aca="false">H_Blend</f>
        <v>90675.0333441254</v>
      </c>
      <c r="E18" s="0" t="str">
        <f aca="false">IF(ABS(D18-C18)&lt;=0.5,"OK","CHECK")</f>
        <v>OK</v>
      </c>
    </row>
    <row r="19" customFormat="false" ht="15" hidden="false" customHeight="false" outlineLevel="0" collapsed="false">
      <c r="B19" s="3" t="s">
        <v>73</v>
      </c>
      <c r="C19" s="9" t="n">
        <v>0.3219</v>
      </c>
      <c r="D19" s="9" t="n">
        <f aca="false">H_BlendIrr</f>
        <v>0.321935345918763</v>
      </c>
      <c r="E19" s="0" t="str">
        <f aca="false">IF(ABS(D19-C19)&lt;=0.00005,"OK","CHECK")</f>
        <v>OK</v>
      </c>
    </row>
    <row r="20" customFormat="false" ht="15" hidden="false" customHeight="false" outlineLevel="0" collapsed="false">
      <c r="B20" s="3" t="s">
        <v>74</v>
      </c>
      <c r="C20" s="9" t="n">
        <v>0.2563</v>
      </c>
      <c r="D20" s="9" t="n">
        <f aca="false">Engine!C25</f>
        <v>0.256284290358513</v>
      </c>
      <c r="E20" s="0" t="str">
        <f aca="false">IF(ABS(D20-C20)&lt;=0.00005,"OK","CHECK")</f>
        <v>OK</v>
      </c>
    </row>
    <row r="21" customFormat="false" ht="15" hidden="false" customHeight="false" outlineLevel="0" collapsed="false">
      <c r="B21" s="3" t="s">
        <v>75</v>
      </c>
      <c r="C21" s="9" t="n">
        <v>0.0991</v>
      </c>
      <c r="D21" s="9" t="n">
        <f aca="false">Engine!P22</f>
        <v>0.0991496488963804</v>
      </c>
      <c r="E21" s="0" t="str">
        <f aca="false">IF(ABS(D21-C21)&lt;=0.00005,"OK","CHECK")</f>
        <v>OK</v>
      </c>
    </row>
    <row r="22" customFormat="false" ht="15" hidden="false" customHeight="false" outlineLevel="0" collapsed="false">
      <c r="B22" s="3" t="s">
        <v>76</v>
      </c>
      <c r="C22" s="8" t="n">
        <v>413483</v>
      </c>
      <c r="D22" s="8" t="n">
        <f aca="false">T_ptfloor</f>
        <v>413482.840723386</v>
      </c>
      <c r="E22" s="0" t="str">
        <f aca="false">IF(ABS(D22-C22)&lt;=0.5,"OK","CHECK")</f>
        <v>OK</v>
      </c>
    </row>
    <row r="23" customFormat="false" ht="15" hidden="false" customHeight="false" outlineLevel="0" collapsed="false">
      <c r="B23" s="3" t="s">
        <v>77</v>
      </c>
      <c r="C23" s="9" t="n">
        <v>0.1766</v>
      </c>
      <c r="D23" s="9" t="n">
        <f aca="false">T_ptirrask</f>
        <v>0.176603956224825</v>
      </c>
      <c r="E23" s="0" t="str">
        <f aca="false">IF(ABS(D23-C23)&lt;=0.00005,"OK","CHECK")</f>
        <v>OK</v>
      </c>
    </row>
    <row r="24" customFormat="false" ht="15" hidden="false" customHeight="false" outlineLevel="0" collapsed="false">
      <c r="B24" s="3" t="s">
        <v>78</v>
      </c>
      <c r="C24" s="9" t="n">
        <v>0.0556</v>
      </c>
      <c r="D24" s="9" t="n">
        <f aca="false">T_ptirrx</f>
        <v>0.055628146001484</v>
      </c>
      <c r="E24" s="0" t="str">
        <f aca="false">IF(ABS(D24-C24)&lt;=0.00005,"OK","CHECK")</f>
        <v>OK</v>
      </c>
    </row>
    <row r="25" customFormat="false" ht="15" hidden="false" customHeight="false" outlineLevel="0" collapsed="false">
      <c r="B25" s="3" t="s">
        <v>79</v>
      </c>
      <c r="C25" s="8" t="n">
        <v>333499</v>
      </c>
      <c r="D25" s="8" t="n">
        <f aca="false">T_ptbid</f>
        <v>333498.558617677</v>
      </c>
      <c r="E25" s="0" t="str">
        <f aca="false">IF(ABS(D25-C25)&lt;=0.5,"OK","CHECK")</f>
        <v>OK</v>
      </c>
    </row>
    <row r="26" customFormat="false" ht="15" hidden="false" customHeight="false" outlineLevel="0" collapsed="false">
      <c r="B26" s="3" t="s">
        <v>80</v>
      </c>
      <c r="C26" s="9" t="n">
        <v>0.3021</v>
      </c>
      <c r="D26" s="9" t="n">
        <f aca="false">T_ptirrbid</f>
        <v>0.302126312845746</v>
      </c>
      <c r="E26" s="0" t="str">
        <f aca="false">IF(ABS(D26-C26)&lt;=0.00005,"OK","CHECK")</f>
        <v>OK</v>
      </c>
    </row>
    <row r="27" customFormat="false" ht="15" hidden="false" customHeight="false" outlineLevel="0" collapsed="false">
      <c r="B27" s="3" t="s">
        <v>81</v>
      </c>
      <c r="C27" s="8" t="n">
        <v>6943</v>
      </c>
      <c r="D27" s="8" t="n">
        <f aca="false">Tape!I35</f>
        <v>6943.26034660436</v>
      </c>
      <c r="E27" s="0" t="str">
        <f aca="false">IF(ABS(D27-C27)&lt;=0.5,"OK","CHECK")</f>
        <v>OK</v>
      </c>
    </row>
    <row r="28" customFormat="false" ht="15" hidden="false" customHeight="false" outlineLevel="0" collapsed="false">
      <c r="B28" s="3" t="s">
        <v>82</v>
      </c>
      <c r="C28" s="8" t="n">
        <v>-2726</v>
      </c>
      <c r="D28" s="8" t="n">
        <f aca="false">Tape!J35</f>
        <v>-2725.53577719244</v>
      </c>
      <c r="E28" s="0" t="str">
        <f aca="false">IF(ABS(D28-C28)&lt;=0.5,"OK","CHECK")</f>
        <v>OK</v>
      </c>
    </row>
    <row r="29" customFormat="false" ht="15" hidden="false" customHeight="false" outlineLevel="0" collapsed="false">
      <c r="B29" s="3" t="s">
        <v>83</v>
      </c>
      <c r="C29" s="9" t="n">
        <v>0.825</v>
      </c>
      <c r="D29" s="9" t="n">
        <f aca="false">T_th_C8_20</f>
        <v>0.825024528944539</v>
      </c>
      <c r="E29" s="0" t="str">
        <f aca="false">IF(ABS(D29-C29)&lt;=0.00005,"OK","CHECK")</f>
        <v>OK</v>
      </c>
    </row>
    <row r="30" customFormat="false" ht="15" hidden="false" customHeight="false" outlineLevel="0" collapsed="false">
      <c r="B30" s="3" t="s">
        <v>84</v>
      </c>
      <c r="C30" s="9" t="n">
        <v>0.6887</v>
      </c>
      <c r="D30" s="9" t="n">
        <f aca="false">T_th_C7_20</f>
        <v>0.688669476522316</v>
      </c>
      <c r="E30" s="0" t="str">
        <f aca="false">IF(ABS(D30-C30)&lt;=0.00005,"OK","CHECK")</f>
        <v>OK</v>
      </c>
    </row>
    <row r="32" customFormat="false" ht="15" hidden="false" customHeight="false" outlineLevel="0" collapsed="false">
      <c r="B32" s="0" t="s">
        <v>85</v>
      </c>
      <c r="C32" s="0" t="n">
        <f aca="false">COUNTA(B5:B30)</f>
        <v>26</v>
      </c>
    </row>
    <row r="33" customFormat="false" ht="15" hidden="false" customHeight="false" outlineLevel="0" collapsed="false">
      <c r="B33" s="0" t="s">
        <v>86</v>
      </c>
      <c r="C33" s="0" t="n">
        <f aca="false">COUNTIF(E5:E30,"OK")</f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8"/>
    <col collapsed="false" customWidth="true" hidden="false" outlineLevel="0" max="3" min="3" style="0" width="16"/>
    <col collapsed="false" customWidth="true" hidden="false" outlineLevel="0" max="4" min="4" style="0" width="50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87</v>
      </c>
    </row>
    <row r="4" customFormat="false" ht="15" hidden="false" customHeight="false" outlineLevel="0" collapsed="false">
      <c r="B4" s="3" t="s">
        <v>88</v>
      </c>
      <c r="C4" s="10" t="n">
        <f aca="false">PMT(H_Rate/12,H_Amort,-H_Orig)</f>
        <v>1108.2909607675</v>
      </c>
    </row>
    <row r="5" customFormat="false" ht="15" hidden="false" customHeight="false" outlineLevel="0" collapsed="false">
      <c r="B5" s="3" t="s">
        <v>89</v>
      </c>
      <c r="C5" s="10" t="n">
        <f aca="false">ROUND(-FV(H_Rate/12,H_Paid,-H_Pmt,H_Orig),2)</f>
        <v>165619.06</v>
      </c>
    </row>
    <row r="6" customFormat="false" ht="15" hidden="false" customHeight="false" outlineLevel="0" collapsed="false">
      <c r="B6" s="3" t="s">
        <v>90</v>
      </c>
      <c r="C6" s="10" t="n">
        <f aca="false">(H_Taxes+H_Ins)/12</f>
        <v>425</v>
      </c>
    </row>
    <row r="7" customFormat="false" ht="15" hidden="false" customHeight="false" outlineLevel="0" collapsed="false">
      <c r="B7" s="3" t="s">
        <v>91</v>
      </c>
      <c r="C7" s="10" t="n">
        <f aca="false">H_TI*H_Delinq</f>
        <v>8075</v>
      </c>
    </row>
    <row r="8" customFormat="false" ht="15" hidden="false" customHeight="false" outlineLevel="0" collapsed="false">
      <c r="B8" s="3" t="s">
        <v>92</v>
      </c>
      <c r="C8" s="10" t="n">
        <f aca="false">H_UPB*H_Rate/12*H_Delinq</f>
        <v>16389.3861458333</v>
      </c>
    </row>
    <row r="9" customFormat="false" ht="15" hidden="false" customHeight="false" outlineLevel="0" collapsed="false">
      <c r="B9" s="2" t="s">
        <v>93</v>
      </c>
      <c r="C9" s="11" t="n">
        <f aca="false">H_UPB*(1+H_Rate/12*H_Delinq)+H_PriorAdv</f>
        <v>190083.446145833</v>
      </c>
    </row>
    <row r="10" customFormat="false" ht="15" hidden="false" customHeight="false" outlineLevel="0" collapsed="false">
      <c r="B10" s="2" t="s">
        <v>94</v>
      </c>
      <c r="C10" s="11" t="n">
        <f aca="false">Engine!C20</f>
        <v>69754.426947247</v>
      </c>
    </row>
    <row r="11" customFormat="false" ht="15" hidden="false" customHeight="false" outlineLevel="0" collapsed="false">
      <c r="B11" s="3" t="s">
        <v>95</v>
      </c>
      <c r="C11" s="12" t="n">
        <f aca="false">H_Floor/H_UPB</f>
        <v>0.421173909254448</v>
      </c>
    </row>
    <row r="12" customFormat="false" ht="15" hidden="false" customHeight="false" outlineLevel="0" collapsed="false">
      <c r="B12" s="3" t="s">
        <v>96</v>
      </c>
      <c r="C12" s="12" t="n">
        <f aca="false">H_Floor/H_Value0</f>
        <v>0.329030315788901</v>
      </c>
    </row>
    <row r="13" customFormat="false" ht="15" hidden="false" customHeight="false" outlineLevel="0" collapsed="false">
      <c r="B13" s="3" t="s">
        <v>97</v>
      </c>
      <c r="C13" s="12" t="n">
        <f aca="false">H_Floor/H_Debt0</f>
        <v>0.366967394381786</v>
      </c>
    </row>
    <row r="14" customFormat="false" ht="15" hidden="false" customHeight="false" outlineLevel="0" collapsed="false">
      <c r="B14" s="3" t="s">
        <v>98</v>
      </c>
      <c r="C14" s="10" t="n">
        <f aca="false">Engine!C23</f>
        <v>36790</v>
      </c>
    </row>
    <row r="15" customFormat="false" ht="15" hidden="false" customHeight="false" outlineLevel="0" collapsed="false">
      <c r="B15" s="3" t="s">
        <v>99</v>
      </c>
      <c r="C15" s="10" t="n">
        <f aca="false">Engine!C24</f>
        <v>96261.7355939964</v>
      </c>
    </row>
    <row r="16" customFormat="false" ht="15" hidden="false" customHeight="false" outlineLevel="0" collapsed="false">
      <c r="B16" s="3" t="s">
        <v>100</v>
      </c>
      <c r="C16" s="10" t="n">
        <f aca="false">Engine!D20</f>
        <v>114834.886138939</v>
      </c>
    </row>
    <row r="17" customFormat="false" ht="15" hidden="false" customHeight="false" outlineLevel="0" collapsed="false">
      <c r="B17" s="3" t="s">
        <v>101</v>
      </c>
      <c r="C17" s="12" t="n">
        <f aca="false">Engine!E22</f>
        <v>0.0588411418362932</v>
      </c>
    </row>
    <row r="22" customFormat="false" ht="15" hidden="false" customHeight="false" outlineLevel="0" collapsed="false">
      <c r="B22" s="0" t="s">
        <v>102</v>
      </c>
      <c r="C22" s="13" t="n">
        <f aca="false">RATE(480,-H_Budget,Paths!D11)*12</f>
        <v>0.0559477937689917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4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34"/>
    <col collapsed="false" customWidth="true" hidden="false" outlineLevel="0" max="25" min="3" style="0" width="15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103</v>
      </c>
    </row>
    <row r="5" customFormat="false" ht="15" hidden="false" customHeight="false" outlineLevel="0" collapsed="false">
      <c r="B5" s="3" t="s">
        <v>104</v>
      </c>
      <c r="C5" s="14" t="s">
        <v>105</v>
      </c>
      <c r="D5" s="14" t="s">
        <v>106</v>
      </c>
      <c r="E5" s="14" t="s">
        <v>107</v>
      </c>
      <c r="F5" s="14" t="s">
        <v>108</v>
      </c>
      <c r="G5" s="14" t="s">
        <v>109</v>
      </c>
      <c r="H5" s="14" t="s">
        <v>110</v>
      </c>
      <c r="I5" s="14" t="s">
        <v>111</v>
      </c>
      <c r="J5" s="14" t="s">
        <v>112</v>
      </c>
      <c r="K5" s="14" t="s">
        <v>113</v>
      </c>
      <c r="L5" s="14" t="s">
        <v>114</v>
      </c>
      <c r="M5" s="14" t="s">
        <v>115</v>
      </c>
      <c r="N5" s="14" t="s">
        <v>116</v>
      </c>
      <c r="O5" s="14" t="s">
        <v>117</v>
      </c>
      <c r="P5" s="14" t="s">
        <v>118</v>
      </c>
      <c r="Q5" s="14" t="s">
        <v>119</v>
      </c>
      <c r="R5" s="14" t="s">
        <v>120</v>
      </c>
      <c r="S5" s="14" t="s">
        <v>121</v>
      </c>
      <c r="T5" s="14" t="s">
        <v>122</v>
      </c>
      <c r="U5" s="14" t="s">
        <v>123</v>
      </c>
      <c r="V5" s="14" t="s">
        <v>124</v>
      </c>
      <c r="W5" s="14" t="s">
        <v>125</v>
      </c>
      <c r="X5" s="14" t="s">
        <v>126</v>
      </c>
      <c r="Y5" s="14" t="s">
        <v>127</v>
      </c>
      <c r="Z5" s="14" t="s">
        <v>128</v>
      </c>
    </row>
    <row r="6" customFormat="false" ht="15" hidden="false" customHeight="false" outlineLevel="0" collapsed="false">
      <c r="B6" s="3" t="s">
        <v>129</v>
      </c>
      <c r="C6" s="15" t="n">
        <f aca="false">H_FcJ</f>
        <v>30</v>
      </c>
      <c r="D6" s="15" t="n">
        <f aca="false">H_FcNJ</f>
        <v>10</v>
      </c>
      <c r="E6" s="15" t="n">
        <f aca="false">H_FcJ</f>
        <v>30</v>
      </c>
      <c r="F6" s="15" t="n">
        <v>10</v>
      </c>
      <c r="G6" s="15" t="n">
        <v>18</v>
      </c>
      <c r="H6" s="15" t="n">
        <v>24</v>
      </c>
      <c r="I6" s="15" t="n">
        <v>36</v>
      </c>
      <c r="J6" s="15" t="n">
        <v>42</v>
      </c>
      <c r="K6" s="15" t="n">
        <f aca="false">H_FcJ</f>
        <v>30</v>
      </c>
      <c r="L6" s="15" t="n">
        <f aca="false">H_FcJ</f>
        <v>30</v>
      </c>
      <c r="M6" s="15" t="n">
        <f aca="false">H_FcJ</f>
        <v>30</v>
      </c>
      <c r="N6" s="15" t="n">
        <f aca="false">H_FcJ+6</f>
        <v>36</v>
      </c>
      <c r="O6" s="15" t="n">
        <f aca="false">H_FcJ+12</f>
        <v>42</v>
      </c>
      <c r="P6" s="15" t="n">
        <f aca="false">H_FcJ+24</f>
        <v>54</v>
      </c>
      <c r="Q6" s="15" t="n">
        <f aca="false">H_FcJ</f>
        <v>30</v>
      </c>
      <c r="R6" s="15" t="n">
        <f aca="false">H_FcJ+6</f>
        <v>36</v>
      </c>
      <c r="S6" s="15" t="n">
        <f aca="false">H_FcJ</f>
        <v>30</v>
      </c>
      <c r="T6" s="15" t="n">
        <v>32</v>
      </c>
      <c r="U6" s="15" t="n">
        <v>33</v>
      </c>
      <c r="V6" s="15" t="n">
        <v>22</v>
      </c>
      <c r="W6" s="15" t="n">
        <v>23</v>
      </c>
      <c r="X6" s="15" t="n">
        <v>15</v>
      </c>
      <c r="Y6" s="15" t="n">
        <v>16</v>
      </c>
      <c r="Z6" s="14" t="n">
        <f aca="false">C6</f>
        <v>30</v>
      </c>
    </row>
    <row r="7" customFormat="false" ht="15" hidden="false" customHeight="false" outlineLevel="0" collapsed="false">
      <c r="B7" s="3" t="s">
        <v>130</v>
      </c>
      <c r="C7" s="16" t="n">
        <f aca="false">H_LegalJ</f>
        <v>6500</v>
      </c>
      <c r="D7" s="16" t="n">
        <f aca="false">H_LegalNJ</f>
        <v>2500</v>
      </c>
      <c r="E7" s="16" t="n">
        <f aca="false">H_LegalJ</f>
        <v>6500</v>
      </c>
      <c r="F7" s="16" t="n">
        <f aca="false">H_LegalJ</f>
        <v>6500</v>
      </c>
      <c r="G7" s="16" t="n">
        <f aca="false">H_LegalJ</f>
        <v>6500</v>
      </c>
      <c r="H7" s="16" t="n">
        <f aca="false">H_LegalJ</f>
        <v>6500</v>
      </c>
      <c r="I7" s="16" t="n">
        <f aca="false">H_LegalJ</f>
        <v>6500</v>
      </c>
      <c r="J7" s="16" t="n">
        <f aca="false">H_LegalJ</f>
        <v>6500</v>
      </c>
      <c r="K7" s="16" t="n">
        <f aca="false">H_LegalJ</f>
        <v>6500</v>
      </c>
      <c r="L7" s="16" t="n">
        <f aca="false">H_LegalJ</f>
        <v>6500</v>
      </c>
      <c r="M7" s="16" t="n">
        <f aca="false">H_LegalJ</f>
        <v>6500</v>
      </c>
      <c r="N7" s="16" t="n">
        <f aca="false">H_LegalJ</f>
        <v>6500</v>
      </c>
      <c r="O7" s="16" t="n">
        <f aca="false">H_LegalJ</f>
        <v>6500</v>
      </c>
      <c r="P7" s="16" t="n">
        <f aca="false">H_LegalJ</f>
        <v>6500</v>
      </c>
      <c r="Q7" s="16" t="n">
        <f aca="false">H_LegalJ</f>
        <v>6500</v>
      </c>
      <c r="R7" s="16" t="n">
        <f aca="false">H_LegalJ</f>
        <v>6500</v>
      </c>
      <c r="S7" s="16" t="n">
        <f aca="false">H_LegalJ</f>
        <v>6500</v>
      </c>
      <c r="T7" s="16" t="n">
        <f aca="false">H_LegalJ</f>
        <v>6500</v>
      </c>
      <c r="U7" s="16" t="n">
        <f aca="false">H_LegalJ</f>
        <v>6500</v>
      </c>
      <c r="V7" s="16" t="n">
        <f aca="false">H_LegalJ</f>
        <v>6500</v>
      </c>
      <c r="W7" s="16" t="n">
        <f aca="false">H_LegalJ</f>
        <v>6500</v>
      </c>
      <c r="X7" s="16" t="n">
        <f aca="false">H_LegalJ</f>
        <v>6500</v>
      </c>
      <c r="Y7" s="16" t="n">
        <f aca="false">H_LegalJ</f>
        <v>6500</v>
      </c>
      <c r="Z7" s="8" t="n">
        <f aca="false">C7</f>
        <v>6500</v>
      </c>
    </row>
    <row r="8" customFormat="false" ht="15" hidden="false" customHeight="false" outlineLevel="0" collapsed="false">
      <c r="B8" s="3" t="s">
        <v>131</v>
      </c>
      <c r="C8" s="15" t="n">
        <v>1</v>
      </c>
      <c r="D8" s="15" t="n">
        <v>1</v>
      </c>
      <c r="E8" s="15" t="n">
        <v>1</v>
      </c>
      <c r="F8" s="15" t="n">
        <v>1</v>
      </c>
      <c r="G8" s="15" t="n">
        <v>1</v>
      </c>
      <c r="H8" s="15" t="n">
        <v>1</v>
      </c>
      <c r="I8" s="15" t="n">
        <v>1</v>
      </c>
      <c r="J8" s="15" t="n">
        <v>1</v>
      </c>
      <c r="K8" s="15" t="n">
        <v>0.8</v>
      </c>
      <c r="L8" s="15" t="n">
        <v>0.9</v>
      </c>
      <c r="M8" s="15" t="n">
        <v>1.1</v>
      </c>
      <c r="N8" s="15" t="n">
        <v>1</v>
      </c>
      <c r="O8" s="15" t="n">
        <v>1</v>
      </c>
      <c r="P8" s="15" t="n">
        <v>1</v>
      </c>
      <c r="Q8" s="15" t="n">
        <v>1</v>
      </c>
      <c r="R8" s="15" t="n">
        <v>1</v>
      </c>
      <c r="S8" s="15" t="n">
        <v>0.9</v>
      </c>
      <c r="T8" s="15" t="n">
        <v>1</v>
      </c>
      <c r="U8" s="15" t="n">
        <v>1</v>
      </c>
      <c r="V8" s="15" t="n">
        <v>1</v>
      </c>
      <c r="W8" s="15" t="n">
        <v>1</v>
      </c>
      <c r="X8" s="15" t="n">
        <v>1</v>
      </c>
      <c r="Y8" s="15" t="n">
        <v>1</v>
      </c>
      <c r="Z8" s="14" t="n">
        <f aca="false">C8</f>
        <v>1</v>
      </c>
    </row>
    <row r="9" customFormat="false" ht="15" hidden="false" customHeight="false" outlineLevel="0" collapsed="false">
      <c r="B9" s="3" t="s">
        <v>132</v>
      </c>
      <c r="C9" s="17" t="n">
        <f aca="false">H_Target</f>
        <v>0.2</v>
      </c>
      <c r="D9" s="17" t="n">
        <f aca="false">H_Target</f>
        <v>0.2</v>
      </c>
      <c r="E9" s="17" t="n">
        <f aca="false">H_Target</f>
        <v>0.2</v>
      </c>
      <c r="F9" s="17" t="n">
        <f aca="false">H_Target</f>
        <v>0.2</v>
      </c>
      <c r="G9" s="17" t="n">
        <f aca="false">H_Target</f>
        <v>0.2</v>
      </c>
      <c r="H9" s="17" t="n">
        <f aca="false">H_Target</f>
        <v>0.2</v>
      </c>
      <c r="I9" s="17" t="n">
        <f aca="false">H_Target</f>
        <v>0.2</v>
      </c>
      <c r="J9" s="17" t="n">
        <f aca="false">H_Target</f>
        <v>0.2</v>
      </c>
      <c r="K9" s="17" t="n">
        <f aca="false">H_Target</f>
        <v>0.2</v>
      </c>
      <c r="L9" s="17" t="n">
        <f aca="false">H_Target</f>
        <v>0.2</v>
      </c>
      <c r="M9" s="17" t="n">
        <f aca="false">H_Target</f>
        <v>0.2</v>
      </c>
      <c r="N9" s="17" t="n">
        <f aca="false">H_Target</f>
        <v>0.2</v>
      </c>
      <c r="O9" s="17" t="n">
        <f aca="false">H_Target</f>
        <v>0.2</v>
      </c>
      <c r="P9" s="17" t="n">
        <f aca="false">H_Target</f>
        <v>0.2</v>
      </c>
      <c r="Q9" s="17" t="n">
        <v>0.12</v>
      </c>
      <c r="R9" s="17" t="n">
        <v>0.12</v>
      </c>
      <c r="S9" s="17" t="n">
        <v>0.12</v>
      </c>
      <c r="T9" s="17" t="n">
        <f aca="false">H_Target</f>
        <v>0.2</v>
      </c>
      <c r="U9" s="17" t="n">
        <f aca="false">H_Target</f>
        <v>0.2</v>
      </c>
      <c r="V9" s="17" t="n">
        <f aca="false">H_Target</f>
        <v>0.2</v>
      </c>
      <c r="W9" s="17" t="n">
        <f aca="false">H_Target</f>
        <v>0.2</v>
      </c>
      <c r="X9" s="17" t="n">
        <f aca="false">H_Target</f>
        <v>0.2</v>
      </c>
      <c r="Y9" s="17" t="n">
        <f aca="false">H_Target</f>
        <v>0.2</v>
      </c>
      <c r="Z9" s="9" t="n">
        <f aca="false">C9</f>
        <v>0.2</v>
      </c>
    </row>
    <row r="10" customFormat="false" ht="15" hidden="false" customHeight="false" outlineLevel="0" collapsed="false">
      <c r="B10" s="3" t="s">
        <v>133</v>
      </c>
      <c r="C10" s="8" t="n">
        <f aca="false">H_Value0*C8</f>
        <v>212000</v>
      </c>
      <c r="D10" s="8" t="n">
        <f aca="false">H_Value0*D8</f>
        <v>212000</v>
      </c>
      <c r="E10" s="8" t="n">
        <f aca="false">H_Value0*E8</f>
        <v>212000</v>
      </c>
      <c r="F10" s="8" t="n">
        <f aca="false">H_Value0*F8</f>
        <v>212000</v>
      </c>
      <c r="G10" s="8" t="n">
        <f aca="false">H_Value0*G8</f>
        <v>212000</v>
      </c>
      <c r="H10" s="8" t="n">
        <f aca="false">H_Value0*H8</f>
        <v>212000</v>
      </c>
      <c r="I10" s="8" t="n">
        <f aca="false">H_Value0*I8</f>
        <v>212000</v>
      </c>
      <c r="J10" s="8" t="n">
        <f aca="false">H_Value0*J8</f>
        <v>212000</v>
      </c>
      <c r="K10" s="8" t="n">
        <f aca="false">H_Value0*K8</f>
        <v>169600</v>
      </c>
      <c r="L10" s="8" t="n">
        <f aca="false">H_Value0*L8</f>
        <v>190800</v>
      </c>
      <c r="M10" s="8" t="n">
        <f aca="false">H_Value0*M8</f>
        <v>233200</v>
      </c>
      <c r="N10" s="8" t="n">
        <f aca="false">H_Value0*N8</f>
        <v>212000</v>
      </c>
      <c r="O10" s="8" t="n">
        <f aca="false">H_Value0*O8</f>
        <v>212000</v>
      </c>
      <c r="P10" s="8" t="n">
        <f aca="false">H_Value0*P8</f>
        <v>212000</v>
      </c>
      <c r="Q10" s="8" t="n">
        <f aca="false">H_Value0*Q8</f>
        <v>212000</v>
      </c>
      <c r="R10" s="8" t="n">
        <f aca="false">H_Value0*R8</f>
        <v>212000</v>
      </c>
      <c r="S10" s="8" t="n">
        <f aca="false">H_Value0*S8</f>
        <v>190800</v>
      </c>
      <c r="T10" s="8" t="n">
        <f aca="false">H_Value0*T8</f>
        <v>212000</v>
      </c>
      <c r="U10" s="8" t="n">
        <f aca="false">H_Value0*U8</f>
        <v>212000</v>
      </c>
      <c r="V10" s="8" t="n">
        <f aca="false">H_Value0*V8</f>
        <v>212000</v>
      </c>
      <c r="W10" s="8" t="n">
        <f aca="false">H_Value0*W8</f>
        <v>212000</v>
      </c>
      <c r="X10" s="8" t="n">
        <f aca="false">H_Value0*X8</f>
        <v>212000</v>
      </c>
      <c r="Y10" s="8" t="n">
        <f aca="false">H_Value0*Y8</f>
        <v>212000</v>
      </c>
      <c r="Z10" s="8" t="n">
        <f aca="false">C10</f>
        <v>212000</v>
      </c>
    </row>
    <row r="11" customFormat="false" ht="15" hidden="false" customHeight="false" outlineLevel="0" collapsed="false">
      <c r="B11" s="3" t="s">
        <v>134</v>
      </c>
      <c r="C11" s="14" t="n">
        <f aca="false">C6+H_Poss</f>
        <v>33</v>
      </c>
      <c r="D11" s="14" t="n">
        <f aca="false">D6+H_Poss</f>
        <v>13</v>
      </c>
      <c r="E11" s="14" t="n">
        <f aca="false">E6+H_Poss</f>
        <v>33</v>
      </c>
      <c r="F11" s="14" t="n">
        <f aca="false">F6+H_Poss</f>
        <v>13</v>
      </c>
      <c r="G11" s="14" t="n">
        <f aca="false">G6+H_Poss</f>
        <v>21</v>
      </c>
      <c r="H11" s="14" t="n">
        <f aca="false">H6+H_Poss</f>
        <v>27</v>
      </c>
      <c r="I11" s="14" t="n">
        <f aca="false">I6+H_Poss</f>
        <v>39</v>
      </c>
      <c r="J11" s="14" t="n">
        <f aca="false">J6+H_Poss</f>
        <v>45</v>
      </c>
      <c r="K11" s="14" t="n">
        <f aca="false">K6+H_Poss</f>
        <v>33</v>
      </c>
      <c r="L11" s="14" t="n">
        <f aca="false">L6+H_Poss</f>
        <v>33</v>
      </c>
      <c r="M11" s="14" t="n">
        <f aca="false">M6+H_Poss</f>
        <v>33</v>
      </c>
      <c r="N11" s="14" t="n">
        <f aca="false">N6+H_Poss</f>
        <v>39</v>
      </c>
      <c r="O11" s="14" t="n">
        <f aca="false">O6+H_Poss</f>
        <v>45</v>
      </c>
      <c r="P11" s="14" t="n">
        <f aca="false">P6+H_Poss</f>
        <v>57</v>
      </c>
      <c r="Q11" s="14" t="n">
        <f aca="false">Q6+H_Poss</f>
        <v>33</v>
      </c>
      <c r="R11" s="14" t="n">
        <f aca="false">R6+H_Poss</f>
        <v>39</v>
      </c>
      <c r="S11" s="14" t="n">
        <f aca="false">S6+H_Poss</f>
        <v>33</v>
      </c>
      <c r="T11" s="14" t="n">
        <f aca="false">T6+H_Poss</f>
        <v>35</v>
      </c>
      <c r="U11" s="14" t="n">
        <f aca="false">U6+H_Poss</f>
        <v>36</v>
      </c>
      <c r="V11" s="14" t="n">
        <f aca="false">V6+H_Poss</f>
        <v>25</v>
      </c>
      <c r="W11" s="14" t="n">
        <f aca="false">W6+H_Poss</f>
        <v>26</v>
      </c>
      <c r="X11" s="14" t="n">
        <f aca="false">X6+H_Poss</f>
        <v>18</v>
      </c>
      <c r="Y11" s="14" t="n">
        <f aca="false">Y6+H_Poss</f>
        <v>19</v>
      </c>
      <c r="Z11" s="14" t="n">
        <f aca="false">C11</f>
        <v>33</v>
      </c>
    </row>
    <row r="12" customFormat="false" ht="15" hidden="false" customHeight="false" outlineLevel="0" collapsed="false">
      <c r="B12" s="3" t="s">
        <v>135</v>
      </c>
      <c r="C12" s="14" t="n">
        <f aca="false">C11+H_Reo</f>
        <v>37</v>
      </c>
      <c r="D12" s="14" t="n">
        <f aca="false">D11+H_Reo</f>
        <v>17</v>
      </c>
      <c r="E12" s="14" t="n">
        <f aca="false">E11+H_Reo</f>
        <v>37</v>
      </c>
      <c r="F12" s="14" t="n">
        <f aca="false">F11+H_Reo</f>
        <v>17</v>
      </c>
      <c r="G12" s="14" t="n">
        <f aca="false">G11+H_Reo</f>
        <v>25</v>
      </c>
      <c r="H12" s="14" t="n">
        <f aca="false">H11+H_Reo</f>
        <v>31</v>
      </c>
      <c r="I12" s="14" t="n">
        <f aca="false">I11+H_Reo</f>
        <v>43</v>
      </c>
      <c r="J12" s="14" t="n">
        <f aca="false">J11+H_Reo</f>
        <v>49</v>
      </c>
      <c r="K12" s="14" t="n">
        <f aca="false">K11+H_Reo</f>
        <v>37</v>
      </c>
      <c r="L12" s="14" t="n">
        <f aca="false">L11+H_Reo</f>
        <v>37</v>
      </c>
      <c r="M12" s="14" t="n">
        <f aca="false">M11+H_Reo</f>
        <v>37</v>
      </c>
      <c r="N12" s="14" t="n">
        <f aca="false">N11+H_Reo</f>
        <v>43</v>
      </c>
      <c r="O12" s="14" t="n">
        <f aca="false">O11+H_Reo</f>
        <v>49</v>
      </c>
      <c r="P12" s="14" t="n">
        <f aca="false">P11+H_Reo</f>
        <v>61</v>
      </c>
      <c r="Q12" s="14" t="n">
        <f aca="false">Q11+H_Reo</f>
        <v>37</v>
      </c>
      <c r="R12" s="14" t="n">
        <f aca="false">R11+H_Reo</f>
        <v>43</v>
      </c>
      <c r="S12" s="14" t="n">
        <f aca="false">S11+H_Reo</f>
        <v>37</v>
      </c>
      <c r="T12" s="14" t="n">
        <f aca="false">T11+H_Reo</f>
        <v>39</v>
      </c>
      <c r="U12" s="14" t="n">
        <f aca="false">U11+H_Reo</f>
        <v>40</v>
      </c>
      <c r="V12" s="14" t="n">
        <f aca="false">V11+H_Reo</f>
        <v>29</v>
      </c>
      <c r="W12" s="14" t="n">
        <f aca="false">W11+H_Reo</f>
        <v>30</v>
      </c>
      <c r="X12" s="14" t="n">
        <f aca="false">X11+H_Reo</f>
        <v>22</v>
      </c>
      <c r="Y12" s="14" t="n">
        <f aca="false">Y11+H_Reo</f>
        <v>23</v>
      </c>
      <c r="Z12" s="14" t="n">
        <f aca="false">C12</f>
        <v>37</v>
      </c>
    </row>
    <row r="13" customFormat="false" ht="15" hidden="false" customHeight="false" outlineLevel="0" collapsed="false">
      <c r="B13" s="3" t="s">
        <v>136</v>
      </c>
      <c r="C13" s="8" t="n">
        <f aca="false">H_UPB*(1+H_Rate/12*(H_Delinq+C6))+H_PriorAdv+H_TI*C6+C7</f>
        <v>235211.424270833</v>
      </c>
      <c r="D13" s="8" t="n">
        <f aca="false">H_UPB*(1+H_Rate/12*(H_Delinq+D6))+H_PriorAdv+H_TI*D6+D7</f>
        <v>205459.438854167</v>
      </c>
      <c r="E13" s="8" t="n">
        <f aca="false">H_UPB*(1+H_Rate/12*(H_Delinq+E6))+H_PriorAdv+H_TI*E6+E7</f>
        <v>235211.424270833</v>
      </c>
      <c r="F13" s="8" t="n">
        <f aca="false">H_UPB*(1+H_Rate/12*(H_Delinq+F6))+H_PriorAdv+H_TI*F6+F7</f>
        <v>209459.438854167</v>
      </c>
      <c r="G13" s="8" t="n">
        <f aca="false">H_UPB*(1+H_Rate/12*(H_Delinq+G6))+H_PriorAdv+H_TI*G6+G7</f>
        <v>219760.233020833</v>
      </c>
      <c r="H13" s="8" t="n">
        <f aca="false">H_UPB*(1+H_Rate/12*(H_Delinq+H6))+H_PriorAdv+H_TI*H6+H7</f>
        <v>227485.828645833</v>
      </c>
      <c r="I13" s="8" t="n">
        <f aca="false">H_UPB*(1+H_Rate/12*(H_Delinq+I6))+H_PriorAdv+H_TI*I6+I7</f>
        <v>242937.019895833</v>
      </c>
      <c r="J13" s="8" t="n">
        <f aca="false">H_UPB*(1+H_Rate/12*(H_Delinq+J6))+H_PriorAdv+H_TI*J6+J7</f>
        <v>250662.615520833</v>
      </c>
      <c r="K13" s="8" t="n">
        <f aca="false">H_UPB*(1+H_Rate/12*(H_Delinq+K6))+H_PriorAdv+H_TI*K6+K7</f>
        <v>235211.424270833</v>
      </c>
      <c r="L13" s="8" t="n">
        <f aca="false">H_UPB*(1+H_Rate/12*(H_Delinq+L6))+H_PriorAdv+H_TI*L6+L7</f>
        <v>235211.424270833</v>
      </c>
      <c r="M13" s="8" t="n">
        <f aca="false">H_UPB*(1+H_Rate/12*(H_Delinq+M6))+H_PriorAdv+H_TI*M6+M7</f>
        <v>235211.424270833</v>
      </c>
      <c r="N13" s="8" t="n">
        <f aca="false">H_UPB*(1+H_Rate/12*(H_Delinq+N6))+H_PriorAdv+H_TI*N6+N7</f>
        <v>242937.019895833</v>
      </c>
      <c r="O13" s="8" t="n">
        <f aca="false">H_UPB*(1+H_Rate/12*(H_Delinq+O6))+H_PriorAdv+H_TI*O6+O7</f>
        <v>250662.615520833</v>
      </c>
      <c r="P13" s="8" t="n">
        <f aca="false">H_UPB*(1+H_Rate/12*(H_Delinq+P6))+H_PriorAdv+H_TI*P6+P7</f>
        <v>266113.806770833</v>
      </c>
      <c r="Q13" s="8" t="n">
        <f aca="false">H_UPB*(1+H_Rate/12*(H_Delinq+Q6))+H_PriorAdv+H_TI*Q6+Q7</f>
        <v>235211.424270833</v>
      </c>
      <c r="R13" s="8" t="n">
        <f aca="false">H_UPB*(1+H_Rate/12*(H_Delinq+R6))+H_PriorAdv+H_TI*R6+R7</f>
        <v>242937.019895833</v>
      </c>
      <c r="S13" s="8" t="n">
        <f aca="false">H_UPB*(1+H_Rate/12*(H_Delinq+S6))+H_PriorAdv+H_TI*S6+S7</f>
        <v>235211.424270833</v>
      </c>
      <c r="T13" s="8" t="n">
        <f aca="false">H_UPB*(1+H_Rate/12*(H_Delinq+T6))+H_PriorAdv+H_TI*T6+T7</f>
        <v>237786.6228125</v>
      </c>
      <c r="U13" s="8" t="n">
        <f aca="false">H_UPB*(1+H_Rate/12*(H_Delinq+U6))+H_PriorAdv+H_TI*U6+U7</f>
        <v>239074.222083333</v>
      </c>
      <c r="V13" s="8" t="n">
        <f aca="false">H_UPB*(1+H_Rate/12*(H_Delinq+V6))+H_PriorAdv+H_TI*V6+V7</f>
        <v>224910.630104167</v>
      </c>
      <c r="W13" s="8" t="n">
        <f aca="false">H_UPB*(1+H_Rate/12*(H_Delinq+W6))+H_PriorAdv+H_TI*W6+W7</f>
        <v>226198.229375</v>
      </c>
      <c r="X13" s="8" t="n">
        <f aca="false">H_UPB*(1+H_Rate/12*(H_Delinq+X6))+H_PriorAdv+H_TI*X6+X7</f>
        <v>215897.435208333</v>
      </c>
      <c r="Y13" s="8" t="n">
        <f aca="false">H_UPB*(1+H_Rate/12*(H_Delinq+Y6))+H_PriorAdv+H_TI*Y6+Y7</f>
        <v>217185.034479167</v>
      </c>
      <c r="Z13" s="8" t="n">
        <f aca="false">C13</f>
        <v>235211.424270833</v>
      </c>
    </row>
    <row r="14" customFormat="false" ht="15" hidden="false" customHeight="false" outlineLevel="0" collapsed="false">
      <c r="B14" s="3" t="s">
        <v>137</v>
      </c>
      <c r="C14" s="8" t="n">
        <f aca="false">C10*(1-H_Haircut)*(1-H_SaleCost)</f>
        <v>177444</v>
      </c>
      <c r="D14" s="8" t="n">
        <f aca="false">D10*(1-H_Haircut)*(1-H_SaleCost)</f>
        <v>177444</v>
      </c>
      <c r="E14" s="8" t="n">
        <f aca="false">E10*(1-H_Haircut)*(1-H_SaleCost)</f>
        <v>177444</v>
      </c>
      <c r="F14" s="8" t="n">
        <f aca="false">F10*(1-H_Haircut)*(1-H_SaleCost)</f>
        <v>177444</v>
      </c>
      <c r="G14" s="8" t="n">
        <f aca="false">G10*(1-H_Haircut)*(1-H_SaleCost)</f>
        <v>177444</v>
      </c>
      <c r="H14" s="8" t="n">
        <f aca="false">H10*(1-H_Haircut)*(1-H_SaleCost)</f>
        <v>177444</v>
      </c>
      <c r="I14" s="8" t="n">
        <f aca="false">I10*(1-H_Haircut)*(1-H_SaleCost)</f>
        <v>177444</v>
      </c>
      <c r="J14" s="8" t="n">
        <f aca="false">J10*(1-H_Haircut)*(1-H_SaleCost)</f>
        <v>177444</v>
      </c>
      <c r="K14" s="8" t="n">
        <f aca="false">K10*(1-H_Haircut)*(1-H_SaleCost)</f>
        <v>141955.2</v>
      </c>
      <c r="L14" s="8" t="n">
        <f aca="false">L10*(1-H_Haircut)*(1-H_SaleCost)</f>
        <v>159699.6</v>
      </c>
      <c r="M14" s="8" t="n">
        <f aca="false">M10*(1-H_Haircut)*(1-H_SaleCost)</f>
        <v>195188.4</v>
      </c>
      <c r="N14" s="8" t="n">
        <f aca="false">N10*(1-H_Haircut)*(1-H_SaleCost)</f>
        <v>177444</v>
      </c>
      <c r="O14" s="8" t="n">
        <f aca="false">O10*(1-H_Haircut)*(1-H_SaleCost)</f>
        <v>177444</v>
      </c>
      <c r="P14" s="8" t="n">
        <f aca="false">P10*(1-H_Haircut)*(1-H_SaleCost)</f>
        <v>177444</v>
      </c>
      <c r="Q14" s="8" t="n">
        <f aca="false">Q10*(1-H_Haircut)*(1-H_SaleCost)</f>
        <v>177444</v>
      </c>
      <c r="R14" s="8" t="n">
        <f aca="false">R10*(1-H_Haircut)*(1-H_SaleCost)</f>
        <v>177444</v>
      </c>
      <c r="S14" s="8" t="n">
        <f aca="false">S10*(1-H_Haircut)*(1-H_SaleCost)</f>
        <v>159699.6</v>
      </c>
      <c r="T14" s="8" t="n">
        <f aca="false">T10*(1-H_Haircut)*(1-H_SaleCost)</f>
        <v>177444</v>
      </c>
      <c r="U14" s="8" t="n">
        <f aca="false">U10*(1-H_Haircut)*(1-H_SaleCost)</f>
        <v>177444</v>
      </c>
      <c r="V14" s="8" t="n">
        <f aca="false">V10*(1-H_Haircut)*(1-H_SaleCost)</f>
        <v>177444</v>
      </c>
      <c r="W14" s="8" t="n">
        <f aca="false">W10*(1-H_Haircut)*(1-H_SaleCost)</f>
        <v>177444</v>
      </c>
      <c r="X14" s="8" t="n">
        <f aca="false">X10*(1-H_Haircut)*(1-H_SaleCost)</f>
        <v>177444</v>
      </c>
      <c r="Y14" s="8" t="n">
        <f aca="false">Y10*(1-H_Haircut)*(1-H_SaleCost)</f>
        <v>177444</v>
      </c>
      <c r="Z14" s="8" t="n">
        <f aca="false">C14</f>
        <v>177444</v>
      </c>
    </row>
    <row r="15" customFormat="false" ht="15" hidden="false" customHeight="false" outlineLevel="0" collapsed="false">
      <c r="B15" s="3" t="s">
        <v>138</v>
      </c>
      <c r="C15" s="8" t="n">
        <f aca="false">C10*H_Repair</f>
        <v>5300</v>
      </c>
      <c r="D15" s="8" t="n">
        <f aca="false">D10*H_Repair</f>
        <v>5300</v>
      </c>
      <c r="E15" s="8" t="n">
        <f aca="false">E10*H_Repair</f>
        <v>5300</v>
      </c>
      <c r="F15" s="8" t="n">
        <f aca="false">F10*H_Repair</f>
        <v>5300</v>
      </c>
      <c r="G15" s="8" t="n">
        <f aca="false">G10*H_Repair</f>
        <v>5300</v>
      </c>
      <c r="H15" s="8" t="n">
        <f aca="false">H10*H_Repair</f>
        <v>5300</v>
      </c>
      <c r="I15" s="8" t="n">
        <f aca="false">I10*H_Repair</f>
        <v>5300</v>
      </c>
      <c r="J15" s="8" t="n">
        <f aca="false">J10*H_Repair</f>
        <v>5300</v>
      </c>
      <c r="K15" s="8" t="n">
        <f aca="false">K10*H_Repair</f>
        <v>4240</v>
      </c>
      <c r="L15" s="8" t="n">
        <f aca="false">L10*H_Repair</f>
        <v>4770</v>
      </c>
      <c r="M15" s="8" t="n">
        <f aca="false">M10*H_Repair</f>
        <v>5830</v>
      </c>
      <c r="N15" s="8" t="n">
        <f aca="false">N10*H_Repair</f>
        <v>5300</v>
      </c>
      <c r="O15" s="8" t="n">
        <f aca="false">O10*H_Repair</f>
        <v>5300</v>
      </c>
      <c r="P15" s="8" t="n">
        <f aca="false">P10*H_Repair</f>
        <v>5300</v>
      </c>
      <c r="Q15" s="8" t="n">
        <f aca="false">Q10*H_Repair</f>
        <v>5300</v>
      </c>
      <c r="R15" s="8" t="n">
        <f aca="false">R10*H_Repair</f>
        <v>5300</v>
      </c>
      <c r="S15" s="8" t="n">
        <f aca="false">S10*H_Repair</f>
        <v>4770</v>
      </c>
      <c r="T15" s="8" t="n">
        <f aca="false">T10*H_Repair</f>
        <v>5300</v>
      </c>
      <c r="U15" s="8" t="n">
        <f aca="false">U10*H_Repair</f>
        <v>5300</v>
      </c>
      <c r="V15" s="8" t="n">
        <f aca="false">V10*H_Repair</f>
        <v>5300</v>
      </c>
      <c r="W15" s="8" t="n">
        <f aca="false">W10*H_Repair</f>
        <v>5300</v>
      </c>
      <c r="X15" s="8" t="n">
        <f aca="false">X10*H_Repair</f>
        <v>5300</v>
      </c>
      <c r="Y15" s="8" t="n">
        <f aca="false">Y10*H_Repair</f>
        <v>5300</v>
      </c>
      <c r="Z15" s="8" t="n">
        <f aca="false">C15</f>
        <v>5300</v>
      </c>
    </row>
    <row r="16" customFormat="false" ht="15" hidden="false" customHeight="false" outlineLevel="0" collapsed="false">
      <c r="B16" s="3" t="s">
        <v>139</v>
      </c>
      <c r="C16" s="18" t="b">
        <f aca="false">C14-C15-H_CK&gt;C13</f>
        <v>0</v>
      </c>
      <c r="D16" s="18" t="b">
        <f aca="false">D14-D15-H_CK&gt;D13</f>
        <v>0</v>
      </c>
      <c r="E16" s="18" t="b">
        <f aca="false">E14-E15-H_CK&gt;E13</f>
        <v>0</v>
      </c>
      <c r="F16" s="18" t="b">
        <f aca="false">F14-F15-H_CK&gt;F13</f>
        <v>0</v>
      </c>
      <c r="G16" s="18" t="b">
        <f aca="false">G14-G15-H_CK&gt;G13</f>
        <v>0</v>
      </c>
      <c r="H16" s="18" t="b">
        <f aca="false">H14-H15-H_CK&gt;H13</f>
        <v>0</v>
      </c>
      <c r="I16" s="18" t="b">
        <f aca="false">I14-I15-H_CK&gt;I13</f>
        <v>0</v>
      </c>
      <c r="J16" s="18" t="b">
        <f aca="false">J14-J15-H_CK&gt;J13</f>
        <v>0</v>
      </c>
      <c r="K16" s="18" t="b">
        <f aca="false">K14-K15-H_CK&gt;K13</f>
        <v>0</v>
      </c>
      <c r="L16" s="18" t="b">
        <f aca="false">L14-L15-H_CK&gt;L13</f>
        <v>0</v>
      </c>
      <c r="M16" s="18" t="b">
        <f aca="false">M14-M15-H_CK&gt;M13</f>
        <v>0</v>
      </c>
      <c r="N16" s="18" t="b">
        <f aca="false">N14-N15-H_CK&gt;N13</f>
        <v>0</v>
      </c>
      <c r="O16" s="18" t="b">
        <f aca="false">O14-O15-H_CK&gt;O13</f>
        <v>0</v>
      </c>
      <c r="P16" s="18" t="b">
        <f aca="false">P14-P15-H_CK&gt;P13</f>
        <v>0</v>
      </c>
      <c r="Q16" s="18" t="b">
        <f aca="false">Q14-Q15-H_CK&gt;Q13</f>
        <v>0</v>
      </c>
      <c r="R16" s="18" t="b">
        <f aca="false">R14-R15-H_CK&gt;R13</f>
        <v>0</v>
      </c>
      <c r="S16" s="18" t="b">
        <f aca="false">S14-S15-H_CK&gt;S13</f>
        <v>0</v>
      </c>
      <c r="T16" s="18" t="b">
        <f aca="false">T14-T15-H_CK&gt;T13</f>
        <v>0</v>
      </c>
      <c r="U16" s="18" t="b">
        <f aca="false">U14-U15-H_CK&gt;U13</f>
        <v>0</v>
      </c>
      <c r="V16" s="18" t="b">
        <f aca="false">V14-V15-H_CK&gt;V13</f>
        <v>0</v>
      </c>
      <c r="W16" s="18" t="b">
        <f aca="false">W14-W15-H_CK&gt;W13</f>
        <v>0</v>
      </c>
      <c r="X16" s="18" t="b">
        <f aca="false">X14-X15-H_CK&gt;X13</f>
        <v>0</v>
      </c>
      <c r="Y16" s="18" t="b">
        <f aca="false">Y14-Y15-H_CK&gt;Y13</f>
        <v>0</v>
      </c>
      <c r="Z16" s="18" t="b">
        <f aca="false">C16</f>
        <v>0</v>
      </c>
    </row>
    <row r="17" customFormat="false" ht="15" hidden="false" customHeight="false" outlineLevel="0" collapsed="false">
      <c r="B17" s="3" t="s">
        <v>140</v>
      </c>
      <c r="C17" s="8" t="n">
        <f aca="false">C31+NPV(C9/12,C32:C121)</f>
        <v>69754.426947247</v>
      </c>
      <c r="D17" s="8" t="n">
        <f aca="false">D31+NPV(D9/12,D32:D121)</f>
        <v>114834.886138939</v>
      </c>
      <c r="E17" s="8" t="n">
        <f aca="false">E31+NPV(E9/12,E32:E121)</f>
        <v>69754.426947247</v>
      </c>
      <c r="F17" s="8" t="n">
        <f aca="false">F31+NPV(F9/12,F32:F121)</f>
        <v>111204.631837338</v>
      </c>
      <c r="G17" s="8" t="n">
        <f aca="false">G31+NPV(G9/12,G32:G121)</f>
        <v>92965.7279537228</v>
      </c>
      <c r="H17" s="8" t="n">
        <f aca="false">H31+NPV(H9/12,H32:H121)</f>
        <v>80785.0487929477</v>
      </c>
      <c r="I17" s="8" t="n">
        <f aca="false">I31+NPV(I9/12,I32:I121)</f>
        <v>59765.2780092574</v>
      </c>
      <c r="J17" s="8" t="n">
        <f aca="false">J31+NPV(J9/12,J32:J121)</f>
        <v>50719.2697332842</v>
      </c>
      <c r="K17" s="8" t="n">
        <f aca="false">K31+NPV(K9/12,K32:K121)</f>
        <v>51116.4251743971</v>
      </c>
      <c r="L17" s="8" t="n">
        <f aca="false">L31+NPV(L9/12,L32:L121)</f>
        <v>60435.4260608221</v>
      </c>
      <c r="M17" s="8" t="n">
        <f aca="false">M31+NPV(M9/12,M32:M121)</f>
        <v>79073.427833672</v>
      </c>
      <c r="N17" s="8" t="n">
        <f aca="false">N31+NPV(N9/12,N32:N121)</f>
        <v>59765.2780092574</v>
      </c>
      <c r="O17" s="8" t="n">
        <f aca="false">O31+NPV(O9/12,O32:O121)</f>
        <v>50719.2697332842</v>
      </c>
      <c r="P17" s="8" t="n">
        <f aca="false">P31+NPV(P9/12,P32:P121)</f>
        <v>35108.8905451814</v>
      </c>
      <c r="Q17" s="8" t="n">
        <f aca="false">Q31+NPV(Q9/12,Q32:Q121)</f>
        <v>92753.5349986589</v>
      </c>
      <c r="R17" s="8" t="n">
        <f aca="false">R31+NPV(R9/12,R32:R121)</f>
        <v>84081.2131441169</v>
      </c>
      <c r="S17" s="8" t="n">
        <f aca="false">S31+NPV(S9/12,S32:S121)</f>
        <v>80855.9778695775</v>
      </c>
      <c r="T17" s="8" t="n">
        <f aca="false">T31+NPV(T9/12,T32:T121)</f>
        <v>66314.0485806924</v>
      </c>
      <c r="U17" s="8" t="n">
        <f aca="false">U31+NPV(U9/12,U32:U121)</f>
        <v>64636.0426032372</v>
      </c>
      <c r="V17" s="8" t="n">
        <f aca="false">V31+NPV(V9/12,V32:V121)</f>
        <v>84711.8135555254</v>
      </c>
      <c r="W17" s="8" t="n">
        <f aca="false">W31+NPV(W9/12,W32:W121)</f>
        <v>82732.2048735647</v>
      </c>
      <c r="X17" s="8" t="n">
        <f aca="false">X31+NPV(X9/12,X32:X121)</f>
        <v>99524.335792333</v>
      </c>
      <c r="Y17" s="8" t="n">
        <f aca="false">Y31+NPV(Y9/12,Y32:Y121)</f>
        <v>97301.898876982</v>
      </c>
      <c r="Z17" s="8" t="n">
        <f aca="false">C17</f>
        <v>69754.426947247</v>
      </c>
    </row>
    <row r="18" customFormat="false" ht="15" hidden="false" customHeight="false" outlineLevel="0" collapsed="false">
      <c r="B18" s="3" t="s">
        <v>141</v>
      </c>
      <c r="C18" s="8" t="n">
        <f aca="false">C131+NPV(C9/12,C132:C221)</f>
        <v>124230.279419032</v>
      </c>
      <c r="D18" s="8" t="n">
        <f aca="false">D131+NPV(D9/12,D132:D221)</f>
        <v>165434.349997084</v>
      </c>
      <c r="E18" s="8" t="n">
        <f aca="false">E131+NPV(E9/12,E132:E221)</f>
        <v>124230.279419032</v>
      </c>
      <c r="F18" s="8" t="n">
        <f aca="false">F131+NPV(F9/12,F132:F221)</f>
        <v>165194.676859824</v>
      </c>
      <c r="G18" s="8" t="n">
        <f aca="false">G131+NPV(G9/12,G132:G221)</f>
        <v>147918.23549949</v>
      </c>
      <c r="H18" s="8" t="n">
        <f aca="false">H131+NPV(H9/12,H132:H221)</f>
        <v>135744.854337899</v>
      </c>
      <c r="I18" s="8" t="n">
        <f aca="false">I131+NPV(I9/12,I132:I221)</f>
        <v>113358.625709245</v>
      </c>
      <c r="J18" s="8" t="n">
        <f aca="false">J131+NPV(J9/12,J132:J221)</f>
        <v>103111.134879678</v>
      </c>
      <c r="K18" s="8" t="n">
        <f aca="false">K131+NPV(K9/12,K132:K221)</f>
        <v>124230.279419032</v>
      </c>
      <c r="L18" s="8" t="n">
        <f aca="false">L131+NPV(L9/12,L132:L221)</f>
        <v>124230.279419032</v>
      </c>
      <c r="M18" s="8" t="n">
        <f aca="false">M131+NPV(M9/12,M132:M221)</f>
        <v>124230.279419032</v>
      </c>
      <c r="N18" s="8" t="n">
        <f aca="false">N131+NPV(N9/12,N132:N221)</f>
        <v>113358.625709245</v>
      </c>
      <c r="O18" s="8" t="n">
        <f aca="false">O131+NPV(O9/12,O132:O221)</f>
        <v>103111.134879678</v>
      </c>
      <c r="P18" s="8" t="n">
        <f aca="false">P131+NPV(P9/12,P132:P221)</f>
        <v>84403.2435670029</v>
      </c>
      <c r="Q18" s="8" t="n">
        <f aca="false">Q131+NPV(Q9/12,Q132:Q221)</f>
        <v>153791.526273432</v>
      </c>
      <c r="R18" s="8" t="n">
        <f aca="false">R131+NPV(R9/12,R132:R221)</f>
        <v>146981.373527048</v>
      </c>
      <c r="S18" s="8" t="n">
        <f aca="false">S131+NPV(S9/12,S132:S221)</f>
        <v>153791.526273432</v>
      </c>
      <c r="T18" s="8" t="n">
        <f aca="false">T131+NPV(T9/12,T132:T221)</f>
        <v>120535.833419176</v>
      </c>
      <c r="U18" s="8" t="n">
        <f aca="false">U131+NPV(U9/12,U132:U221)</f>
        <v>118715.201024457</v>
      </c>
      <c r="V18" s="8" t="n">
        <f aca="false">V131+NPV(V9/12,V132:V221)</f>
        <v>139728.760421606</v>
      </c>
      <c r="W18" s="8" t="n">
        <f aca="false">W131+NPV(W9/12,W132:W221)</f>
        <v>137727.620877753</v>
      </c>
      <c r="X18" s="8" t="n">
        <f aca="false">X131+NPV(X9/12,X132:X221)</f>
        <v>154255.961912743</v>
      </c>
      <c r="Y18" s="8" t="n">
        <f aca="false">Y131+NPV(Y9/12,Y132:Y221)</f>
        <v>152124.663903186</v>
      </c>
      <c r="Z18" s="8" t="n">
        <f aca="false">C18</f>
        <v>124230.279419032</v>
      </c>
    </row>
    <row r="19" customFormat="false" ht="15" hidden="false" customHeight="false" outlineLevel="0" collapsed="false">
      <c r="B19" s="3" t="s">
        <v>142</v>
      </c>
      <c r="C19" s="0" t="str">
        <f aca="false">IF(AND(C16,C18&lt;C17),"third","REO")</f>
        <v>REO</v>
      </c>
      <c r="D19" s="0" t="str">
        <f aca="false">IF(AND(D16,D18&lt;D17),"third","REO")</f>
        <v>REO</v>
      </c>
      <c r="E19" s="0" t="str">
        <f aca="false">IF(AND(E16,E18&lt;E17),"third","REO")</f>
        <v>REO</v>
      </c>
      <c r="F19" s="0" t="str">
        <f aca="false">IF(AND(F16,F18&lt;F17),"third","REO")</f>
        <v>REO</v>
      </c>
      <c r="G19" s="0" t="str">
        <f aca="false">IF(AND(G16,G18&lt;G17),"third","REO")</f>
        <v>REO</v>
      </c>
      <c r="H19" s="0" t="str">
        <f aca="false">IF(AND(H16,H18&lt;H17),"third","REO")</f>
        <v>REO</v>
      </c>
      <c r="I19" s="0" t="str">
        <f aca="false">IF(AND(I16,I18&lt;I17),"third","REO")</f>
        <v>REO</v>
      </c>
      <c r="J19" s="0" t="str">
        <f aca="false">IF(AND(J16,J18&lt;J17),"third","REO")</f>
        <v>REO</v>
      </c>
      <c r="K19" s="0" t="str">
        <f aca="false">IF(AND(K16,K18&lt;K17),"third","REO")</f>
        <v>REO</v>
      </c>
      <c r="L19" s="0" t="str">
        <f aca="false">IF(AND(L16,L18&lt;L17),"third","REO")</f>
        <v>REO</v>
      </c>
      <c r="M19" s="0" t="str">
        <f aca="false">IF(AND(M16,M18&lt;M17),"third","REO")</f>
        <v>REO</v>
      </c>
      <c r="N19" s="0" t="str">
        <f aca="false">IF(AND(N16,N18&lt;N17),"third","REO")</f>
        <v>REO</v>
      </c>
      <c r="O19" s="0" t="str">
        <f aca="false">IF(AND(O16,O18&lt;O17),"third","REO")</f>
        <v>REO</v>
      </c>
      <c r="P19" s="0" t="str">
        <f aca="false">IF(AND(P16,P18&lt;P17),"third","REO")</f>
        <v>REO</v>
      </c>
      <c r="Q19" s="0" t="str">
        <f aca="false">IF(AND(Q16,Q18&lt;Q17),"third","REO")</f>
        <v>REO</v>
      </c>
      <c r="R19" s="0" t="str">
        <f aca="false">IF(AND(R16,R18&lt;R17),"third","REO")</f>
        <v>REO</v>
      </c>
      <c r="S19" s="0" t="str">
        <f aca="false">IF(AND(S16,S18&lt;S17),"third","REO")</f>
        <v>REO</v>
      </c>
      <c r="T19" s="0" t="str">
        <f aca="false">IF(AND(T16,T18&lt;T17),"third","REO")</f>
        <v>REO</v>
      </c>
      <c r="U19" s="0" t="str">
        <f aca="false">IF(AND(U16,U18&lt;U17),"third","REO")</f>
        <v>REO</v>
      </c>
      <c r="V19" s="0" t="str">
        <f aca="false">IF(AND(V16,V18&lt;V17),"third","REO")</f>
        <v>REO</v>
      </c>
      <c r="W19" s="0" t="str">
        <f aca="false">IF(AND(W16,W18&lt;W17),"third","REO")</f>
        <v>REO</v>
      </c>
      <c r="X19" s="0" t="str">
        <f aca="false">IF(AND(X16,X18&lt;X17),"third","REO")</f>
        <v>REO</v>
      </c>
      <c r="Y19" s="0" t="str">
        <f aca="false">IF(AND(Y16,Y18&lt;Y17),"third","REO")</f>
        <v>REO</v>
      </c>
      <c r="Z19" s="0" t="str">
        <f aca="false">C19</f>
        <v>REO</v>
      </c>
    </row>
    <row r="20" customFormat="false" ht="15" hidden="false" customHeight="false" outlineLevel="0" collapsed="false">
      <c r="B20" s="2" t="s">
        <v>143</v>
      </c>
      <c r="C20" s="8" t="n">
        <f aca="false">IF(C19="third",C18,C17)</f>
        <v>69754.426947247</v>
      </c>
      <c r="D20" s="8" t="n">
        <f aca="false">IF(D19="third",D18,D17)</f>
        <v>114834.886138939</v>
      </c>
      <c r="E20" s="8" t="n">
        <f aca="false">IF(E19="third",E18,E17)</f>
        <v>69754.426947247</v>
      </c>
      <c r="F20" s="8" t="n">
        <f aca="false">IF(F19="third",F18,F17)</f>
        <v>111204.631837338</v>
      </c>
      <c r="G20" s="8" t="n">
        <f aca="false">IF(G19="third",G18,G17)</f>
        <v>92965.7279537228</v>
      </c>
      <c r="H20" s="8" t="n">
        <f aca="false">IF(H19="third",H18,H17)</f>
        <v>80785.0487929477</v>
      </c>
      <c r="I20" s="8" t="n">
        <f aca="false">IF(I19="third",I18,I17)</f>
        <v>59765.2780092574</v>
      </c>
      <c r="J20" s="8" t="n">
        <f aca="false">IF(J19="third",J18,J17)</f>
        <v>50719.2697332842</v>
      </c>
      <c r="K20" s="8" t="n">
        <f aca="false">IF(K19="third",K18,K17)</f>
        <v>51116.4251743971</v>
      </c>
      <c r="L20" s="8" t="n">
        <f aca="false">IF(L19="third",L18,L17)</f>
        <v>60435.4260608221</v>
      </c>
      <c r="M20" s="8" t="n">
        <f aca="false">IF(M19="third",M18,M17)</f>
        <v>79073.427833672</v>
      </c>
      <c r="N20" s="8" t="n">
        <f aca="false">IF(N19="third",N18,N17)</f>
        <v>59765.2780092574</v>
      </c>
      <c r="O20" s="8" t="n">
        <f aca="false">IF(O19="third",O18,O17)</f>
        <v>50719.2697332842</v>
      </c>
      <c r="P20" s="8" t="n">
        <f aca="false">IF(P19="third",P18,P17)</f>
        <v>35108.8905451814</v>
      </c>
      <c r="Q20" s="8" t="n">
        <f aca="false">IF(Q19="third",Q18,Q17)</f>
        <v>92753.5349986589</v>
      </c>
      <c r="R20" s="8" t="n">
        <f aca="false">IF(R19="third",R18,R17)</f>
        <v>84081.2131441169</v>
      </c>
      <c r="S20" s="8" t="n">
        <f aca="false">IF(S19="third",S18,S17)</f>
        <v>80855.9778695775</v>
      </c>
      <c r="T20" s="8" t="n">
        <f aca="false">IF(T19="third",T18,T17)</f>
        <v>66314.0485806924</v>
      </c>
      <c r="U20" s="8" t="n">
        <f aca="false">IF(U19="third",U18,U17)</f>
        <v>64636.0426032372</v>
      </c>
      <c r="V20" s="8" t="n">
        <f aca="false">IF(V19="third",V18,V17)</f>
        <v>84711.8135555254</v>
      </c>
      <c r="W20" s="8" t="n">
        <f aca="false">IF(W19="third",W18,W17)</f>
        <v>82732.2048735647</v>
      </c>
      <c r="X20" s="8" t="n">
        <f aca="false">IF(X19="third",X18,X17)</f>
        <v>99524.335792333</v>
      </c>
      <c r="Y20" s="8" t="n">
        <f aca="false">IF(Y19="third",Y18,Y17)</f>
        <v>97301.898876982</v>
      </c>
      <c r="Z20" s="8" t="n">
        <f aca="false">C20</f>
        <v>69754.426947247</v>
      </c>
    </row>
    <row r="21" customFormat="false" ht="15" hidden="false" customHeight="false" outlineLevel="0" collapsed="false">
      <c r="B21" s="3" t="s">
        <v>144</v>
      </c>
      <c r="C21" s="8" t="n">
        <f aca="false">C20</f>
        <v>69754.426947247</v>
      </c>
      <c r="D21" s="8" t="n">
        <f aca="false">D20</f>
        <v>114834.886138939</v>
      </c>
      <c r="E21" s="8" t="n">
        <f aca="false">H_FloorNJ</f>
        <v>114834.886138939</v>
      </c>
      <c r="F21" s="8" t="n">
        <f aca="false">F20</f>
        <v>111204.631837338</v>
      </c>
      <c r="G21" s="8" t="n">
        <f aca="false">G20</f>
        <v>92965.7279537228</v>
      </c>
      <c r="H21" s="8" t="n">
        <f aca="false">H20</f>
        <v>80785.0487929477</v>
      </c>
      <c r="I21" s="8" t="n">
        <f aca="false">I20</f>
        <v>59765.2780092574</v>
      </c>
      <c r="J21" s="8" t="n">
        <f aca="false">J20</f>
        <v>50719.2697332842</v>
      </c>
      <c r="K21" s="8" t="n">
        <f aca="false">K20</f>
        <v>51116.4251743971</v>
      </c>
      <c r="L21" s="8" t="n">
        <f aca="false">L20</f>
        <v>60435.4260608221</v>
      </c>
      <c r="M21" s="8" t="n">
        <f aca="false">M20</f>
        <v>79073.427833672</v>
      </c>
      <c r="N21" s="8" t="n">
        <f aca="false">H_Floor</f>
        <v>69754.426947247</v>
      </c>
      <c r="O21" s="8" t="n">
        <f aca="false">H_Floor</f>
        <v>69754.426947247</v>
      </c>
      <c r="P21" s="8" t="n">
        <f aca="false">H_Floor</f>
        <v>69754.426947247</v>
      </c>
      <c r="Q21" s="8" t="n">
        <f aca="false">Q20</f>
        <v>92753.5349986589</v>
      </c>
      <c r="R21" s="8" t="n">
        <f aca="false">R20</f>
        <v>84081.2131441169</v>
      </c>
      <c r="S21" s="8" t="n">
        <f aca="false">S20</f>
        <v>80855.9778695775</v>
      </c>
      <c r="T21" s="8" t="n">
        <f aca="false">0.4*H_UPB</f>
        <v>66247.624</v>
      </c>
      <c r="U21" s="8" t="n">
        <f aca="false">0.4*H_UPB</f>
        <v>66247.624</v>
      </c>
      <c r="V21" s="8" t="n">
        <f aca="false">0.5*H_UPB</f>
        <v>82809.53</v>
      </c>
      <c r="W21" s="8" t="n">
        <f aca="false">0.5*H_UPB</f>
        <v>82809.53</v>
      </c>
      <c r="X21" s="8" t="n">
        <f aca="false">0.6*H_UPB</f>
        <v>99371.436</v>
      </c>
      <c r="Y21" s="8" t="n">
        <f aca="false">0.6*H_UPB</f>
        <v>99371.436</v>
      </c>
      <c r="Z21" s="8" t="n">
        <f aca="false">H_Blend</f>
        <v>90675.0333441254</v>
      </c>
    </row>
    <row r="22" customFormat="false" ht="15" hidden="false" customHeight="false" outlineLevel="0" collapsed="false">
      <c r="B22" s="2" t="s">
        <v>145</v>
      </c>
      <c r="C22" s="9" t="n">
        <f aca="false">IRR(C231:C321,0.01)*12</f>
        <v>0.199999999999999</v>
      </c>
      <c r="D22" s="9" t="n">
        <f aca="false">IRR(D231:D321,0.01)*12</f>
        <v>0.2</v>
      </c>
      <c r="E22" s="9" t="n">
        <f aca="false">IRR(E231:E321,0.01)*12</f>
        <v>0.0588411418362932</v>
      </c>
      <c r="F22" s="9" t="n">
        <f aca="false">IRR(F231:F321,0.01)*12</f>
        <v>0.2</v>
      </c>
      <c r="G22" s="9" t="n">
        <f aca="false">IRR(G231:G321,0.01)*12</f>
        <v>0.199999999999999</v>
      </c>
      <c r="H22" s="9" t="n">
        <f aca="false">IRR(H231:H321,0.01)*12</f>
        <v>0.2</v>
      </c>
      <c r="I22" s="9" t="n">
        <f aca="false">IRR(I231:I321,0.01)*12</f>
        <v>0.199999999999983</v>
      </c>
      <c r="J22" s="9" t="n">
        <f aca="false">IRR(J231:J321,0.01)*12</f>
        <v>0.199999999999892</v>
      </c>
      <c r="K22" s="9" t="n">
        <f aca="false">IRR(K231:K321,0.01)*12</f>
        <v>0.199999999999996</v>
      </c>
      <c r="L22" s="9" t="n">
        <f aca="false">IRR(L231:L321,0.01)*12</f>
        <v>0.199999999999998</v>
      </c>
      <c r="M22" s="9" t="n">
        <f aca="false">IRR(M231:M321,0.01)*12</f>
        <v>0.199999999999999</v>
      </c>
      <c r="N22" s="9" t="n">
        <f aca="false">IRR(N231:N321,0.01)*12</f>
        <v>0.164172569619653</v>
      </c>
      <c r="O22" s="9" t="n">
        <f aca="false">IRR(O231:O321,0.01)*12</f>
        <v>0.137156707625749</v>
      </c>
      <c r="P22" s="9" t="n">
        <f aca="false">IRR(P231:P321,0.01)*12</f>
        <v>0.0991496488963804</v>
      </c>
      <c r="Q22" s="9" t="n">
        <f aca="false">IRR(Q231:Q321,0.01)*12</f>
        <v>0.12</v>
      </c>
      <c r="R22" s="9" t="n">
        <f aca="false">IRR(R231:R321,0.01)*12</f>
        <v>0.12</v>
      </c>
      <c r="S22" s="9" t="n">
        <f aca="false">IRR(S231:S321,0.01)*12</f>
        <v>0.12</v>
      </c>
      <c r="T22" s="9" t="n">
        <f aca="false">IRR(T231:T321,0.01)*12</f>
        <v>0.200260254624946</v>
      </c>
      <c r="U22" s="9" t="n">
        <f aca="false">IRR(U231:U321,0.01)*12</f>
        <v>0.193793385000434</v>
      </c>
      <c r="V22" s="9" t="n">
        <f aca="false">IRR(V231:V321,0.01)*12</f>
        <v>0.20834464592792</v>
      </c>
      <c r="W22" s="9" t="n">
        <f aca="false">IRR(W231:W321,0.01)*12</f>
        <v>0.199669386350287</v>
      </c>
      <c r="X22" s="9" t="n">
        <f aca="false">IRR(X231:X321,0.01)*12</f>
        <v>0.200764824448634</v>
      </c>
      <c r="Y22" s="9" t="n">
        <f aca="false">IRR(Y231:Y321,0.01)*12</f>
        <v>0.190013684400501</v>
      </c>
      <c r="Z22" s="9" t="n">
        <f aca="false">IRR(Z231:Z321,0.01)*12</f>
        <v>0.126435005567281</v>
      </c>
    </row>
    <row r="23" customFormat="false" ht="15" hidden="false" customHeight="false" outlineLevel="0" collapsed="false">
      <c r="B23" s="3" t="s">
        <v>146</v>
      </c>
      <c r="C23" s="8" t="n">
        <f aca="false">H_Acq+H_Board+(H_TI+H_ServNPL)*C6+C7+IF(C19="REO",(H_TI+H_ServNPL+H_Util)*(C12-C6)+C15+H_CK,0)</f>
        <v>36790</v>
      </c>
      <c r="D23" s="8" t="n">
        <f aca="false">H_Acq+H_Board+(H_TI+H_ServNPL)*D6+D7+IF(D19="REO",(H_TI+H_ServNPL+H_Util)*(D12-D6)+D15+H_CK,0)</f>
        <v>22390</v>
      </c>
      <c r="E23" s="8" t="n">
        <f aca="false">H_Acq+H_Board+(H_TI+H_ServNPL)*E6+E7+IF(E19="REO",(H_TI+H_ServNPL+H_Util)*(E12-E6)+E15+H_CK,0)</f>
        <v>36790</v>
      </c>
      <c r="F23" s="8" t="n">
        <f aca="false">H_Acq+H_Board+(H_TI+H_ServNPL)*F6+F7+IF(F19="REO",(H_TI+H_ServNPL+H_Util)*(F12-F6)+F15+H_CK,0)</f>
        <v>26390</v>
      </c>
      <c r="G23" s="8" t="n">
        <f aca="false">H_Acq+H_Board+(H_TI+H_ServNPL)*G6+G7+IF(G19="REO",(H_TI+H_ServNPL+H_Util)*(G12-G6)+G15+H_CK,0)</f>
        <v>30550</v>
      </c>
      <c r="H23" s="8" t="n">
        <f aca="false">H_Acq+H_Board+(H_TI+H_ServNPL)*H6+H7+IF(H19="REO",(H_TI+H_ServNPL+H_Util)*(H12-H6)+H15+H_CK,0)</f>
        <v>33670</v>
      </c>
      <c r="I23" s="8" t="n">
        <f aca="false">H_Acq+H_Board+(H_TI+H_ServNPL)*I6+I7+IF(I19="REO",(H_TI+H_ServNPL+H_Util)*(I12-I6)+I15+H_CK,0)</f>
        <v>39910</v>
      </c>
      <c r="J23" s="8" t="n">
        <f aca="false">H_Acq+H_Board+(H_TI+H_ServNPL)*J6+J7+IF(J19="REO",(H_TI+H_ServNPL+H_Util)*(J12-J6)+J15+H_CK,0)</f>
        <v>43030</v>
      </c>
      <c r="K23" s="8" t="n">
        <f aca="false">H_Acq+H_Board+(H_TI+H_ServNPL)*K6+K7+IF(K19="REO",(H_TI+H_ServNPL+H_Util)*(K12-K6)+K15+H_CK,0)</f>
        <v>35730</v>
      </c>
      <c r="L23" s="8" t="n">
        <f aca="false">H_Acq+H_Board+(H_TI+H_ServNPL)*L6+L7+IF(L19="REO",(H_TI+H_ServNPL+H_Util)*(L12-L6)+L15+H_CK,0)</f>
        <v>36260</v>
      </c>
      <c r="M23" s="8" t="n">
        <f aca="false">H_Acq+H_Board+(H_TI+H_ServNPL)*M6+M7+IF(M19="REO",(H_TI+H_ServNPL+H_Util)*(M12-M6)+M15+H_CK,0)</f>
        <v>37320</v>
      </c>
      <c r="N23" s="8" t="n">
        <f aca="false">H_Acq+H_Board+(H_TI+H_ServNPL)*N6+N7+IF(N19="REO",(H_TI+H_ServNPL+H_Util)*(N12-N6)+N15+H_CK,0)</f>
        <v>39910</v>
      </c>
      <c r="O23" s="8" t="n">
        <f aca="false">H_Acq+H_Board+(H_TI+H_ServNPL)*O6+O7+IF(O19="REO",(H_TI+H_ServNPL+H_Util)*(O12-O6)+O15+H_CK,0)</f>
        <v>43030</v>
      </c>
      <c r="P23" s="8" t="n">
        <f aca="false">H_Acq+H_Board+(H_TI+H_ServNPL)*P6+P7+IF(P19="REO",(H_TI+H_ServNPL+H_Util)*(P12-P6)+P15+H_CK,0)</f>
        <v>49270</v>
      </c>
      <c r="Q23" s="8" t="n">
        <f aca="false">H_Acq+H_Board+(H_TI+H_ServNPL)*Q6+Q7+IF(Q19="REO",(H_TI+H_ServNPL+H_Util)*(Q12-Q6)+Q15+H_CK,0)</f>
        <v>36790</v>
      </c>
      <c r="R23" s="8" t="n">
        <f aca="false">H_Acq+H_Board+(H_TI+H_ServNPL)*R6+R7+IF(R19="REO",(H_TI+H_ServNPL+H_Util)*(R12-R6)+R15+H_CK,0)</f>
        <v>39910</v>
      </c>
      <c r="S23" s="8" t="n">
        <f aca="false">H_Acq+H_Board+(H_TI+H_ServNPL)*S6+S7+IF(S19="REO",(H_TI+H_ServNPL+H_Util)*(S12-S6)+S15+H_CK,0)</f>
        <v>36260</v>
      </c>
      <c r="T23" s="8" t="n">
        <f aca="false">H_Acq+H_Board+(H_TI+H_ServNPL)*T6+T7+IF(T19="REO",(H_TI+H_ServNPL+H_Util)*(T12-T6)+T15+H_CK,0)</f>
        <v>37830</v>
      </c>
      <c r="U23" s="8" t="n">
        <f aca="false">H_Acq+H_Board+(H_TI+H_ServNPL)*U6+U7+IF(U19="REO",(H_TI+H_ServNPL+H_Util)*(U12-U6)+U15+H_CK,0)</f>
        <v>38350</v>
      </c>
      <c r="V23" s="8" t="n">
        <f aca="false">H_Acq+H_Board+(H_TI+H_ServNPL)*V6+V7+IF(V19="REO",(H_TI+H_ServNPL+H_Util)*(V12-V6)+V15+H_CK,0)</f>
        <v>32630</v>
      </c>
      <c r="W23" s="8" t="n">
        <f aca="false">H_Acq+H_Board+(H_TI+H_ServNPL)*W6+W7+IF(W19="REO",(H_TI+H_ServNPL+H_Util)*(W12-W6)+W15+H_CK,0)</f>
        <v>33150</v>
      </c>
      <c r="X23" s="8" t="n">
        <f aca="false">H_Acq+H_Board+(H_TI+H_ServNPL)*X6+X7+IF(X19="REO",(H_TI+H_ServNPL+H_Util)*(X12-X6)+X15+H_CK,0)</f>
        <v>28990</v>
      </c>
      <c r="Y23" s="8" t="n">
        <f aca="false">H_Acq+H_Board+(H_TI+H_ServNPL)*Y6+Y7+IF(Y19="REO",(H_TI+H_ServNPL+H_Util)*(Y12-Y6)+Y15+H_CK,0)</f>
        <v>29510</v>
      </c>
    </row>
    <row r="24" customFormat="false" ht="15" hidden="false" customHeight="false" outlineLevel="0" collapsed="false">
      <c r="B24" s="3" t="s">
        <v>147</v>
      </c>
      <c r="C24" s="8" t="n">
        <f aca="false">C14/(1+C9/12)^C12</f>
        <v>96261.7355939964</v>
      </c>
      <c r="D24" s="8" t="n">
        <f aca="false">D14/(1+D9/12)^D12</f>
        <v>133975.498070118</v>
      </c>
      <c r="E24" s="8" t="n">
        <f aca="false">E14/(1+E9/12)^E12</f>
        <v>96261.7355939964</v>
      </c>
      <c r="F24" s="8" t="n">
        <f aca="false">F14/(1+F9/12)^F12</f>
        <v>133975.498070118</v>
      </c>
      <c r="G24" s="8" t="n">
        <f aca="false">G14/(1+G9/12)^G12</f>
        <v>117380.702200824</v>
      </c>
      <c r="H24" s="8" t="n">
        <f aca="false">H14/(1+H9/12)^H12</f>
        <v>106298.025000906</v>
      </c>
      <c r="I24" s="8" t="n">
        <f aca="false">I14/(1+I9/12)^I12</f>
        <v>87173.0376880422</v>
      </c>
      <c r="J24" s="8" t="n">
        <f aca="false">J14/(1+J9/12)^J12</f>
        <v>78942.4629928942</v>
      </c>
      <c r="K24" s="8" t="n">
        <f aca="false">K14/(1+K9/12)^K12</f>
        <v>77009.3884751971</v>
      </c>
      <c r="L24" s="8" t="n">
        <f aca="false">L14/(1+L9/12)^L12</f>
        <v>86635.5620345968</v>
      </c>
      <c r="M24" s="8" t="n">
        <f aca="false">M14/(1+M9/12)^M12</f>
        <v>105887.909153396</v>
      </c>
      <c r="N24" s="8" t="n">
        <f aca="false">N14/(1+N9/12)^N12</f>
        <v>87173.0376880422</v>
      </c>
      <c r="O24" s="8" t="n">
        <f aca="false">O14/(1+O9/12)^O12</f>
        <v>78942.4629928942</v>
      </c>
      <c r="P24" s="8" t="n">
        <f aca="false">P14/(1+P9/12)^P12</f>
        <v>64739.2489334375</v>
      </c>
      <c r="Q24" s="8" t="n">
        <f aca="false">Q14/(1+Q9/12)^Q12</f>
        <v>122792.117585801</v>
      </c>
      <c r="R24" s="8" t="n">
        <f aca="false">R14/(1+R9/12)^R12</f>
        <v>115675.729298478</v>
      </c>
      <c r="S24" s="8" t="n">
        <f aca="false">S14/(1+S9/12)^S12</f>
        <v>110512.905827221</v>
      </c>
      <c r="T24" s="8" t="n">
        <f aca="false">T14/(1+T9/12)^T12</f>
        <v>93131.4829718858</v>
      </c>
      <c r="U24" s="8" t="n">
        <f aca="false">U14/(1+U9/12)^U12</f>
        <v>91604.7373493959</v>
      </c>
      <c r="V24" s="8" t="n">
        <f aca="false">V14/(1+V9/12)^V12</f>
        <v>109870.819730104</v>
      </c>
      <c r="W24" s="8" t="n">
        <f aca="false">W14/(1+W9/12)^W12</f>
        <v>108069.658750922</v>
      </c>
      <c r="X24" s="8" t="n">
        <f aca="false">X14/(1+X9/12)^X12</f>
        <v>123348.097991876</v>
      </c>
      <c r="Y24" s="8" t="n">
        <f aca="false">Y14/(1+Y9/12)^Y12</f>
        <v>121325.998024796</v>
      </c>
    </row>
    <row r="25" customFormat="false" ht="15" hidden="false" customHeight="false" outlineLevel="0" collapsed="false">
      <c r="B25" s="3" t="s">
        <v>148</v>
      </c>
      <c r="C25" s="9" t="n">
        <f aca="false">IRR(C331:C421,0.01)*12</f>
        <v>0.256284290358513</v>
      </c>
      <c r="D25" s="9" t="n">
        <f aca="false">IRR(D331:D421,0.01)*12</f>
        <v>0.287287232908135</v>
      </c>
      <c r="E25" s="9" t="n">
        <f aca="false">IRR(E331:E421,0.01)*12</f>
        <v>0.0107275728847356</v>
      </c>
      <c r="F25" s="9" t="n">
        <f aca="false">IRR(F331:F421,0.01)*12</f>
        <v>0.283617894566455</v>
      </c>
      <c r="G25" s="9" t="n">
        <f aca="false">IRR(G331:G421,0.01)*12</f>
        <v>0.27166187722165</v>
      </c>
      <c r="H25" s="9" t="n">
        <f aca="false">IRR(H331:H421,0.01)*12</f>
        <v>0.263601954621416</v>
      </c>
      <c r="I25" s="9" t="n">
        <f aca="false">IRR(I331:I421,0.01)*12</f>
        <v>0.249600317538579</v>
      </c>
      <c r="J25" s="9" t="n">
        <f aca="false">IRR(J331:J421,0.01)*12</f>
        <v>0.243440448354723</v>
      </c>
      <c r="K25" s="9" t="n">
        <f aca="false">IRR(K331:K421,0.01)*12</f>
        <v>0.251478980150892</v>
      </c>
      <c r="L25" s="9" t="n">
        <f aca="false">IRR(L331:L421,0.01)*12</f>
        <v>0.254147749679108</v>
      </c>
      <c r="M25" s="9" t="n">
        <f aca="false">IRR(M331:M421,0.01)*12</f>
        <v>0.258033241061364</v>
      </c>
      <c r="N25" s="9" t="n">
        <f aca="false">IRR(N331:N421,0.01)*12</f>
        <v>0.197601413109715</v>
      </c>
      <c r="O25" s="9" t="n">
        <f aca="false">IRR(O331:O421,0.01)*12</f>
        <v>0.153701679176432</v>
      </c>
      <c r="P25" s="9" t="n">
        <f aca="false">IRR(P331:P421,0.01)*12</f>
        <v>0.0926973844008393</v>
      </c>
      <c r="Q25" s="9" t="n">
        <f aca="false">IRR(Q331:Q421,0.01)*12</f>
        <v>0.127798201895908</v>
      </c>
      <c r="R25" s="9" t="n">
        <f aca="false">IRR(R331:R421,0.01)*12</f>
        <v>0.127129286037661</v>
      </c>
      <c r="S25" s="9" t="n">
        <f aca="false">IRR(S331:S421,0.01)*12</f>
        <v>0.127542670419847</v>
      </c>
      <c r="T25" s="9" t="n">
        <f aca="false">IRR(T331:T421,0.01)*12</f>
        <v>0.254368427246857</v>
      </c>
      <c r="U25" s="9" t="n">
        <f aca="false">IRR(U331:U421,0.01)*12</f>
        <v>0.243906620321087</v>
      </c>
      <c r="V25" s="9" t="n">
        <f aca="false">IRR(V331:V421,0.01)*12</f>
        <v>0.27944134355519</v>
      </c>
      <c r="W25" s="9" t="n">
        <f aca="false">IRR(W331:W421,0.01)*12</f>
        <v>0.264368163626171</v>
      </c>
      <c r="X25" s="9" t="n">
        <f aca="false">IRR(X331:X421,0.01)*12</f>
        <v>0.277307965393916</v>
      </c>
      <c r="Y25" s="9" t="n">
        <f aca="false">IRR(Y331:Y421,0.01)*12</f>
        <v>0.25740155235092</v>
      </c>
    </row>
    <row r="30" customFormat="false" ht="15" hidden="false" customHeight="false" outlineLevel="0" collapsed="false">
      <c r="B30" s="2" t="s">
        <v>149</v>
      </c>
    </row>
    <row r="31" customFormat="false" ht="15" hidden="false" customHeight="false" outlineLevel="0" collapsed="false">
      <c r="B31" s="0" t="n">
        <v>0</v>
      </c>
      <c r="C31" s="19" t="n">
        <f aca="false">IF($B31=C$12,C$14,0)-IF(AND($B31&gt;=1,$B31&lt;=C$6),H_TI+H_ServNPL,0)-(IF($B31=2,C$7*H_LegalShare,0)+IF($B31=C$6,C$7*(1-H_LegalShare),0))-IF($B31=0,H_Acq+H_Board,0)-IF(AND($B31&gt;C$6,$B31&lt;=C$12),H_TI+H_ServNPL+H_Util,0)-IF($B31=C$11,C$15+H_CK,0)</f>
        <v>-1700</v>
      </c>
      <c r="D31" s="19" t="n">
        <f aca="false">IF($B31=D$12,D$14,0)-IF(AND($B31&gt;=1,$B31&lt;=D$6),H_TI+H_ServNPL,0)-(IF($B31=2,D$7*H_LegalShare,0)+IF($B31=D$6,D$7*(1-H_LegalShare),0))-IF($B31=0,H_Acq+H_Board,0)-IF(AND($B31&gt;D$6,$B31&lt;=D$12),H_TI+H_ServNPL+H_Util,0)-IF($B31=D$11,D$15+H_CK,0)</f>
        <v>-1700</v>
      </c>
      <c r="E31" s="19" t="n">
        <f aca="false">IF($B31=E$12,E$14,0)-IF(AND($B31&gt;=1,$B31&lt;=E$6),H_TI+H_ServNPL,0)-(IF($B31=2,E$7*H_LegalShare,0)+IF($B31=E$6,E$7*(1-H_LegalShare),0))-IF($B31=0,H_Acq+H_Board,0)-IF(AND($B31&gt;E$6,$B31&lt;=E$12),H_TI+H_ServNPL+H_Util,0)-IF($B31=E$11,E$15+H_CK,0)</f>
        <v>-1700</v>
      </c>
      <c r="F31" s="19" t="n">
        <f aca="false">IF($B31=F$12,F$14,0)-IF(AND($B31&gt;=1,$B31&lt;=F$6),H_TI+H_ServNPL,0)-(IF($B31=2,F$7*H_LegalShare,0)+IF($B31=F$6,F$7*(1-H_LegalShare),0))-IF($B31=0,H_Acq+H_Board,0)-IF(AND($B31&gt;F$6,$B31&lt;=F$12),H_TI+H_ServNPL+H_Util,0)-IF($B31=F$11,F$15+H_CK,0)</f>
        <v>-1700</v>
      </c>
      <c r="G31" s="19" t="n">
        <f aca="false">IF($B31=G$12,G$14,0)-IF(AND($B31&gt;=1,$B31&lt;=G$6),H_TI+H_ServNPL,0)-(IF($B31=2,G$7*H_LegalShare,0)+IF($B31=G$6,G$7*(1-H_LegalShare),0))-IF($B31=0,H_Acq+H_Board,0)-IF(AND($B31&gt;G$6,$B31&lt;=G$12),H_TI+H_ServNPL+H_Util,0)-IF($B31=G$11,G$15+H_CK,0)</f>
        <v>-1700</v>
      </c>
      <c r="H31" s="19" t="n">
        <f aca="false">IF($B31=H$12,H$14,0)-IF(AND($B31&gt;=1,$B31&lt;=H$6),H_TI+H_ServNPL,0)-(IF($B31=2,H$7*H_LegalShare,0)+IF($B31=H$6,H$7*(1-H_LegalShare),0))-IF($B31=0,H_Acq+H_Board,0)-IF(AND($B31&gt;H$6,$B31&lt;=H$12),H_TI+H_ServNPL+H_Util,0)-IF($B31=H$11,H$15+H_CK,0)</f>
        <v>-1700</v>
      </c>
      <c r="I31" s="19" t="n">
        <f aca="false">IF($B31=I$12,I$14,0)-IF(AND($B31&gt;=1,$B31&lt;=I$6),H_TI+H_ServNPL,0)-(IF($B31=2,I$7*H_LegalShare,0)+IF($B31=I$6,I$7*(1-H_LegalShare),0))-IF($B31=0,H_Acq+H_Board,0)-IF(AND($B31&gt;I$6,$B31&lt;=I$12),H_TI+H_ServNPL+H_Util,0)-IF($B31=I$11,I$15+H_CK,0)</f>
        <v>-1700</v>
      </c>
      <c r="J31" s="19" t="n">
        <f aca="false">IF($B31=J$12,J$14,0)-IF(AND($B31&gt;=1,$B31&lt;=J$6),H_TI+H_ServNPL,0)-(IF($B31=2,J$7*H_LegalShare,0)+IF($B31=J$6,J$7*(1-H_LegalShare),0))-IF($B31=0,H_Acq+H_Board,0)-IF(AND($B31&gt;J$6,$B31&lt;=J$12),H_TI+H_ServNPL+H_Util,0)-IF($B31=J$11,J$15+H_CK,0)</f>
        <v>-1700</v>
      </c>
      <c r="K31" s="19" t="n">
        <f aca="false">IF($B31=K$12,K$14,0)-IF(AND($B31&gt;=1,$B31&lt;=K$6),H_TI+H_ServNPL,0)-(IF($B31=2,K$7*H_LegalShare,0)+IF($B31=K$6,K$7*(1-H_LegalShare),0))-IF($B31=0,H_Acq+H_Board,0)-IF(AND($B31&gt;K$6,$B31&lt;=K$12),H_TI+H_ServNPL+H_Util,0)-IF($B31=K$11,K$15+H_CK,0)</f>
        <v>-1700</v>
      </c>
      <c r="L31" s="19" t="n">
        <f aca="false">IF($B31=L$12,L$14,0)-IF(AND($B31&gt;=1,$B31&lt;=L$6),H_TI+H_ServNPL,0)-(IF($B31=2,L$7*H_LegalShare,0)+IF($B31=L$6,L$7*(1-H_LegalShare),0))-IF($B31=0,H_Acq+H_Board,0)-IF(AND($B31&gt;L$6,$B31&lt;=L$12),H_TI+H_ServNPL+H_Util,0)-IF($B31=L$11,L$15+H_CK,0)</f>
        <v>-1700</v>
      </c>
      <c r="M31" s="19" t="n">
        <f aca="false">IF($B31=M$12,M$14,0)-IF(AND($B31&gt;=1,$B31&lt;=M$6),H_TI+H_ServNPL,0)-(IF($B31=2,M$7*H_LegalShare,0)+IF($B31=M$6,M$7*(1-H_LegalShare),0))-IF($B31=0,H_Acq+H_Board,0)-IF(AND($B31&gt;M$6,$B31&lt;=M$12),H_TI+H_ServNPL+H_Util,0)-IF($B31=M$11,M$15+H_CK,0)</f>
        <v>-1700</v>
      </c>
      <c r="N31" s="19" t="n">
        <f aca="false">IF($B31=N$12,N$14,0)-IF(AND($B31&gt;=1,$B31&lt;=N$6),H_TI+H_ServNPL,0)-(IF($B31=2,N$7*H_LegalShare,0)+IF($B31=N$6,N$7*(1-H_LegalShare),0))-IF($B31=0,H_Acq+H_Board,0)-IF(AND($B31&gt;N$6,$B31&lt;=N$12),H_TI+H_ServNPL+H_Util,0)-IF($B31=N$11,N$15+H_CK,0)</f>
        <v>-1700</v>
      </c>
      <c r="O31" s="19" t="n">
        <f aca="false">IF($B31=O$12,O$14,0)-IF(AND($B31&gt;=1,$B31&lt;=O$6),H_TI+H_ServNPL,0)-(IF($B31=2,O$7*H_LegalShare,0)+IF($B31=O$6,O$7*(1-H_LegalShare),0))-IF($B31=0,H_Acq+H_Board,0)-IF(AND($B31&gt;O$6,$B31&lt;=O$12),H_TI+H_ServNPL+H_Util,0)-IF($B31=O$11,O$15+H_CK,0)</f>
        <v>-1700</v>
      </c>
      <c r="P31" s="19" t="n">
        <f aca="false">IF($B31=P$12,P$14,0)-IF(AND($B31&gt;=1,$B31&lt;=P$6),H_TI+H_ServNPL,0)-(IF($B31=2,P$7*H_LegalShare,0)+IF($B31=P$6,P$7*(1-H_LegalShare),0))-IF($B31=0,H_Acq+H_Board,0)-IF(AND($B31&gt;P$6,$B31&lt;=P$12),H_TI+H_ServNPL+H_Util,0)-IF($B31=P$11,P$15+H_CK,0)</f>
        <v>-1700</v>
      </c>
      <c r="Q31" s="19" t="n">
        <f aca="false">IF($B31=Q$12,Q$14,0)-IF(AND($B31&gt;=1,$B31&lt;=Q$6),H_TI+H_ServNPL,0)-(IF($B31=2,Q$7*H_LegalShare,0)+IF($B31=Q$6,Q$7*(1-H_LegalShare),0))-IF($B31=0,H_Acq+H_Board,0)-IF(AND($B31&gt;Q$6,$B31&lt;=Q$12),H_TI+H_ServNPL+H_Util,0)-IF($B31=Q$11,Q$15+H_CK,0)</f>
        <v>-1700</v>
      </c>
      <c r="R31" s="19" t="n">
        <f aca="false">IF($B31=R$12,R$14,0)-IF(AND($B31&gt;=1,$B31&lt;=R$6),H_TI+H_ServNPL,0)-(IF($B31=2,R$7*H_LegalShare,0)+IF($B31=R$6,R$7*(1-H_LegalShare),0))-IF($B31=0,H_Acq+H_Board,0)-IF(AND($B31&gt;R$6,$B31&lt;=R$12),H_TI+H_ServNPL+H_Util,0)-IF($B31=R$11,R$15+H_CK,0)</f>
        <v>-1700</v>
      </c>
      <c r="S31" s="19" t="n">
        <f aca="false">IF($B31=S$12,S$14,0)-IF(AND($B31&gt;=1,$B31&lt;=S$6),H_TI+H_ServNPL,0)-(IF($B31=2,S$7*H_LegalShare,0)+IF($B31=S$6,S$7*(1-H_LegalShare),0))-IF($B31=0,H_Acq+H_Board,0)-IF(AND($B31&gt;S$6,$B31&lt;=S$12),H_TI+H_ServNPL+H_Util,0)-IF($B31=S$11,S$15+H_CK,0)</f>
        <v>-1700</v>
      </c>
      <c r="T31" s="19" t="n">
        <f aca="false">IF($B31=T$12,T$14,0)-IF(AND($B31&gt;=1,$B31&lt;=T$6),H_TI+H_ServNPL,0)-(IF($B31=2,T$7*H_LegalShare,0)+IF($B31=T$6,T$7*(1-H_LegalShare),0))-IF($B31=0,H_Acq+H_Board,0)-IF(AND($B31&gt;T$6,$B31&lt;=T$12),H_TI+H_ServNPL+H_Util,0)-IF($B31=T$11,T$15+H_CK,0)</f>
        <v>-1700</v>
      </c>
      <c r="U31" s="19" t="n">
        <f aca="false">IF($B31=U$12,U$14,0)-IF(AND($B31&gt;=1,$B31&lt;=U$6),H_TI+H_ServNPL,0)-(IF($B31=2,U$7*H_LegalShare,0)+IF($B31=U$6,U$7*(1-H_LegalShare),0))-IF($B31=0,H_Acq+H_Board,0)-IF(AND($B31&gt;U$6,$B31&lt;=U$12),H_TI+H_ServNPL+H_Util,0)-IF($B31=U$11,U$15+H_CK,0)</f>
        <v>-1700</v>
      </c>
      <c r="V31" s="19" t="n">
        <f aca="false">IF($B31=V$12,V$14,0)-IF(AND($B31&gt;=1,$B31&lt;=V$6),H_TI+H_ServNPL,0)-(IF($B31=2,V$7*H_LegalShare,0)+IF($B31=V$6,V$7*(1-H_LegalShare),0))-IF($B31=0,H_Acq+H_Board,0)-IF(AND($B31&gt;V$6,$B31&lt;=V$12),H_TI+H_ServNPL+H_Util,0)-IF($B31=V$11,V$15+H_CK,0)</f>
        <v>-1700</v>
      </c>
      <c r="W31" s="19" t="n">
        <f aca="false">IF($B31=W$12,W$14,0)-IF(AND($B31&gt;=1,$B31&lt;=W$6),H_TI+H_ServNPL,0)-(IF($B31=2,W$7*H_LegalShare,0)+IF($B31=W$6,W$7*(1-H_LegalShare),0))-IF($B31=0,H_Acq+H_Board,0)-IF(AND($B31&gt;W$6,$B31&lt;=W$12),H_TI+H_ServNPL+H_Util,0)-IF($B31=W$11,W$15+H_CK,0)</f>
        <v>-1700</v>
      </c>
      <c r="X31" s="19" t="n">
        <f aca="false">IF($B31=X$12,X$14,0)-IF(AND($B31&gt;=1,$B31&lt;=X$6),H_TI+H_ServNPL,0)-(IF($B31=2,X$7*H_LegalShare,0)+IF($B31=X$6,X$7*(1-H_LegalShare),0))-IF($B31=0,H_Acq+H_Board,0)-IF(AND($B31&gt;X$6,$B31&lt;=X$12),H_TI+H_ServNPL+H_Util,0)-IF($B31=X$11,X$15+H_CK,0)</f>
        <v>-1700</v>
      </c>
      <c r="Y31" s="19" t="n">
        <f aca="false">IF($B31=Y$12,Y$14,0)-IF(AND($B31&gt;=1,$B31&lt;=Y$6),H_TI+H_ServNPL,0)-(IF($B31=2,Y$7*H_LegalShare,0)+IF($B31=Y$6,Y$7*(1-H_LegalShare),0))-IF($B31=0,H_Acq+H_Board,0)-IF(AND($B31&gt;Y$6,$B31&lt;=Y$12),H_TI+H_ServNPL+H_Util,0)-IF($B31=Y$11,Y$15+H_CK,0)</f>
        <v>-1700</v>
      </c>
    </row>
    <row r="32" customFormat="false" ht="15" hidden="false" customHeight="false" outlineLevel="0" collapsed="false">
      <c r="B32" s="0" t="n">
        <v>1</v>
      </c>
      <c r="C32" s="19" t="n">
        <f aca="false">IF($B32=C$12,C$14,0)-IF(AND($B32&gt;=1,$B32&lt;=C$6),H_TI+H_ServNPL,0)-(IF($B32=2,C$7*H_LegalShare,0)+IF($B32=C$6,C$7*(1-H_LegalShare),0))-IF($B32=0,H_Acq+H_Board,0)-IF(AND($B32&gt;C$6,$B32&lt;=C$12),H_TI+H_ServNPL+H_Util,0)-IF($B32=C$11,C$15+H_CK,0)</f>
        <v>-520</v>
      </c>
      <c r="D32" s="19" t="n">
        <f aca="false">IF($B32=D$12,D$14,0)-IF(AND($B32&gt;=1,$B32&lt;=D$6),H_TI+H_ServNPL,0)-(IF($B32=2,D$7*H_LegalShare,0)+IF($B32=D$6,D$7*(1-H_LegalShare),0))-IF($B32=0,H_Acq+H_Board,0)-IF(AND($B32&gt;D$6,$B32&lt;=D$12),H_TI+H_ServNPL+H_Util,0)-IF($B32=D$11,D$15+H_CK,0)</f>
        <v>-520</v>
      </c>
      <c r="E32" s="19" t="n">
        <f aca="false">IF($B32=E$12,E$14,0)-IF(AND($B32&gt;=1,$B32&lt;=E$6),H_TI+H_ServNPL,0)-(IF($B32=2,E$7*H_LegalShare,0)+IF($B32=E$6,E$7*(1-H_LegalShare),0))-IF($B32=0,H_Acq+H_Board,0)-IF(AND($B32&gt;E$6,$B32&lt;=E$12),H_TI+H_ServNPL+H_Util,0)-IF($B32=E$11,E$15+H_CK,0)</f>
        <v>-520</v>
      </c>
      <c r="F32" s="19" t="n">
        <f aca="false">IF($B32=F$12,F$14,0)-IF(AND($B32&gt;=1,$B32&lt;=F$6),H_TI+H_ServNPL,0)-(IF($B32=2,F$7*H_LegalShare,0)+IF($B32=F$6,F$7*(1-H_LegalShare),0))-IF($B32=0,H_Acq+H_Board,0)-IF(AND($B32&gt;F$6,$B32&lt;=F$12),H_TI+H_ServNPL+H_Util,0)-IF($B32=F$11,F$15+H_CK,0)</f>
        <v>-520</v>
      </c>
      <c r="G32" s="19" t="n">
        <f aca="false">IF($B32=G$12,G$14,0)-IF(AND($B32&gt;=1,$B32&lt;=G$6),H_TI+H_ServNPL,0)-(IF($B32=2,G$7*H_LegalShare,0)+IF($B32=G$6,G$7*(1-H_LegalShare),0))-IF($B32=0,H_Acq+H_Board,0)-IF(AND($B32&gt;G$6,$B32&lt;=G$12),H_TI+H_ServNPL+H_Util,0)-IF($B32=G$11,G$15+H_CK,0)</f>
        <v>-520</v>
      </c>
      <c r="H32" s="19" t="n">
        <f aca="false">IF($B32=H$12,H$14,0)-IF(AND($B32&gt;=1,$B32&lt;=H$6),H_TI+H_ServNPL,0)-(IF($B32=2,H$7*H_LegalShare,0)+IF($B32=H$6,H$7*(1-H_LegalShare),0))-IF($B32=0,H_Acq+H_Board,0)-IF(AND($B32&gt;H$6,$B32&lt;=H$12),H_TI+H_ServNPL+H_Util,0)-IF($B32=H$11,H$15+H_CK,0)</f>
        <v>-520</v>
      </c>
      <c r="I32" s="19" t="n">
        <f aca="false">IF($B32=I$12,I$14,0)-IF(AND($B32&gt;=1,$B32&lt;=I$6),H_TI+H_ServNPL,0)-(IF($B32=2,I$7*H_LegalShare,0)+IF($B32=I$6,I$7*(1-H_LegalShare),0))-IF($B32=0,H_Acq+H_Board,0)-IF(AND($B32&gt;I$6,$B32&lt;=I$12),H_TI+H_ServNPL+H_Util,0)-IF($B32=I$11,I$15+H_CK,0)</f>
        <v>-520</v>
      </c>
      <c r="J32" s="19" t="n">
        <f aca="false">IF($B32=J$12,J$14,0)-IF(AND($B32&gt;=1,$B32&lt;=J$6),H_TI+H_ServNPL,0)-(IF($B32=2,J$7*H_LegalShare,0)+IF($B32=J$6,J$7*(1-H_LegalShare),0))-IF($B32=0,H_Acq+H_Board,0)-IF(AND($B32&gt;J$6,$B32&lt;=J$12),H_TI+H_ServNPL+H_Util,0)-IF($B32=J$11,J$15+H_CK,0)</f>
        <v>-520</v>
      </c>
      <c r="K32" s="19" t="n">
        <f aca="false">IF($B32=K$12,K$14,0)-IF(AND($B32&gt;=1,$B32&lt;=K$6),H_TI+H_ServNPL,0)-(IF($B32=2,K$7*H_LegalShare,0)+IF($B32=K$6,K$7*(1-H_LegalShare),0))-IF($B32=0,H_Acq+H_Board,0)-IF(AND($B32&gt;K$6,$B32&lt;=K$12),H_TI+H_ServNPL+H_Util,0)-IF($B32=K$11,K$15+H_CK,0)</f>
        <v>-520</v>
      </c>
      <c r="L32" s="19" t="n">
        <f aca="false">IF($B32=L$12,L$14,0)-IF(AND($B32&gt;=1,$B32&lt;=L$6),H_TI+H_ServNPL,0)-(IF($B32=2,L$7*H_LegalShare,0)+IF($B32=L$6,L$7*(1-H_LegalShare),0))-IF($B32=0,H_Acq+H_Board,0)-IF(AND($B32&gt;L$6,$B32&lt;=L$12),H_TI+H_ServNPL+H_Util,0)-IF($B32=L$11,L$15+H_CK,0)</f>
        <v>-520</v>
      </c>
      <c r="M32" s="19" t="n">
        <f aca="false">IF($B32=M$12,M$14,0)-IF(AND($B32&gt;=1,$B32&lt;=M$6),H_TI+H_ServNPL,0)-(IF($B32=2,M$7*H_LegalShare,0)+IF($B32=M$6,M$7*(1-H_LegalShare),0))-IF($B32=0,H_Acq+H_Board,0)-IF(AND($B32&gt;M$6,$B32&lt;=M$12),H_TI+H_ServNPL+H_Util,0)-IF($B32=M$11,M$15+H_CK,0)</f>
        <v>-520</v>
      </c>
      <c r="N32" s="19" t="n">
        <f aca="false">IF($B32=N$12,N$14,0)-IF(AND($B32&gt;=1,$B32&lt;=N$6),H_TI+H_ServNPL,0)-(IF($B32=2,N$7*H_LegalShare,0)+IF($B32=N$6,N$7*(1-H_LegalShare),0))-IF($B32=0,H_Acq+H_Board,0)-IF(AND($B32&gt;N$6,$B32&lt;=N$12),H_TI+H_ServNPL+H_Util,0)-IF($B32=N$11,N$15+H_CK,0)</f>
        <v>-520</v>
      </c>
      <c r="O32" s="19" t="n">
        <f aca="false">IF($B32=O$12,O$14,0)-IF(AND($B32&gt;=1,$B32&lt;=O$6),H_TI+H_ServNPL,0)-(IF($B32=2,O$7*H_LegalShare,0)+IF($B32=O$6,O$7*(1-H_LegalShare),0))-IF($B32=0,H_Acq+H_Board,0)-IF(AND($B32&gt;O$6,$B32&lt;=O$12),H_TI+H_ServNPL+H_Util,0)-IF($B32=O$11,O$15+H_CK,0)</f>
        <v>-520</v>
      </c>
      <c r="P32" s="19" t="n">
        <f aca="false">IF($B32=P$12,P$14,0)-IF(AND($B32&gt;=1,$B32&lt;=P$6),H_TI+H_ServNPL,0)-(IF($B32=2,P$7*H_LegalShare,0)+IF($B32=P$6,P$7*(1-H_LegalShare),0))-IF($B32=0,H_Acq+H_Board,0)-IF(AND($B32&gt;P$6,$B32&lt;=P$12),H_TI+H_ServNPL+H_Util,0)-IF($B32=P$11,P$15+H_CK,0)</f>
        <v>-520</v>
      </c>
      <c r="Q32" s="19" t="n">
        <f aca="false">IF($B32=Q$12,Q$14,0)-IF(AND($B32&gt;=1,$B32&lt;=Q$6),H_TI+H_ServNPL,0)-(IF($B32=2,Q$7*H_LegalShare,0)+IF($B32=Q$6,Q$7*(1-H_LegalShare),0))-IF($B32=0,H_Acq+H_Board,0)-IF(AND($B32&gt;Q$6,$B32&lt;=Q$12),H_TI+H_ServNPL+H_Util,0)-IF($B32=Q$11,Q$15+H_CK,0)</f>
        <v>-520</v>
      </c>
      <c r="R32" s="19" t="n">
        <f aca="false">IF($B32=R$12,R$14,0)-IF(AND($B32&gt;=1,$B32&lt;=R$6),H_TI+H_ServNPL,0)-(IF($B32=2,R$7*H_LegalShare,0)+IF($B32=R$6,R$7*(1-H_LegalShare),0))-IF($B32=0,H_Acq+H_Board,0)-IF(AND($B32&gt;R$6,$B32&lt;=R$12),H_TI+H_ServNPL+H_Util,0)-IF($B32=R$11,R$15+H_CK,0)</f>
        <v>-520</v>
      </c>
      <c r="S32" s="19" t="n">
        <f aca="false">IF($B32=S$12,S$14,0)-IF(AND($B32&gt;=1,$B32&lt;=S$6),H_TI+H_ServNPL,0)-(IF($B32=2,S$7*H_LegalShare,0)+IF($B32=S$6,S$7*(1-H_LegalShare),0))-IF($B32=0,H_Acq+H_Board,0)-IF(AND($B32&gt;S$6,$B32&lt;=S$12),H_TI+H_ServNPL+H_Util,0)-IF($B32=S$11,S$15+H_CK,0)</f>
        <v>-520</v>
      </c>
      <c r="T32" s="19" t="n">
        <f aca="false">IF($B32=T$12,T$14,0)-IF(AND($B32&gt;=1,$B32&lt;=T$6),H_TI+H_ServNPL,0)-(IF($B32=2,T$7*H_LegalShare,0)+IF($B32=T$6,T$7*(1-H_LegalShare),0))-IF($B32=0,H_Acq+H_Board,0)-IF(AND($B32&gt;T$6,$B32&lt;=T$12),H_TI+H_ServNPL+H_Util,0)-IF($B32=T$11,T$15+H_CK,0)</f>
        <v>-520</v>
      </c>
      <c r="U32" s="19" t="n">
        <f aca="false">IF($B32=U$12,U$14,0)-IF(AND($B32&gt;=1,$B32&lt;=U$6),H_TI+H_ServNPL,0)-(IF($B32=2,U$7*H_LegalShare,0)+IF($B32=U$6,U$7*(1-H_LegalShare),0))-IF($B32=0,H_Acq+H_Board,0)-IF(AND($B32&gt;U$6,$B32&lt;=U$12),H_TI+H_ServNPL+H_Util,0)-IF($B32=U$11,U$15+H_CK,0)</f>
        <v>-520</v>
      </c>
      <c r="V32" s="19" t="n">
        <f aca="false">IF($B32=V$12,V$14,0)-IF(AND($B32&gt;=1,$B32&lt;=V$6),H_TI+H_ServNPL,0)-(IF($B32=2,V$7*H_LegalShare,0)+IF($B32=V$6,V$7*(1-H_LegalShare),0))-IF($B32=0,H_Acq+H_Board,0)-IF(AND($B32&gt;V$6,$B32&lt;=V$12),H_TI+H_ServNPL+H_Util,0)-IF($B32=V$11,V$15+H_CK,0)</f>
        <v>-520</v>
      </c>
      <c r="W32" s="19" t="n">
        <f aca="false">IF($B32=W$12,W$14,0)-IF(AND($B32&gt;=1,$B32&lt;=W$6),H_TI+H_ServNPL,0)-(IF($B32=2,W$7*H_LegalShare,0)+IF($B32=W$6,W$7*(1-H_LegalShare),0))-IF($B32=0,H_Acq+H_Board,0)-IF(AND($B32&gt;W$6,$B32&lt;=W$12),H_TI+H_ServNPL+H_Util,0)-IF($B32=W$11,W$15+H_CK,0)</f>
        <v>-520</v>
      </c>
      <c r="X32" s="19" t="n">
        <f aca="false">IF($B32=X$12,X$14,0)-IF(AND($B32&gt;=1,$B32&lt;=X$6),H_TI+H_ServNPL,0)-(IF($B32=2,X$7*H_LegalShare,0)+IF($B32=X$6,X$7*(1-H_LegalShare),0))-IF($B32=0,H_Acq+H_Board,0)-IF(AND($B32&gt;X$6,$B32&lt;=X$12),H_TI+H_ServNPL+H_Util,0)-IF($B32=X$11,X$15+H_CK,0)</f>
        <v>-520</v>
      </c>
      <c r="Y32" s="19" t="n">
        <f aca="false">IF($B32=Y$12,Y$14,0)-IF(AND($B32&gt;=1,$B32&lt;=Y$6),H_TI+H_ServNPL,0)-(IF($B32=2,Y$7*H_LegalShare,0)+IF($B32=Y$6,Y$7*(1-H_LegalShare),0))-IF($B32=0,H_Acq+H_Board,0)-IF(AND($B32&gt;Y$6,$B32&lt;=Y$12),H_TI+H_ServNPL+H_Util,0)-IF($B32=Y$11,Y$15+H_CK,0)</f>
        <v>-520</v>
      </c>
    </row>
    <row r="33" customFormat="false" ht="15" hidden="false" customHeight="false" outlineLevel="0" collapsed="false">
      <c r="B33" s="0" t="n">
        <v>2</v>
      </c>
      <c r="C33" s="19" t="n">
        <f aca="false">IF($B33=C$12,C$14,0)-IF(AND($B33&gt;=1,$B33&lt;=C$6),H_TI+H_ServNPL,0)-(IF($B33=2,C$7*H_LegalShare,0)+IF($B33=C$6,C$7*(1-H_LegalShare),0))-IF($B33=0,H_Acq+H_Board,0)-IF(AND($B33&gt;C$6,$B33&lt;=C$12),H_TI+H_ServNPL+H_Util,0)-IF($B33=C$11,C$15+H_CK,0)</f>
        <v>-3770</v>
      </c>
      <c r="D33" s="19" t="n">
        <f aca="false">IF($B33=D$12,D$14,0)-IF(AND($B33&gt;=1,$B33&lt;=D$6),H_TI+H_ServNPL,0)-(IF($B33=2,D$7*H_LegalShare,0)+IF($B33=D$6,D$7*(1-H_LegalShare),0))-IF($B33=0,H_Acq+H_Board,0)-IF(AND($B33&gt;D$6,$B33&lt;=D$12),H_TI+H_ServNPL+H_Util,0)-IF($B33=D$11,D$15+H_CK,0)</f>
        <v>-1770</v>
      </c>
      <c r="E33" s="19" t="n">
        <f aca="false">IF($B33=E$12,E$14,0)-IF(AND($B33&gt;=1,$B33&lt;=E$6),H_TI+H_ServNPL,0)-(IF($B33=2,E$7*H_LegalShare,0)+IF($B33=E$6,E$7*(1-H_LegalShare),0))-IF($B33=0,H_Acq+H_Board,0)-IF(AND($B33&gt;E$6,$B33&lt;=E$12),H_TI+H_ServNPL+H_Util,0)-IF($B33=E$11,E$15+H_CK,0)</f>
        <v>-3770</v>
      </c>
      <c r="F33" s="19" t="n">
        <f aca="false">IF($B33=F$12,F$14,0)-IF(AND($B33&gt;=1,$B33&lt;=F$6),H_TI+H_ServNPL,0)-(IF($B33=2,F$7*H_LegalShare,0)+IF($B33=F$6,F$7*(1-H_LegalShare),0))-IF($B33=0,H_Acq+H_Board,0)-IF(AND($B33&gt;F$6,$B33&lt;=F$12),H_TI+H_ServNPL+H_Util,0)-IF($B33=F$11,F$15+H_CK,0)</f>
        <v>-3770</v>
      </c>
      <c r="G33" s="19" t="n">
        <f aca="false">IF($B33=G$12,G$14,0)-IF(AND($B33&gt;=1,$B33&lt;=G$6),H_TI+H_ServNPL,0)-(IF($B33=2,G$7*H_LegalShare,0)+IF($B33=G$6,G$7*(1-H_LegalShare),0))-IF($B33=0,H_Acq+H_Board,0)-IF(AND($B33&gt;G$6,$B33&lt;=G$12),H_TI+H_ServNPL+H_Util,0)-IF($B33=G$11,G$15+H_CK,0)</f>
        <v>-3770</v>
      </c>
      <c r="H33" s="19" t="n">
        <f aca="false">IF($B33=H$12,H$14,0)-IF(AND($B33&gt;=1,$B33&lt;=H$6),H_TI+H_ServNPL,0)-(IF($B33=2,H$7*H_LegalShare,0)+IF($B33=H$6,H$7*(1-H_LegalShare),0))-IF($B33=0,H_Acq+H_Board,0)-IF(AND($B33&gt;H$6,$B33&lt;=H$12),H_TI+H_ServNPL+H_Util,0)-IF($B33=H$11,H$15+H_CK,0)</f>
        <v>-3770</v>
      </c>
      <c r="I33" s="19" t="n">
        <f aca="false">IF($B33=I$12,I$14,0)-IF(AND($B33&gt;=1,$B33&lt;=I$6),H_TI+H_ServNPL,0)-(IF($B33=2,I$7*H_LegalShare,0)+IF($B33=I$6,I$7*(1-H_LegalShare),0))-IF($B33=0,H_Acq+H_Board,0)-IF(AND($B33&gt;I$6,$B33&lt;=I$12),H_TI+H_ServNPL+H_Util,0)-IF($B33=I$11,I$15+H_CK,0)</f>
        <v>-3770</v>
      </c>
      <c r="J33" s="19" t="n">
        <f aca="false">IF($B33=J$12,J$14,0)-IF(AND($B33&gt;=1,$B33&lt;=J$6),H_TI+H_ServNPL,0)-(IF($B33=2,J$7*H_LegalShare,0)+IF($B33=J$6,J$7*(1-H_LegalShare),0))-IF($B33=0,H_Acq+H_Board,0)-IF(AND($B33&gt;J$6,$B33&lt;=J$12),H_TI+H_ServNPL+H_Util,0)-IF($B33=J$11,J$15+H_CK,0)</f>
        <v>-3770</v>
      </c>
      <c r="K33" s="19" t="n">
        <f aca="false">IF($B33=K$12,K$14,0)-IF(AND($B33&gt;=1,$B33&lt;=K$6),H_TI+H_ServNPL,0)-(IF($B33=2,K$7*H_LegalShare,0)+IF($B33=K$6,K$7*(1-H_LegalShare),0))-IF($B33=0,H_Acq+H_Board,0)-IF(AND($B33&gt;K$6,$B33&lt;=K$12),H_TI+H_ServNPL+H_Util,0)-IF($B33=K$11,K$15+H_CK,0)</f>
        <v>-3770</v>
      </c>
      <c r="L33" s="19" t="n">
        <f aca="false">IF($B33=L$12,L$14,0)-IF(AND($B33&gt;=1,$B33&lt;=L$6),H_TI+H_ServNPL,0)-(IF($B33=2,L$7*H_LegalShare,0)+IF($B33=L$6,L$7*(1-H_LegalShare),0))-IF($B33=0,H_Acq+H_Board,0)-IF(AND($B33&gt;L$6,$B33&lt;=L$12),H_TI+H_ServNPL+H_Util,0)-IF($B33=L$11,L$15+H_CK,0)</f>
        <v>-3770</v>
      </c>
      <c r="M33" s="19" t="n">
        <f aca="false">IF($B33=M$12,M$14,0)-IF(AND($B33&gt;=1,$B33&lt;=M$6),H_TI+H_ServNPL,0)-(IF($B33=2,M$7*H_LegalShare,0)+IF($B33=M$6,M$7*(1-H_LegalShare),0))-IF($B33=0,H_Acq+H_Board,0)-IF(AND($B33&gt;M$6,$B33&lt;=M$12),H_TI+H_ServNPL+H_Util,0)-IF($B33=M$11,M$15+H_CK,0)</f>
        <v>-3770</v>
      </c>
      <c r="N33" s="19" t="n">
        <f aca="false">IF($B33=N$12,N$14,0)-IF(AND($B33&gt;=1,$B33&lt;=N$6),H_TI+H_ServNPL,0)-(IF($B33=2,N$7*H_LegalShare,0)+IF($B33=N$6,N$7*(1-H_LegalShare),0))-IF($B33=0,H_Acq+H_Board,0)-IF(AND($B33&gt;N$6,$B33&lt;=N$12),H_TI+H_ServNPL+H_Util,0)-IF($B33=N$11,N$15+H_CK,0)</f>
        <v>-3770</v>
      </c>
      <c r="O33" s="19" t="n">
        <f aca="false">IF($B33=O$12,O$14,0)-IF(AND($B33&gt;=1,$B33&lt;=O$6),H_TI+H_ServNPL,0)-(IF($B33=2,O$7*H_LegalShare,0)+IF($B33=O$6,O$7*(1-H_LegalShare),0))-IF($B33=0,H_Acq+H_Board,0)-IF(AND($B33&gt;O$6,$B33&lt;=O$12),H_TI+H_ServNPL+H_Util,0)-IF($B33=O$11,O$15+H_CK,0)</f>
        <v>-3770</v>
      </c>
      <c r="P33" s="19" t="n">
        <f aca="false">IF($B33=P$12,P$14,0)-IF(AND($B33&gt;=1,$B33&lt;=P$6),H_TI+H_ServNPL,0)-(IF($B33=2,P$7*H_LegalShare,0)+IF($B33=P$6,P$7*(1-H_LegalShare),0))-IF($B33=0,H_Acq+H_Board,0)-IF(AND($B33&gt;P$6,$B33&lt;=P$12),H_TI+H_ServNPL+H_Util,0)-IF($B33=P$11,P$15+H_CK,0)</f>
        <v>-3770</v>
      </c>
      <c r="Q33" s="19" t="n">
        <f aca="false">IF($B33=Q$12,Q$14,0)-IF(AND($B33&gt;=1,$B33&lt;=Q$6),H_TI+H_ServNPL,0)-(IF($B33=2,Q$7*H_LegalShare,0)+IF($B33=Q$6,Q$7*(1-H_LegalShare),0))-IF($B33=0,H_Acq+H_Board,0)-IF(AND($B33&gt;Q$6,$B33&lt;=Q$12),H_TI+H_ServNPL+H_Util,0)-IF($B33=Q$11,Q$15+H_CK,0)</f>
        <v>-3770</v>
      </c>
      <c r="R33" s="19" t="n">
        <f aca="false">IF($B33=R$12,R$14,0)-IF(AND($B33&gt;=1,$B33&lt;=R$6),H_TI+H_ServNPL,0)-(IF($B33=2,R$7*H_LegalShare,0)+IF($B33=R$6,R$7*(1-H_LegalShare),0))-IF($B33=0,H_Acq+H_Board,0)-IF(AND($B33&gt;R$6,$B33&lt;=R$12),H_TI+H_ServNPL+H_Util,0)-IF($B33=R$11,R$15+H_CK,0)</f>
        <v>-3770</v>
      </c>
      <c r="S33" s="19" t="n">
        <f aca="false">IF($B33=S$12,S$14,0)-IF(AND($B33&gt;=1,$B33&lt;=S$6),H_TI+H_ServNPL,0)-(IF($B33=2,S$7*H_LegalShare,0)+IF($B33=S$6,S$7*(1-H_LegalShare),0))-IF($B33=0,H_Acq+H_Board,0)-IF(AND($B33&gt;S$6,$B33&lt;=S$12),H_TI+H_ServNPL+H_Util,0)-IF($B33=S$11,S$15+H_CK,0)</f>
        <v>-3770</v>
      </c>
      <c r="T33" s="19" t="n">
        <f aca="false">IF($B33=T$12,T$14,0)-IF(AND($B33&gt;=1,$B33&lt;=T$6),H_TI+H_ServNPL,0)-(IF($B33=2,T$7*H_LegalShare,0)+IF($B33=T$6,T$7*(1-H_LegalShare),0))-IF($B33=0,H_Acq+H_Board,0)-IF(AND($B33&gt;T$6,$B33&lt;=T$12),H_TI+H_ServNPL+H_Util,0)-IF($B33=T$11,T$15+H_CK,0)</f>
        <v>-3770</v>
      </c>
      <c r="U33" s="19" t="n">
        <f aca="false">IF($B33=U$12,U$14,0)-IF(AND($B33&gt;=1,$B33&lt;=U$6),H_TI+H_ServNPL,0)-(IF($B33=2,U$7*H_LegalShare,0)+IF($B33=U$6,U$7*(1-H_LegalShare),0))-IF($B33=0,H_Acq+H_Board,0)-IF(AND($B33&gt;U$6,$B33&lt;=U$12),H_TI+H_ServNPL+H_Util,0)-IF($B33=U$11,U$15+H_CK,0)</f>
        <v>-3770</v>
      </c>
      <c r="V33" s="19" t="n">
        <f aca="false">IF($B33=V$12,V$14,0)-IF(AND($B33&gt;=1,$B33&lt;=V$6),H_TI+H_ServNPL,0)-(IF($B33=2,V$7*H_LegalShare,0)+IF($B33=V$6,V$7*(1-H_LegalShare),0))-IF($B33=0,H_Acq+H_Board,0)-IF(AND($B33&gt;V$6,$B33&lt;=V$12),H_TI+H_ServNPL+H_Util,0)-IF($B33=V$11,V$15+H_CK,0)</f>
        <v>-3770</v>
      </c>
      <c r="W33" s="19" t="n">
        <f aca="false">IF($B33=W$12,W$14,0)-IF(AND($B33&gt;=1,$B33&lt;=W$6),H_TI+H_ServNPL,0)-(IF($B33=2,W$7*H_LegalShare,0)+IF($B33=W$6,W$7*(1-H_LegalShare),0))-IF($B33=0,H_Acq+H_Board,0)-IF(AND($B33&gt;W$6,$B33&lt;=W$12),H_TI+H_ServNPL+H_Util,0)-IF($B33=W$11,W$15+H_CK,0)</f>
        <v>-3770</v>
      </c>
      <c r="X33" s="19" t="n">
        <f aca="false">IF($B33=X$12,X$14,0)-IF(AND($B33&gt;=1,$B33&lt;=X$6),H_TI+H_ServNPL,0)-(IF($B33=2,X$7*H_LegalShare,0)+IF($B33=X$6,X$7*(1-H_LegalShare),0))-IF($B33=0,H_Acq+H_Board,0)-IF(AND($B33&gt;X$6,$B33&lt;=X$12),H_TI+H_ServNPL+H_Util,0)-IF($B33=X$11,X$15+H_CK,0)</f>
        <v>-3770</v>
      </c>
      <c r="Y33" s="19" t="n">
        <f aca="false">IF($B33=Y$12,Y$14,0)-IF(AND($B33&gt;=1,$B33&lt;=Y$6),H_TI+H_ServNPL,0)-(IF($B33=2,Y$7*H_LegalShare,0)+IF($B33=Y$6,Y$7*(1-H_LegalShare),0))-IF($B33=0,H_Acq+H_Board,0)-IF(AND($B33&gt;Y$6,$B33&lt;=Y$12),H_TI+H_ServNPL+H_Util,0)-IF($B33=Y$11,Y$15+H_CK,0)</f>
        <v>-3770</v>
      </c>
    </row>
    <row r="34" customFormat="false" ht="15" hidden="false" customHeight="false" outlineLevel="0" collapsed="false">
      <c r="B34" s="0" t="n">
        <v>3</v>
      </c>
      <c r="C34" s="19" t="n">
        <f aca="false">IF($B34=C$12,C$14,0)-IF(AND($B34&gt;=1,$B34&lt;=C$6),H_TI+H_ServNPL,0)-(IF($B34=2,C$7*H_LegalShare,0)+IF($B34=C$6,C$7*(1-H_LegalShare),0))-IF($B34=0,H_Acq+H_Board,0)-IF(AND($B34&gt;C$6,$B34&lt;=C$12),H_TI+H_ServNPL+H_Util,0)-IF($B34=C$11,C$15+H_CK,0)</f>
        <v>-520</v>
      </c>
      <c r="D34" s="19" t="n">
        <f aca="false">IF($B34=D$12,D$14,0)-IF(AND($B34&gt;=1,$B34&lt;=D$6),H_TI+H_ServNPL,0)-(IF($B34=2,D$7*H_LegalShare,0)+IF($B34=D$6,D$7*(1-H_LegalShare),0))-IF($B34=0,H_Acq+H_Board,0)-IF(AND($B34&gt;D$6,$B34&lt;=D$12),H_TI+H_ServNPL+H_Util,0)-IF($B34=D$11,D$15+H_CK,0)</f>
        <v>-520</v>
      </c>
      <c r="E34" s="19" t="n">
        <f aca="false">IF($B34=E$12,E$14,0)-IF(AND($B34&gt;=1,$B34&lt;=E$6),H_TI+H_ServNPL,0)-(IF($B34=2,E$7*H_LegalShare,0)+IF($B34=E$6,E$7*(1-H_LegalShare),0))-IF($B34=0,H_Acq+H_Board,0)-IF(AND($B34&gt;E$6,$B34&lt;=E$12),H_TI+H_ServNPL+H_Util,0)-IF($B34=E$11,E$15+H_CK,0)</f>
        <v>-520</v>
      </c>
      <c r="F34" s="19" t="n">
        <f aca="false">IF($B34=F$12,F$14,0)-IF(AND($B34&gt;=1,$B34&lt;=F$6),H_TI+H_ServNPL,0)-(IF($B34=2,F$7*H_LegalShare,0)+IF($B34=F$6,F$7*(1-H_LegalShare),0))-IF($B34=0,H_Acq+H_Board,0)-IF(AND($B34&gt;F$6,$B34&lt;=F$12),H_TI+H_ServNPL+H_Util,0)-IF($B34=F$11,F$15+H_CK,0)</f>
        <v>-520</v>
      </c>
      <c r="G34" s="19" t="n">
        <f aca="false">IF($B34=G$12,G$14,0)-IF(AND($B34&gt;=1,$B34&lt;=G$6),H_TI+H_ServNPL,0)-(IF($B34=2,G$7*H_LegalShare,0)+IF($B34=G$6,G$7*(1-H_LegalShare),0))-IF($B34=0,H_Acq+H_Board,0)-IF(AND($B34&gt;G$6,$B34&lt;=G$12),H_TI+H_ServNPL+H_Util,0)-IF($B34=G$11,G$15+H_CK,0)</f>
        <v>-520</v>
      </c>
      <c r="H34" s="19" t="n">
        <f aca="false">IF($B34=H$12,H$14,0)-IF(AND($B34&gt;=1,$B34&lt;=H$6),H_TI+H_ServNPL,0)-(IF($B34=2,H$7*H_LegalShare,0)+IF($B34=H$6,H$7*(1-H_LegalShare),0))-IF($B34=0,H_Acq+H_Board,0)-IF(AND($B34&gt;H$6,$B34&lt;=H$12),H_TI+H_ServNPL+H_Util,0)-IF($B34=H$11,H$15+H_CK,0)</f>
        <v>-520</v>
      </c>
      <c r="I34" s="19" t="n">
        <f aca="false">IF($B34=I$12,I$14,0)-IF(AND($B34&gt;=1,$B34&lt;=I$6),H_TI+H_ServNPL,0)-(IF($B34=2,I$7*H_LegalShare,0)+IF($B34=I$6,I$7*(1-H_LegalShare),0))-IF($B34=0,H_Acq+H_Board,0)-IF(AND($B34&gt;I$6,$B34&lt;=I$12),H_TI+H_ServNPL+H_Util,0)-IF($B34=I$11,I$15+H_CK,0)</f>
        <v>-520</v>
      </c>
      <c r="J34" s="19" t="n">
        <f aca="false">IF($B34=J$12,J$14,0)-IF(AND($B34&gt;=1,$B34&lt;=J$6),H_TI+H_ServNPL,0)-(IF($B34=2,J$7*H_LegalShare,0)+IF($B34=J$6,J$7*(1-H_LegalShare),0))-IF($B34=0,H_Acq+H_Board,0)-IF(AND($B34&gt;J$6,$B34&lt;=J$12),H_TI+H_ServNPL+H_Util,0)-IF($B34=J$11,J$15+H_CK,0)</f>
        <v>-520</v>
      </c>
      <c r="K34" s="19" t="n">
        <f aca="false">IF($B34=K$12,K$14,0)-IF(AND($B34&gt;=1,$B34&lt;=K$6),H_TI+H_ServNPL,0)-(IF($B34=2,K$7*H_LegalShare,0)+IF($B34=K$6,K$7*(1-H_LegalShare),0))-IF($B34=0,H_Acq+H_Board,0)-IF(AND($B34&gt;K$6,$B34&lt;=K$12),H_TI+H_ServNPL+H_Util,0)-IF($B34=K$11,K$15+H_CK,0)</f>
        <v>-520</v>
      </c>
      <c r="L34" s="19" t="n">
        <f aca="false">IF($B34=L$12,L$14,0)-IF(AND($B34&gt;=1,$B34&lt;=L$6),H_TI+H_ServNPL,0)-(IF($B34=2,L$7*H_LegalShare,0)+IF($B34=L$6,L$7*(1-H_LegalShare),0))-IF($B34=0,H_Acq+H_Board,0)-IF(AND($B34&gt;L$6,$B34&lt;=L$12),H_TI+H_ServNPL+H_Util,0)-IF($B34=L$11,L$15+H_CK,0)</f>
        <v>-520</v>
      </c>
      <c r="M34" s="19" t="n">
        <f aca="false">IF($B34=M$12,M$14,0)-IF(AND($B34&gt;=1,$B34&lt;=M$6),H_TI+H_ServNPL,0)-(IF($B34=2,M$7*H_LegalShare,0)+IF($B34=M$6,M$7*(1-H_LegalShare),0))-IF($B34=0,H_Acq+H_Board,0)-IF(AND($B34&gt;M$6,$B34&lt;=M$12),H_TI+H_ServNPL+H_Util,0)-IF($B34=M$11,M$15+H_CK,0)</f>
        <v>-520</v>
      </c>
      <c r="N34" s="19" t="n">
        <f aca="false">IF($B34=N$12,N$14,0)-IF(AND($B34&gt;=1,$B34&lt;=N$6),H_TI+H_ServNPL,0)-(IF($B34=2,N$7*H_LegalShare,0)+IF($B34=N$6,N$7*(1-H_LegalShare),0))-IF($B34=0,H_Acq+H_Board,0)-IF(AND($B34&gt;N$6,$B34&lt;=N$12),H_TI+H_ServNPL+H_Util,0)-IF($B34=N$11,N$15+H_CK,0)</f>
        <v>-520</v>
      </c>
      <c r="O34" s="19" t="n">
        <f aca="false">IF($B34=O$12,O$14,0)-IF(AND($B34&gt;=1,$B34&lt;=O$6),H_TI+H_ServNPL,0)-(IF($B34=2,O$7*H_LegalShare,0)+IF($B34=O$6,O$7*(1-H_LegalShare),0))-IF($B34=0,H_Acq+H_Board,0)-IF(AND($B34&gt;O$6,$B34&lt;=O$12),H_TI+H_ServNPL+H_Util,0)-IF($B34=O$11,O$15+H_CK,0)</f>
        <v>-520</v>
      </c>
      <c r="P34" s="19" t="n">
        <f aca="false">IF($B34=P$12,P$14,0)-IF(AND($B34&gt;=1,$B34&lt;=P$6),H_TI+H_ServNPL,0)-(IF($B34=2,P$7*H_LegalShare,0)+IF($B34=P$6,P$7*(1-H_LegalShare),0))-IF($B34=0,H_Acq+H_Board,0)-IF(AND($B34&gt;P$6,$B34&lt;=P$12),H_TI+H_ServNPL+H_Util,0)-IF($B34=P$11,P$15+H_CK,0)</f>
        <v>-520</v>
      </c>
      <c r="Q34" s="19" t="n">
        <f aca="false">IF($B34=Q$12,Q$14,0)-IF(AND($B34&gt;=1,$B34&lt;=Q$6),H_TI+H_ServNPL,0)-(IF($B34=2,Q$7*H_LegalShare,0)+IF($B34=Q$6,Q$7*(1-H_LegalShare),0))-IF($B34=0,H_Acq+H_Board,0)-IF(AND($B34&gt;Q$6,$B34&lt;=Q$12),H_TI+H_ServNPL+H_Util,0)-IF($B34=Q$11,Q$15+H_CK,0)</f>
        <v>-520</v>
      </c>
      <c r="R34" s="19" t="n">
        <f aca="false">IF($B34=R$12,R$14,0)-IF(AND($B34&gt;=1,$B34&lt;=R$6),H_TI+H_ServNPL,0)-(IF($B34=2,R$7*H_LegalShare,0)+IF($B34=R$6,R$7*(1-H_LegalShare),0))-IF($B34=0,H_Acq+H_Board,0)-IF(AND($B34&gt;R$6,$B34&lt;=R$12),H_TI+H_ServNPL+H_Util,0)-IF($B34=R$11,R$15+H_CK,0)</f>
        <v>-520</v>
      </c>
      <c r="S34" s="19" t="n">
        <f aca="false">IF($B34=S$12,S$14,0)-IF(AND($B34&gt;=1,$B34&lt;=S$6),H_TI+H_ServNPL,0)-(IF($B34=2,S$7*H_LegalShare,0)+IF($B34=S$6,S$7*(1-H_LegalShare),0))-IF($B34=0,H_Acq+H_Board,0)-IF(AND($B34&gt;S$6,$B34&lt;=S$12),H_TI+H_ServNPL+H_Util,0)-IF($B34=S$11,S$15+H_CK,0)</f>
        <v>-520</v>
      </c>
      <c r="T34" s="19" t="n">
        <f aca="false">IF($B34=T$12,T$14,0)-IF(AND($B34&gt;=1,$B34&lt;=T$6),H_TI+H_ServNPL,0)-(IF($B34=2,T$7*H_LegalShare,0)+IF($B34=T$6,T$7*(1-H_LegalShare),0))-IF($B34=0,H_Acq+H_Board,0)-IF(AND($B34&gt;T$6,$B34&lt;=T$12),H_TI+H_ServNPL+H_Util,0)-IF($B34=T$11,T$15+H_CK,0)</f>
        <v>-520</v>
      </c>
      <c r="U34" s="19" t="n">
        <f aca="false">IF($B34=U$12,U$14,0)-IF(AND($B34&gt;=1,$B34&lt;=U$6),H_TI+H_ServNPL,0)-(IF($B34=2,U$7*H_LegalShare,0)+IF($B34=U$6,U$7*(1-H_LegalShare),0))-IF($B34=0,H_Acq+H_Board,0)-IF(AND($B34&gt;U$6,$B34&lt;=U$12),H_TI+H_ServNPL+H_Util,0)-IF($B34=U$11,U$15+H_CK,0)</f>
        <v>-520</v>
      </c>
      <c r="V34" s="19" t="n">
        <f aca="false">IF($B34=V$12,V$14,0)-IF(AND($B34&gt;=1,$B34&lt;=V$6),H_TI+H_ServNPL,0)-(IF($B34=2,V$7*H_LegalShare,0)+IF($B34=V$6,V$7*(1-H_LegalShare),0))-IF($B34=0,H_Acq+H_Board,0)-IF(AND($B34&gt;V$6,$B34&lt;=V$12),H_TI+H_ServNPL+H_Util,0)-IF($B34=V$11,V$15+H_CK,0)</f>
        <v>-520</v>
      </c>
      <c r="W34" s="19" t="n">
        <f aca="false">IF($B34=W$12,W$14,0)-IF(AND($B34&gt;=1,$B34&lt;=W$6),H_TI+H_ServNPL,0)-(IF($B34=2,W$7*H_LegalShare,0)+IF($B34=W$6,W$7*(1-H_LegalShare),0))-IF($B34=0,H_Acq+H_Board,0)-IF(AND($B34&gt;W$6,$B34&lt;=W$12),H_TI+H_ServNPL+H_Util,0)-IF($B34=W$11,W$15+H_CK,0)</f>
        <v>-520</v>
      </c>
      <c r="X34" s="19" t="n">
        <f aca="false">IF($B34=X$12,X$14,0)-IF(AND($B34&gt;=1,$B34&lt;=X$6),H_TI+H_ServNPL,0)-(IF($B34=2,X$7*H_LegalShare,0)+IF($B34=X$6,X$7*(1-H_LegalShare),0))-IF($B34=0,H_Acq+H_Board,0)-IF(AND($B34&gt;X$6,$B34&lt;=X$12),H_TI+H_ServNPL+H_Util,0)-IF($B34=X$11,X$15+H_CK,0)</f>
        <v>-520</v>
      </c>
      <c r="Y34" s="19" t="n">
        <f aca="false">IF($B34=Y$12,Y$14,0)-IF(AND($B34&gt;=1,$B34&lt;=Y$6),H_TI+H_ServNPL,0)-(IF($B34=2,Y$7*H_LegalShare,0)+IF($B34=Y$6,Y$7*(1-H_LegalShare),0))-IF($B34=0,H_Acq+H_Board,0)-IF(AND($B34&gt;Y$6,$B34&lt;=Y$12),H_TI+H_ServNPL+H_Util,0)-IF($B34=Y$11,Y$15+H_CK,0)</f>
        <v>-520</v>
      </c>
    </row>
    <row r="35" customFormat="false" ht="15" hidden="false" customHeight="false" outlineLevel="0" collapsed="false">
      <c r="B35" s="0" t="n">
        <v>4</v>
      </c>
      <c r="C35" s="19" t="n">
        <f aca="false">IF($B35=C$12,C$14,0)-IF(AND($B35&gt;=1,$B35&lt;=C$6),H_TI+H_ServNPL,0)-(IF($B35=2,C$7*H_LegalShare,0)+IF($B35=C$6,C$7*(1-H_LegalShare),0))-IF($B35=0,H_Acq+H_Board,0)-IF(AND($B35&gt;C$6,$B35&lt;=C$12),H_TI+H_ServNPL+H_Util,0)-IF($B35=C$11,C$15+H_CK,0)</f>
        <v>-520</v>
      </c>
      <c r="D35" s="19" t="n">
        <f aca="false">IF($B35=D$12,D$14,0)-IF(AND($B35&gt;=1,$B35&lt;=D$6),H_TI+H_ServNPL,0)-(IF($B35=2,D$7*H_LegalShare,0)+IF($B35=D$6,D$7*(1-H_LegalShare),0))-IF($B35=0,H_Acq+H_Board,0)-IF(AND($B35&gt;D$6,$B35&lt;=D$12),H_TI+H_ServNPL+H_Util,0)-IF($B35=D$11,D$15+H_CK,0)</f>
        <v>-520</v>
      </c>
      <c r="E35" s="19" t="n">
        <f aca="false">IF($B35=E$12,E$14,0)-IF(AND($B35&gt;=1,$B35&lt;=E$6),H_TI+H_ServNPL,0)-(IF($B35=2,E$7*H_LegalShare,0)+IF($B35=E$6,E$7*(1-H_LegalShare),0))-IF($B35=0,H_Acq+H_Board,0)-IF(AND($B35&gt;E$6,$B35&lt;=E$12),H_TI+H_ServNPL+H_Util,0)-IF($B35=E$11,E$15+H_CK,0)</f>
        <v>-520</v>
      </c>
      <c r="F35" s="19" t="n">
        <f aca="false">IF($B35=F$12,F$14,0)-IF(AND($B35&gt;=1,$B35&lt;=F$6),H_TI+H_ServNPL,0)-(IF($B35=2,F$7*H_LegalShare,0)+IF($B35=F$6,F$7*(1-H_LegalShare),0))-IF($B35=0,H_Acq+H_Board,0)-IF(AND($B35&gt;F$6,$B35&lt;=F$12),H_TI+H_ServNPL+H_Util,0)-IF($B35=F$11,F$15+H_CK,0)</f>
        <v>-520</v>
      </c>
      <c r="G35" s="19" t="n">
        <f aca="false">IF($B35=G$12,G$14,0)-IF(AND($B35&gt;=1,$B35&lt;=G$6),H_TI+H_ServNPL,0)-(IF($B35=2,G$7*H_LegalShare,0)+IF($B35=G$6,G$7*(1-H_LegalShare),0))-IF($B35=0,H_Acq+H_Board,0)-IF(AND($B35&gt;G$6,$B35&lt;=G$12),H_TI+H_ServNPL+H_Util,0)-IF($B35=G$11,G$15+H_CK,0)</f>
        <v>-520</v>
      </c>
      <c r="H35" s="19" t="n">
        <f aca="false">IF($B35=H$12,H$14,0)-IF(AND($B35&gt;=1,$B35&lt;=H$6),H_TI+H_ServNPL,0)-(IF($B35=2,H$7*H_LegalShare,0)+IF($B35=H$6,H$7*(1-H_LegalShare),0))-IF($B35=0,H_Acq+H_Board,0)-IF(AND($B35&gt;H$6,$B35&lt;=H$12),H_TI+H_ServNPL+H_Util,0)-IF($B35=H$11,H$15+H_CK,0)</f>
        <v>-520</v>
      </c>
      <c r="I35" s="19" t="n">
        <f aca="false">IF($B35=I$12,I$14,0)-IF(AND($B35&gt;=1,$B35&lt;=I$6),H_TI+H_ServNPL,0)-(IF($B35=2,I$7*H_LegalShare,0)+IF($B35=I$6,I$7*(1-H_LegalShare),0))-IF($B35=0,H_Acq+H_Board,0)-IF(AND($B35&gt;I$6,$B35&lt;=I$12),H_TI+H_ServNPL+H_Util,0)-IF($B35=I$11,I$15+H_CK,0)</f>
        <v>-520</v>
      </c>
      <c r="J35" s="19" t="n">
        <f aca="false">IF($B35=J$12,J$14,0)-IF(AND($B35&gt;=1,$B35&lt;=J$6),H_TI+H_ServNPL,0)-(IF($B35=2,J$7*H_LegalShare,0)+IF($B35=J$6,J$7*(1-H_LegalShare),0))-IF($B35=0,H_Acq+H_Board,0)-IF(AND($B35&gt;J$6,$B35&lt;=J$12),H_TI+H_ServNPL+H_Util,0)-IF($B35=J$11,J$15+H_CK,0)</f>
        <v>-520</v>
      </c>
      <c r="K35" s="19" t="n">
        <f aca="false">IF($B35=K$12,K$14,0)-IF(AND($B35&gt;=1,$B35&lt;=K$6),H_TI+H_ServNPL,0)-(IF($B35=2,K$7*H_LegalShare,0)+IF($B35=K$6,K$7*(1-H_LegalShare),0))-IF($B35=0,H_Acq+H_Board,0)-IF(AND($B35&gt;K$6,$B35&lt;=K$12),H_TI+H_ServNPL+H_Util,0)-IF($B35=K$11,K$15+H_CK,0)</f>
        <v>-520</v>
      </c>
      <c r="L35" s="19" t="n">
        <f aca="false">IF($B35=L$12,L$14,0)-IF(AND($B35&gt;=1,$B35&lt;=L$6),H_TI+H_ServNPL,0)-(IF($B35=2,L$7*H_LegalShare,0)+IF($B35=L$6,L$7*(1-H_LegalShare),0))-IF($B35=0,H_Acq+H_Board,0)-IF(AND($B35&gt;L$6,$B35&lt;=L$12),H_TI+H_ServNPL+H_Util,0)-IF($B35=L$11,L$15+H_CK,0)</f>
        <v>-520</v>
      </c>
      <c r="M35" s="19" t="n">
        <f aca="false">IF($B35=M$12,M$14,0)-IF(AND($B35&gt;=1,$B35&lt;=M$6),H_TI+H_ServNPL,0)-(IF($B35=2,M$7*H_LegalShare,0)+IF($B35=M$6,M$7*(1-H_LegalShare),0))-IF($B35=0,H_Acq+H_Board,0)-IF(AND($B35&gt;M$6,$B35&lt;=M$12),H_TI+H_ServNPL+H_Util,0)-IF($B35=M$11,M$15+H_CK,0)</f>
        <v>-520</v>
      </c>
      <c r="N35" s="19" t="n">
        <f aca="false">IF($B35=N$12,N$14,0)-IF(AND($B35&gt;=1,$B35&lt;=N$6),H_TI+H_ServNPL,0)-(IF($B35=2,N$7*H_LegalShare,0)+IF($B35=N$6,N$7*(1-H_LegalShare),0))-IF($B35=0,H_Acq+H_Board,0)-IF(AND($B35&gt;N$6,$B35&lt;=N$12),H_TI+H_ServNPL+H_Util,0)-IF($B35=N$11,N$15+H_CK,0)</f>
        <v>-520</v>
      </c>
      <c r="O35" s="19" t="n">
        <f aca="false">IF($B35=O$12,O$14,0)-IF(AND($B35&gt;=1,$B35&lt;=O$6),H_TI+H_ServNPL,0)-(IF($B35=2,O$7*H_LegalShare,0)+IF($B35=O$6,O$7*(1-H_LegalShare),0))-IF($B35=0,H_Acq+H_Board,0)-IF(AND($B35&gt;O$6,$B35&lt;=O$12),H_TI+H_ServNPL+H_Util,0)-IF($B35=O$11,O$15+H_CK,0)</f>
        <v>-520</v>
      </c>
      <c r="P35" s="19" t="n">
        <f aca="false">IF($B35=P$12,P$14,0)-IF(AND($B35&gt;=1,$B35&lt;=P$6),H_TI+H_ServNPL,0)-(IF($B35=2,P$7*H_LegalShare,0)+IF($B35=P$6,P$7*(1-H_LegalShare),0))-IF($B35=0,H_Acq+H_Board,0)-IF(AND($B35&gt;P$6,$B35&lt;=P$12),H_TI+H_ServNPL+H_Util,0)-IF($B35=P$11,P$15+H_CK,0)</f>
        <v>-520</v>
      </c>
      <c r="Q35" s="19" t="n">
        <f aca="false">IF($B35=Q$12,Q$14,0)-IF(AND($B35&gt;=1,$B35&lt;=Q$6),H_TI+H_ServNPL,0)-(IF($B35=2,Q$7*H_LegalShare,0)+IF($B35=Q$6,Q$7*(1-H_LegalShare),0))-IF($B35=0,H_Acq+H_Board,0)-IF(AND($B35&gt;Q$6,$B35&lt;=Q$12),H_TI+H_ServNPL+H_Util,0)-IF($B35=Q$11,Q$15+H_CK,0)</f>
        <v>-520</v>
      </c>
      <c r="R35" s="19" t="n">
        <f aca="false">IF($B35=R$12,R$14,0)-IF(AND($B35&gt;=1,$B35&lt;=R$6),H_TI+H_ServNPL,0)-(IF($B35=2,R$7*H_LegalShare,0)+IF($B35=R$6,R$7*(1-H_LegalShare),0))-IF($B35=0,H_Acq+H_Board,0)-IF(AND($B35&gt;R$6,$B35&lt;=R$12),H_TI+H_ServNPL+H_Util,0)-IF($B35=R$11,R$15+H_CK,0)</f>
        <v>-520</v>
      </c>
      <c r="S35" s="19" t="n">
        <f aca="false">IF($B35=S$12,S$14,0)-IF(AND($B35&gt;=1,$B35&lt;=S$6),H_TI+H_ServNPL,0)-(IF($B35=2,S$7*H_LegalShare,0)+IF($B35=S$6,S$7*(1-H_LegalShare),0))-IF($B35=0,H_Acq+H_Board,0)-IF(AND($B35&gt;S$6,$B35&lt;=S$12),H_TI+H_ServNPL+H_Util,0)-IF($B35=S$11,S$15+H_CK,0)</f>
        <v>-520</v>
      </c>
      <c r="T35" s="19" t="n">
        <f aca="false">IF($B35=T$12,T$14,0)-IF(AND($B35&gt;=1,$B35&lt;=T$6),H_TI+H_ServNPL,0)-(IF($B35=2,T$7*H_LegalShare,0)+IF($B35=T$6,T$7*(1-H_LegalShare),0))-IF($B35=0,H_Acq+H_Board,0)-IF(AND($B35&gt;T$6,$B35&lt;=T$12),H_TI+H_ServNPL+H_Util,0)-IF($B35=T$11,T$15+H_CK,0)</f>
        <v>-520</v>
      </c>
      <c r="U35" s="19" t="n">
        <f aca="false">IF($B35=U$12,U$14,0)-IF(AND($B35&gt;=1,$B35&lt;=U$6),H_TI+H_ServNPL,0)-(IF($B35=2,U$7*H_LegalShare,0)+IF($B35=U$6,U$7*(1-H_LegalShare),0))-IF($B35=0,H_Acq+H_Board,0)-IF(AND($B35&gt;U$6,$B35&lt;=U$12),H_TI+H_ServNPL+H_Util,0)-IF($B35=U$11,U$15+H_CK,0)</f>
        <v>-520</v>
      </c>
      <c r="V35" s="19" t="n">
        <f aca="false">IF($B35=V$12,V$14,0)-IF(AND($B35&gt;=1,$B35&lt;=V$6),H_TI+H_ServNPL,0)-(IF($B35=2,V$7*H_LegalShare,0)+IF($B35=V$6,V$7*(1-H_LegalShare),0))-IF($B35=0,H_Acq+H_Board,0)-IF(AND($B35&gt;V$6,$B35&lt;=V$12),H_TI+H_ServNPL+H_Util,0)-IF($B35=V$11,V$15+H_CK,0)</f>
        <v>-520</v>
      </c>
      <c r="W35" s="19" t="n">
        <f aca="false">IF($B35=W$12,W$14,0)-IF(AND($B35&gt;=1,$B35&lt;=W$6),H_TI+H_ServNPL,0)-(IF($B35=2,W$7*H_LegalShare,0)+IF($B35=W$6,W$7*(1-H_LegalShare),0))-IF($B35=0,H_Acq+H_Board,0)-IF(AND($B35&gt;W$6,$B35&lt;=W$12),H_TI+H_ServNPL+H_Util,0)-IF($B35=W$11,W$15+H_CK,0)</f>
        <v>-520</v>
      </c>
      <c r="X35" s="19" t="n">
        <f aca="false">IF($B35=X$12,X$14,0)-IF(AND($B35&gt;=1,$B35&lt;=X$6),H_TI+H_ServNPL,0)-(IF($B35=2,X$7*H_LegalShare,0)+IF($B35=X$6,X$7*(1-H_LegalShare),0))-IF($B35=0,H_Acq+H_Board,0)-IF(AND($B35&gt;X$6,$B35&lt;=X$12),H_TI+H_ServNPL+H_Util,0)-IF($B35=X$11,X$15+H_CK,0)</f>
        <v>-520</v>
      </c>
      <c r="Y35" s="19" t="n">
        <f aca="false">IF($B35=Y$12,Y$14,0)-IF(AND($B35&gt;=1,$B35&lt;=Y$6),H_TI+H_ServNPL,0)-(IF($B35=2,Y$7*H_LegalShare,0)+IF($B35=Y$6,Y$7*(1-H_LegalShare),0))-IF($B35=0,H_Acq+H_Board,0)-IF(AND($B35&gt;Y$6,$B35&lt;=Y$12),H_TI+H_ServNPL+H_Util,0)-IF($B35=Y$11,Y$15+H_CK,0)</f>
        <v>-520</v>
      </c>
    </row>
    <row r="36" customFormat="false" ht="15" hidden="false" customHeight="false" outlineLevel="0" collapsed="false">
      <c r="B36" s="0" t="n">
        <v>5</v>
      </c>
      <c r="C36" s="19" t="n">
        <f aca="false">IF($B36=C$12,C$14,0)-IF(AND($B36&gt;=1,$B36&lt;=C$6),H_TI+H_ServNPL,0)-(IF($B36=2,C$7*H_LegalShare,0)+IF($B36=C$6,C$7*(1-H_LegalShare),0))-IF($B36=0,H_Acq+H_Board,0)-IF(AND($B36&gt;C$6,$B36&lt;=C$12),H_TI+H_ServNPL+H_Util,0)-IF($B36=C$11,C$15+H_CK,0)</f>
        <v>-520</v>
      </c>
      <c r="D36" s="19" t="n">
        <f aca="false">IF($B36=D$12,D$14,0)-IF(AND($B36&gt;=1,$B36&lt;=D$6),H_TI+H_ServNPL,0)-(IF($B36=2,D$7*H_LegalShare,0)+IF($B36=D$6,D$7*(1-H_LegalShare),0))-IF($B36=0,H_Acq+H_Board,0)-IF(AND($B36&gt;D$6,$B36&lt;=D$12),H_TI+H_ServNPL+H_Util,0)-IF($B36=D$11,D$15+H_CK,0)</f>
        <v>-520</v>
      </c>
      <c r="E36" s="19" t="n">
        <f aca="false">IF($B36=E$12,E$14,0)-IF(AND($B36&gt;=1,$B36&lt;=E$6),H_TI+H_ServNPL,0)-(IF($B36=2,E$7*H_LegalShare,0)+IF($B36=E$6,E$7*(1-H_LegalShare),0))-IF($B36=0,H_Acq+H_Board,0)-IF(AND($B36&gt;E$6,$B36&lt;=E$12),H_TI+H_ServNPL+H_Util,0)-IF($B36=E$11,E$15+H_CK,0)</f>
        <v>-520</v>
      </c>
      <c r="F36" s="19" t="n">
        <f aca="false">IF($B36=F$12,F$14,0)-IF(AND($B36&gt;=1,$B36&lt;=F$6),H_TI+H_ServNPL,0)-(IF($B36=2,F$7*H_LegalShare,0)+IF($B36=F$6,F$7*(1-H_LegalShare),0))-IF($B36=0,H_Acq+H_Board,0)-IF(AND($B36&gt;F$6,$B36&lt;=F$12),H_TI+H_ServNPL+H_Util,0)-IF($B36=F$11,F$15+H_CK,0)</f>
        <v>-520</v>
      </c>
      <c r="G36" s="19" t="n">
        <f aca="false">IF($B36=G$12,G$14,0)-IF(AND($B36&gt;=1,$B36&lt;=G$6),H_TI+H_ServNPL,0)-(IF($B36=2,G$7*H_LegalShare,0)+IF($B36=G$6,G$7*(1-H_LegalShare),0))-IF($B36=0,H_Acq+H_Board,0)-IF(AND($B36&gt;G$6,$B36&lt;=G$12),H_TI+H_ServNPL+H_Util,0)-IF($B36=G$11,G$15+H_CK,0)</f>
        <v>-520</v>
      </c>
      <c r="H36" s="19" t="n">
        <f aca="false">IF($B36=H$12,H$14,0)-IF(AND($B36&gt;=1,$B36&lt;=H$6),H_TI+H_ServNPL,0)-(IF($B36=2,H$7*H_LegalShare,0)+IF($B36=H$6,H$7*(1-H_LegalShare),0))-IF($B36=0,H_Acq+H_Board,0)-IF(AND($B36&gt;H$6,$B36&lt;=H$12),H_TI+H_ServNPL+H_Util,0)-IF($B36=H$11,H$15+H_CK,0)</f>
        <v>-520</v>
      </c>
      <c r="I36" s="19" t="n">
        <f aca="false">IF($B36=I$12,I$14,0)-IF(AND($B36&gt;=1,$B36&lt;=I$6),H_TI+H_ServNPL,0)-(IF($B36=2,I$7*H_LegalShare,0)+IF($B36=I$6,I$7*(1-H_LegalShare),0))-IF($B36=0,H_Acq+H_Board,0)-IF(AND($B36&gt;I$6,$B36&lt;=I$12),H_TI+H_ServNPL+H_Util,0)-IF($B36=I$11,I$15+H_CK,0)</f>
        <v>-520</v>
      </c>
      <c r="J36" s="19" t="n">
        <f aca="false">IF($B36=J$12,J$14,0)-IF(AND($B36&gt;=1,$B36&lt;=J$6),H_TI+H_ServNPL,0)-(IF($B36=2,J$7*H_LegalShare,0)+IF($B36=J$6,J$7*(1-H_LegalShare),0))-IF($B36=0,H_Acq+H_Board,0)-IF(AND($B36&gt;J$6,$B36&lt;=J$12),H_TI+H_ServNPL+H_Util,0)-IF($B36=J$11,J$15+H_CK,0)</f>
        <v>-520</v>
      </c>
      <c r="K36" s="19" t="n">
        <f aca="false">IF($B36=K$12,K$14,0)-IF(AND($B36&gt;=1,$B36&lt;=K$6),H_TI+H_ServNPL,0)-(IF($B36=2,K$7*H_LegalShare,0)+IF($B36=K$6,K$7*(1-H_LegalShare),0))-IF($B36=0,H_Acq+H_Board,0)-IF(AND($B36&gt;K$6,$B36&lt;=K$12),H_TI+H_ServNPL+H_Util,0)-IF($B36=K$11,K$15+H_CK,0)</f>
        <v>-520</v>
      </c>
      <c r="L36" s="19" t="n">
        <f aca="false">IF($B36=L$12,L$14,0)-IF(AND($B36&gt;=1,$B36&lt;=L$6),H_TI+H_ServNPL,0)-(IF($B36=2,L$7*H_LegalShare,0)+IF($B36=L$6,L$7*(1-H_LegalShare),0))-IF($B36=0,H_Acq+H_Board,0)-IF(AND($B36&gt;L$6,$B36&lt;=L$12),H_TI+H_ServNPL+H_Util,0)-IF($B36=L$11,L$15+H_CK,0)</f>
        <v>-520</v>
      </c>
      <c r="M36" s="19" t="n">
        <f aca="false">IF($B36=M$12,M$14,0)-IF(AND($B36&gt;=1,$B36&lt;=M$6),H_TI+H_ServNPL,0)-(IF($B36=2,M$7*H_LegalShare,0)+IF($B36=M$6,M$7*(1-H_LegalShare),0))-IF($B36=0,H_Acq+H_Board,0)-IF(AND($B36&gt;M$6,$B36&lt;=M$12),H_TI+H_ServNPL+H_Util,0)-IF($B36=M$11,M$15+H_CK,0)</f>
        <v>-520</v>
      </c>
      <c r="N36" s="19" t="n">
        <f aca="false">IF($B36=N$12,N$14,0)-IF(AND($B36&gt;=1,$B36&lt;=N$6),H_TI+H_ServNPL,0)-(IF($B36=2,N$7*H_LegalShare,0)+IF($B36=N$6,N$7*(1-H_LegalShare),0))-IF($B36=0,H_Acq+H_Board,0)-IF(AND($B36&gt;N$6,$B36&lt;=N$12),H_TI+H_ServNPL+H_Util,0)-IF($B36=N$11,N$15+H_CK,0)</f>
        <v>-520</v>
      </c>
      <c r="O36" s="19" t="n">
        <f aca="false">IF($B36=O$12,O$14,0)-IF(AND($B36&gt;=1,$B36&lt;=O$6),H_TI+H_ServNPL,0)-(IF($B36=2,O$7*H_LegalShare,0)+IF($B36=O$6,O$7*(1-H_LegalShare),0))-IF($B36=0,H_Acq+H_Board,0)-IF(AND($B36&gt;O$6,$B36&lt;=O$12),H_TI+H_ServNPL+H_Util,0)-IF($B36=O$11,O$15+H_CK,0)</f>
        <v>-520</v>
      </c>
      <c r="P36" s="19" t="n">
        <f aca="false">IF($B36=P$12,P$14,0)-IF(AND($B36&gt;=1,$B36&lt;=P$6),H_TI+H_ServNPL,0)-(IF($B36=2,P$7*H_LegalShare,0)+IF($B36=P$6,P$7*(1-H_LegalShare),0))-IF($B36=0,H_Acq+H_Board,0)-IF(AND($B36&gt;P$6,$B36&lt;=P$12),H_TI+H_ServNPL+H_Util,0)-IF($B36=P$11,P$15+H_CK,0)</f>
        <v>-520</v>
      </c>
      <c r="Q36" s="19" t="n">
        <f aca="false">IF($B36=Q$12,Q$14,0)-IF(AND($B36&gt;=1,$B36&lt;=Q$6),H_TI+H_ServNPL,0)-(IF($B36=2,Q$7*H_LegalShare,0)+IF($B36=Q$6,Q$7*(1-H_LegalShare),0))-IF($B36=0,H_Acq+H_Board,0)-IF(AND($B36&gt;Q$6,$B36&lt;=Q$12),H_TI+H_ServNPL+H_Util,0)-IF($B36=Q$11,Q$15+H_CK,0)</f>
        <v>-520</v>
      </c>
      <c r="R36" s="19" t="n">
        <f aca="false">IF($B36=R$12,R$14,0)-IF(AND($B36&gt;=1,$B36&lt;=R$6),H_TI+H_ServNPL,0)-(IF($B36=2,R$7*H_LegalShare,0)+IF($B36=R$6,R$7*(1-H_LegalShare),0))-IF($B36=0,H_Acq+H_Board,0)-IF(AND($B36&gt;R$6,$B36&lt;=R$12),H_TI+H_ServNPL+H_Util,0)-IF($B36=R$11,R$15+H_CK,0)</f>
        <v>-520</v>
      </c>
      <c r="S36" s="19" t="n">
        <f aca="false">IF($B36=S$12,S$14,0)-IF(AND($B36&gt;=1,$B36&lt;=S$6),H_TI+H_ServNPL,0)-(IF($B36=2,S$7*H_LegalShare,0)+IF($B36=S$6,S$7*(1-H_LegalShare),0))-IF($B36=0,H_Acq+H_Board,0)-IF(AND($B36&gt;S$6,$B36&lt;=S$12),H_TI+H_ServNPL+H_Util,0)-IF($B36=S$11,S$15+H_CK,0)</f>
        <v>-520</v>
      </c>
      <c r="T36" s="19" t="n">
        <f aca="false">IF($B36=T$12,T$14,0)-IF(AND($B36&gt;=1,$B36&lt;=T$6),H_TI+H_ServNPL,0)-(IF($B36=2,T$7*H_LegalShare,0)+IF($B36=T$6,T$7*(1-H_LegalShare),0))-IF($B36=0,H_Acq+H_Board,0)-IF(AND($B36&gt;T$6,$B36&lt;=T$12),H_TI+H_ServNPL+H_Util,0)-IF($B36=T$11,T$15+H_CK,0)</f>
        <v>-520</v>
      </c>
      <c r="U36" s="19" t="n">
        <f aca="false">IF($B36=U$12,U$14,0)-IF(AND($B36&gt;=1,$B36&lt;=U$6),H_TI+H_ServNPL,0)-(IF($B36=2,U$7*H_LegalShare,0)+IF($B36=U$6,U$7*(1-H_LegalShare),0))-IF($B36=0,H_Acq+H_Board,0)-IF(AND($B36&gt;U$6,$B36&lt;=U$12),H_TI+H_ServNPL+H_Util,0)-IF($B36=U$11,U$15+H_CK,0)</f>
        <v>-520</v>
      </c>
      <c r="V36" s="19" t="n">
        <f aca="false">IF($B36=V$12,V$14,0)-IF(AND($B36&gt;=1,$B36&lt;=V$6),H_TI+H_ServNPL,0)-(IF($B36=2,V$7*H_LegalShare,0)+IF($B36=V$6,V$7*(1-H_LegalShare),0))-IF($B36=0,H_Acq+H_Board,0)-IF(AND($B36&gt;V$6,$B36&lt;=V$12),H_TI+H_ServNPL+H_Util,0)-IF($B36=V$11,V$15+H_CK,0)</f>
        <v>-520</v>
      </c>
      <c r="W36" s="19" t="n">
        <f aca="false">IF($B36=W$12,W$14,0)-IF(AND($B36&gt;=1,$B36&lt;=W$6),H_TI+H_ServNPL,0)-(IF($B36=2,W$7*H_LegalShare,0)+IF($B36=W$6,W$7*(1-H_LegalShare),0))-IF($B36=0,H_Acq+H_Board,0)-IF(AND($B36&gt;W$6,$B36&lt;=W$12),H_TI+H_ServNPL+H_Util,0)-IF($B36=W$11,W$15+H_CK,0)</f>
        <v>-520</v>
      </c>
      <c r="X36" s="19" t="n">
        <f aca="false">IF($B36=X$12,X$14,0)-IF(AND($B36&gt;=1,$B36&lt;=X$6),H_TI+H_ServNPL,0)-(IF($B36=2,X$7*H_LegalShare,0)+IF($B36=X$6,X$7*(1-H_LegalShare),0))-IF($B36=0,H_Acq+H_Board,0)-IF(AND($B36&gt;X$6,$B36&lt;=X$12),H_TI+H_ServNPL+H_Util,0)-IF($B36=X$11,X$15+H_CK,0)</f>
        <v>-520</v>
      </c>
      <c r="Y36" s="19" t="n">
        <f aca="false">IF($B36=Y$12,Y$14,0)-IF(AND($B36&gt;=1,$B36&lt;=Y$6),H_TI+H_ServNPL,0)-(IF($B36=2,Y$7*H_LegalShare,0)+IF($B36=Y$6,Y$7*(1-H_LegalShare),0))-IF($B36=0,H_Acq+H_Board,0)-IF(AND($B36&gt;Y$6,$B36&lt;=Y$12),H_TI+H_ServNPL+H_Util,0)-IF($B36=Y$11,Y$15+H_CK,0)</f>
        <v>-520</v>
      </c>
    </row>
    <row r="37" customFormat="false" ht="15" hidden="false" customHeight="false" outlineLevel="0" collapsed="false">
      <c r="B37" s="0" t="n">
        <v>6</v>
      </c>
      <c r="C37" s="19" t="n">
        <f aca="false">IF($B37=C$12,C$14,0)-IF(AND($B37&gt;=1,$B37&lt;=C$6),H_TI+H_ServNPL,0)-(IF($B37=2,C$7*H_LegalShare,0)+IF($B37=C$6,C$7*(1-H_LegalShare),0))-IF($B37=0,H_Acq+H_Board,0)-IF(AND($B37&gt;C$6,$B37&lt;=C$12),H_TI+H_ServNPL+H_Util,0)-IF($B37=C$11,C$15+H_CK,0)</f>
        <v>-520</v>
      </c>
      <c r="D37" s="19" t="n">
        <f aca="false">IF($B37=D$12,D$14,0)-IF(AND($B37&gt;=1,$B37&lt;=D$6),H_TI+H_ServNPL,0)-(IF($B37=2,D$7*H_LegalShare,0)+IF($B37=D$6,D$7*(1-H_LegalShare),0))-IF($B37=0,H_Acq+H_Board,0)-IF(AND($B37&gt;D$6,$B37&lt;=D$12),H_TI+H_ServNPL+H_Util,0)-IF($B37=D$11,D$15+H_CK,0)</f>
        <v>-520</v>
      </c>
      <c r="E37" s="19" t="n">
        <f aca="false">IF($B37=E$12,E$14,0)-IF(AND($B37&gt;=1,$B37&lt;=E$6),H_TI+H_ServNPL,0)-(IF($B37=2,E$7*H_LegalShare,0)+IF($B37=E$6,E$7*(1-H_LegalShare),0))-IF($B37=0,H_Acq+H_Board,0)-IF(AND($B37&gt;E$6,$B37&lt;=E$12),H_TI+H_ServNPL+H_Util,0)-IF($B37=E$11,E$15+H_CK,0)</f>
        <v>-520</v>
      </c>
      <c r="F37" s="19" t="n">
        <f aca="false">IF($B37=F$12,F$14,0)-IF(AND($B37&gt;=1,$B37&lt;=F$6),H_TI+H_ServNPL,0)-(IF($B37=2,F$7*H_LegalShare,0)+IF($B37=F$6,F$7*(1-H_LegalShare),0))-IF($B37=0,H_Acq+H_Board,0)-IF(AND($B37&gt;F$6,$B37&lt;=F$12),H_TI+H_ServNPL+H_Util,0)-IF($B37=F$11,F$15+H_CK,0)</f>
        <v>-520</v>
      </c>
      <c r="G37" s="19" t="n">
        <f aca="false">IF($B37=G$12,G$14,0)-IF(AND($B37&gt;=1,$B37&lt;=G$6),H_TI+H_ServNPL,0)-(IF($B37=2,G$7*H_LegalShare,0)+IF($B37=G$6,G$7*(1-H_LegalShare),0))-IF($B37=0,H_Acq+H_Board,0)-IF(AND($B37&gt;G$6,$B37&lt;=G$12),H_TI+H_ServNPL+H_Util,0)-IF($B37=G$11,G$15+H_CK,0)</f>
        <v>-520</v>
      </c>
      <c r="H37" s="19" t="n">
        <f aca="false">IF($B37=H$12,H$14,0)-IF(AND($B37&gt;=1,$B37&lt;=H$6),H_TI+H_ServNPL,0)-(IF($B37=2,H$7*H_LegalShare,0)+IF($B37=H$6,H$7*(1-H_LegalShare),0))-IF($B37=0,H_Acq+H_Board,0)-IF(AND($B37&gt;H$6,$B37&lt;=H$12),H_TI+H_ServNPL+H_Util,0)-IF($B37=H$11,H$15+H_CK,0)</f>
        <v>-520</v>
      </c>
      <c r="I37" s="19" t="n">
        <f aca="false">IF($B37=I$12,I$14,0)-IF(AND($B37&gt;=1,$B37&lt;=I$6),H_TI+H_ServNPL,0)-(IF($B37=2,I$7*H_LegalShare,0)+IF($B37=I$6,I$7*(1-H_LegalShare),0))-IF($B37=0,H_Acq+H_Board,0)-IF(AND($B37&gt;I$6,$B37&lt;=I$12),H_TI+H_ServNPL+H_Util,0)-IF($B37=I$11,I$15+H_CK,0)</f>
        <v>-520</v>
      </c>
      <c r="J37" s="19" t="n">
        <f aca="false">IF($B37=J$12,J$14,0)-IF(AND($B37&gt;=1,$B37&lt;=J$6),H_TI+H_ServNPL,0)-(IF($B37=2,J$7*H_LegalShare,0)+IF($B37=J$6,J$7*(1-H_LegalShare),0))-IF($B37=0,H_Acq+H_Board,0)-IF(AND($B37&gt;J$6,$B37&lt;=J$12),H_TI+H_ServNPL+H_Util,0)-IF($B37=J$11,J$15+H_CK,0)</f>
        <v>-520</v>
      </c>
      <c r="K37" s="19" t="n">
        <f aca="false">IF($B37=K$12,K$14,0)-IF(AND($B37&gt;=1,$B37&lt;=K$6),H_TI+H_ServNPL,0)-(IF($B37=2,K$7*H_LegalShare,0)+IF($B37=K$6,K$7*(1-H_LegalShare),0))-IF($B37=0,H_Acq+H_Board,0)-IF(AND($B37&gt;K$6,$B37&lt;=K$12),H_TI+H_ServNPL+H_Util,0)-IF($B37=K$11,K$15+H_CK,0)</f>
        <v>-520</v>
      </c>
      <c r="L37" s="19" t="n">
        <f aca="false">IF($B37=L$12,L$14,0)-IF(AND($B37&gt;=1,$B37&lt;=L$6),H_TI+H_ServNPL,0)-(IF($B37=2,L$7*H_LegalShare,0)+IF($B37=L$6,L$7*(1-H_LegalShare),0))-IF($B37=0,H_Acq+H_Board,0)-IF(AND($B37&gt;L$6,$B37&lt;=L$12),H_TI+H_ServNPL+H_Util,0)-IF($B37=L$11,L$15+H_CK,0)</f>
        <v>-520</v>
      </c>
      <c r="M37" s="19" t="n">
        <f aca="false">IF($B37=M$12,M$14,0)-IF(AND($B37&gt;=1,$B37&lt;=M$6),H_TI+H_ServNPL,0)-(IF($B37=2,M$7*H_LegalShare,0)+IF($B37=M$6,M$7*(1-H_LegalShare),0))-IF($B37=0,H_Acq+H_Board,0)-IF(AND($B37&gt;M$6,$B37&lt;=M$12),H_TI+H_ServNPL+H_Util,0)-IF($B37=M$11,M$15+H_CK,0)</f>
        <v>-520</v>
      </c>
      <c r="N37" s="19" t="n">
        <f aca="false">IF($B37=N$12,N$14,0)-IF(AND($B37&gt;=1,$B37&lt;=N$6),H_TI+H_ServNPL,0)-(IF($B37=2,N$7*H_LegalShare,0)+IF($B37=N$6,N$7*(1-H_LegalShare),0))-IF($B37=0,H_Acq+H_Board,0)-IF(AND($B37&gt;N$6,$B37&lt;=N$12),H_TI+H_ServNPL+H_Util,0)-IF($B37=N$11,N$15+H_CK,0)</f>
        <v>-520</v>
      </c>
      <c r="O37" s="19" t="n">
        <f aca="false">IF($B37=O$12,O$14,0)-IF(AND($B37&gt;=1,$B37&lt;=O$6),H_TI+H_ServNPL,0)-(IF($B37=2,O$7*H_LegalShare,0)+IF($B37=O$6,O$7*(1-H_LegalShare),0))-IF($B37=0,H_Acq+H_Board,0)-IF(AND($B37&gt;O$6,$B37&lt;=O$12),H_TI+H_ServNPL+H_Util,0)-IF($B37=O$11,O$15+H_CK,0)</f>
        <v>-520</v>
      </c>
      <c r="P37" s="19" t="n">
        <f aca="false">IF($B37=P$12,P$14,0)-IF(AND($B37&gt;=1,$B37&lt;=P$6),H_TI+H_ServNPL,0)-(IF($B37=2,P$7*H_LegalShare,0)+IF($B37=P$6,P$7*(1-H_LegalShare),0))-IF($B37=0,H_Acq+H_Board,0)-IF(AND($B37&gt;P$6,$B37&lt;=P$12),H_TI+H_ServNPL+H_Util,0)-IF($B37=P$11,P$15+H_CK,0)</f>
        <v>-520</v>
      </c>
      <c r="Q37" s="19" t="n">
        <f aca="false">IF($B37=Q$12,Q$14,0)-IF(AND($B37&gt;=1,$B37&lt;=Q$6),H_TI+H_ServNPL,0)-(IF($B37=2,Q$7*H_LegalShare,0)+IF($B37=Q$6,Q$7*(1-H_LegalShare),0))-IF($B37=0,H_Acq+H_Board,0)-IF(AND($B37&gt;Q$6,$B37&lt;=Q$12),H_TI+H_ServNPL+H_Util,0)-IF($B37=Q$11,Q$15+H_CK,0)</f>
        <v>-520</v>
      </c>
      <c r="R37" s="19" t="n">
        <f aca="false">IF($B37=R$12,R$14,0)-IF(AND($B37&gt;=1,$B37&lt;=R$6),H_TI+H_ServNPL,0)-(IF($B37=2,R$7*H_LegalShare,0)+IF($B37=R$6,R$7*(1-H_LegalShare),0))-IF($B37=0,H_Acq+H_Board,0)-IF(AND($B37&gt;R$6,$B37&lt;=R$12),H_TI+H_ServNPL+H_Util,0)-IF($B37=R$11,R$15+H_CK,0)</f>
        <v>-520</v>
      </c>
      <c r="S37" s="19" t="n">
        <f aca="false">IF($B37=S$12,S$14,0)-IF(AND($B37&gt;=1,$B37&lt;=S$6),H_TI+H_ServNPL,0)-(IF($B37=2,S$7*H_LegalShare,0)+IF($B37=S$6,S$7*(1-H_LegalShare),0))-IF($B37=0,H_Acq+H_Board,0)-IF(AND($B37&gt;S$6,$B37&lt;=S$12),H_TI+H_ServNPL+H_Util,0)-IF($B37=S$11,S$15+H_CK,0)</f>
        <v>-520</v>
      </c>
      <c r="T37" s="19" t="n">
        <f aca="false">IF($B37=T$12,T$14,0)-IF(AND($B37&gt;=1,$B37&lt;=T$6),H_TI+H_ServNPL,0)-(IF($B37=2,T$7*H_LegalShare,0)+IF($B37=T$6,T$7*(1-H_LegalShare),0))-IF($B37=0,H_Acq+H_Board,0)-IF(AND($B37&gt;T$6,$B37&lt;=T$12),H_TI+H_ServNPL+H_Util,0)-IF($B37=T$11,T$15+H_CK,0)</f>
        <v>-520</v>
      </c>
      <c r="U37" s="19" t="n">
        <f aca="false">IF($B37=U$12,U$14,0)-IF(AND($B37&gt;=1,$B37&lt;=U$6),H_TI+H_ServNPL,0)-(IF($B37=2,U$7*H_LegalShare,0)+IF($B37=U$6,U$7*(1-H_LegalShare),0))-IF($B37=0,H_Acq+H_Board,0)-IF(AND($B37&gt;U$6,$B37&lt;=U$12),H_TI+H_ServNPL+H_Util,0)-IF($B37=U$11,U$15+H_CK,0)</f>
        <v>-520</v>
      </c>
      <c r="V37" s="19" t="n">
        <f aca="false">IF($B37=V$12,V$14,0)-IF(AND($B37&gt;=1,$B37&lt;=V$6),H_TI+H_ServNPL,0)-(IF($B37=2,V$7*H_LegalShare,0)+IF($B37=V$6,V$7*(1-H_LegalShare),0))-IF($B37=0,H_Acq+H_Board,0)-IF(AND($B37&gt;V$6,$B37&lt;=V$12),H_TI+H_ServNPL+H_Util,0)-IF($B37=V$11,V$15+H_CK,0)</f>
        <v>-520</v>
      </c>
      <c r="W37" s="19" t="n">
        <f aca="false">IF($B37=W$12,W$14,0)-IF(AND($B37&gt;=1,$B37&lt;=W$6),H_TI+H_ServNPL,0)-(IF($B37=2,W$7*H_LegalShare,0)+IF($B37=W$6,W$7*(1-H_LegalShare),0))-IF($B37=0,H_Acq+H_Board,0)-IF(AND($B37&gt;W$6,$B37&lt;=W$12),H_TI+H_ServNPL+H_Util,0)-IF($B37=W$11,W$15+H_CK,0)</f>
        <v>-520</v>
      </c>
      <c r="X37" s="19" t="n">
        <f aca="false">IF($B37=X$12,X$14,0)-IF(AND($B37&gt;=1,$B37&lt;=X$6),H_TI+H_ServNPL,0)-(IF($B37=2,X$7*H_LegalShare,0)+IF($B37=X$6,X$7*(1-H_LegalShare),0))-IF($B37=0,H_Acq+H_Board,0)-IF(AND($B37&gt;X$6,$B37&lt;=X$12),H_TI+H_ServNPL+H_Util,0)-IF($B37=X$11,X$15+H_CK,0)</f>
        <v>-520</v>
      </c>
      <c r="Y37" s="19" t="n">
        <f aca="false">IF($B37=Y$12,Y$14,0)-IF(AND($B37&gt;=1,$B37&lt;=Y$6),H_TI+H_ServNPL,0)-(IF($B37=2,Y$7*H_LegalShare,0)+IF($B37=Y$6,Y$7*(1-H_LegalShare),0))-IF($B37=0,H_Acq+H_Board,0)-IF(AND($B37&gt;Y$6,$B37&lt;=Y$12),H_TI+H_ServNPL+H_Util,0)-IF($B37=Y$11,Y$15+H_CK,0)</f>
        <v>-520</v>
      </c>
    </row>
    <row r="38" customFormat="false" ht="15" hidden="false" customHeight="false" outlineLevel="0" collapsed="false">
      <c r="B38" s="0" t="n">
        <v>7</v>
      </c>
      <c r="C38" s="19" t="n">
        <f aca="false">IF($B38=C$12,C$14,0)-IF(AND($B38&gt;=1,$B38&lt;=C$6),H_TI+H_ServNPL,0)-(IF($B38=2,C$7*H_LegalShare,0)+IF($B38=C$6,C$7*(1-H_LegalShare),0))-IF($B38=0,H_Acq+H_Board,0)-IF(AND($B38&gt;C$6,$B38&lt;=C$12),H_TI+H_ServNPL+H_Util,0)-IF($B38=C$11,C$15+H_CK,0)</f>
        <v>-520</v>
      </c>
      <c r="D38" s="19" t="n">
        <f aca="false">IF($B38=D$12,D$14,0)-IF(AND($B38&gt;=1,$B38&lt;=D$6),H_TI+H_ServNPL,0)-(IF($B38=2,D$7*H_LegalShare,0)+IF($B38=D$6,D$7*(1-H_LegalShare),0))-IF($B38=0,H_Acq+H_Board,0)-IF(AND($B38&gt;D$6,$B38&lt;=D$12),H_TI+H_ServNPL+H_Util,0)-IF($B38=D$11,D$15+H_CK,0)</f>
        <v>-520</v>
      </c>
      <c r="E38" s="19" t="n">
        <f aca="false">IF($B38=E$12,E$14,0)-IF(AND($B38&gt;=1,$B38&lt;=E$6),H_TI+H_ServNPL,0)-(IF($B38=2,E$7*H_LegalShare,0)+IF($B38=E$6,E$7*(1-H_LegalShare),0))-IF($B38=0,H_Acq+H_Board,0)-IF(AND($B38&gt;E$6,$B38&lt;=E$12),H_TI+H_ServNPL+H_Util,0)-IF($B38=E$11,E$15+H_CK,0)</f>
        <v>-520</v>
      </c>
      <c r="F38" s="19" t="n">
        <f aca="false">IF($B38=F$12,F$14,0)-IF(AND($B38&gt;=1,$B38&lt;=F$6),H_TI+H_ServNPL,0)-(IF($B38=2,F$7*H_LegalShare,0)+IF($B38=F$6,F$7*(1-H_LegalShare),0))-IF($B38=0,H_Acq+H_Board,0)-IF(AND($B38&gt;F$6,$B38&lt;=F$12),H_TI+H_ServNPL+H_Util,0)-IF($B38=F$11,F$15+H_CK,0)</f>
        <v>-520</v>
      </c>
      <c r="G38" s="19" t="n">
        <f aca="false">IF($B38=G$12,G$14,0)-IF(AND($B38&gt;=1,$B38&lt;=G$6),H_TI+H_ServNPL,0)-(IF($B38=2,G$7*H_LegalShare,0)+IF($B38=G$6,G$7*(1-H_LegalShare),0))-IF($B38=0,H_Acq+H_Board,0)-IF(AND($B38&gt;G$6,$B38&lt;=G$12),H_TI+H_ServNPL+H_Util,0)-IF($B38=G$11,G$15+H_CK,0)</f>
        <v>-520</v>
      </c>
      <c r="H38" s="19" t="n">
        <f aca="false">IF($B38=H$12,H$14,0)-IF(AND($B38&gt;=1,$B38&lt;=H$6),H_TI+H_ServNPL,0)-(IF($B38=2,H$7*H_LegalShare,0)+IF($B38=H$6,H$7*(1-H_LegalShare),0))-IF($B38=0,H_Acq+H_Board,0)-IF(AND($B38&gt;H$6,$B38&lt;=H$12),H_TI+H_ServNPL+H_Util,0)-IF($B38=H$11,H$15+H_CK,0)</f>
        <v>-520</v>
      </c>
      <c r="I38" s="19" t="n">
        <f aca="false">IF($B38=I$12,I$14,0)-IF(AND($B38&gt;=1,$B38&lt;=I$6),H_TI+H_ServNPL,0)-(IF($B38=2,I$7*H_LegalShare,0)+IF($B38=I$6,I$7*(1-H_LegalShare),0))-IF($B38=0,H_Acq+H_Board,0)-IF(AND($B38&gt;I$6,$B38&lt;=I$12),H_TI+H_ServNPL+H_Util,0)-IF($B38=I$11,I$15+H_CK,0)</f>
        <v>-520</v>
      </c>
      <c r="J38" s="19" t="n">
        <f aca="false">IF($B38=J$12,J$14,0)-IF(AND($B38&gt;=1,$B38&lt;=J$6),H_TI+H_ServNPL,0)-(IF($B38=2,J$7*H_LegalShare,0)+IF($B38=J$6,J$7*(1-H_LegalShare),0))-IF($B38=0,H_Acq+H_Board,0)-IF(AND($B38&gt;J$6,$B38&lt;=J$12),H_TI+H_ServNPL+H_Util,0)-IF($B38=J$11,J$15+H_CK,0)</f>
        <v>-520</v>
      </c>
      <c r="K38" s="19" t="n">
        <f aca="false">IF($B38=K$12,K$14,0)-IF(AND($B38&gt;=1,$B38&lt;=K$6),H_TI+H_ServNPL,0)-(IF($B38=2,K$7*H_LegalShare,0)+IF($B38=K$6,K$7*(1-H_LegalShare),0))-IF($B38=0,H_Acq+H_Board,0)-IF(AND($B38&gt;K$6,$B38&lt;=K$12),H_TI+H_ServNPL+H_Util,0)-IF($B38=K$11,K$15+H_CK,0)</f>
        <v>-520</v>
      </c>
      <c r="L38" s="19" t="n">
        <f aca="false">IF($B38=L$12,L$14,0)-IF(AND($B38&gt;=1,$B38&lt;=L$6),H_TI+H_ServNPL,0)-(IF($B38=2,L$7*H_LegalShare,0)+IF($B38=L$6,L$7*(1-H_LegalShare),0))-IF($B38=0,H_Acq+H_Board,0)-IF(AND($B38&gt;L$6,$B38&lt;=L$12),H_TI+H_ServNPL+H_Util,0)-IF($B38=L$11,L$15+H_CK,0)</f>
        <v>-520</v>
      </c>
      <c r="M38" s="19" t="n">
        <f aca="false">IF($B38=M$12,M$14,0)-IF(AND($B38&gt;=1,$B38&lt;=M$6),H_TI+H_ServNPL,0)-(IF($B38=2,M$7*H_LegalShare,0)+IF($B38=M$6,M$7*(1-H_LegalShare),0))-IF($B38=0,H_Acq+H_Board,0)-IF(AND($B38&gt;M$6,$B38&lt;=M$12),H_TI+H_ServNPL+H_Util,0)-IF($B38=M$11,M$15+H_CK,0)</f>
        <v>-520</v>
      </c>
      <c r="N38" s="19" t="n">
        <f aca="false">IF($B38=N$12,N$14,0)-IF(AND($B38&gt;=1,$B38&lt;=N$6),H_TI+H_ServNPL,0)-(IF($B38=2,N$7*H_LegalShare,0)+IF($B38=N$6,N$7*(1-H_LegalShare),0))-IF($B38=0,H_Acq+H_Board,0)-IF(AND($B38&gt;N$6,$B38&lt;=N$12),H_TI+H_ServNPL+H_Util,0)-IF($B38=N$11,N$15+H_CK,0)</f>
        <v>-520</v>
      </c>
      <c r="O38" s="19" t="n">
        <f aca="false">IF($B38=O$12,O$14,0)-IF(AND($B38&gt;=1,$B38&lt;=O$6),H_TI+H_ServNPL,0)-(IF($B38=2,O$7*H_LegalShare,0)+IF($B38=O$6,O$7*(1-H_LegalShare),0))-IF($B38=0,H_Acq+H_Board,0)-IF(AND($B38&gt;O$6,$B38&lt;=O$12),H_TI+H_ServNPL+H_Util,0)-IF($B38=O$11,O$15+H_CK,0)</f>
        <v>-520</v>
      </c>
      <c r="P38" s="19" t="n">
        <f aca="false">IF($B38=P$12,P$14,0)-IF(AND($B38&gt;=1,$B38&lt;=P$6),H_TI+H_ServNPL,0)-(IF($B38=2,P$7*H_LegalShare,0)+IF($B38=P$6,P$7*(1-H_LegalShare),0))-IF($B38=0,H_Acq+H_Board,0)-IF(AND($B38&gt;P$6,$B38&lt;=P$12),H_TI+H_ServNPL+H_Util,0)-IF($B38=P$11,P$15+H_CK,0)</f>
        <v>-520</v>
      </c>
      <c r="Q38" s="19" t="n">
        <f aca="false">IF($B38=Q$12,Q$14,0)-IF(AND($B38&gt;=1,$B38&lt;=Q$6),H_TI+H_ServNPL,0)-(IF($B38=2,Q$7*H_LegalShare,0)+IF($B38=Q$6,Q$7*(1-H_LegalShare),0))-IF($B38=0,H_Acq+H_Board,0)-IF(AND($B38&gt;Q$6,$B38&lt;=Q$12),H_TI+H_ServNPL+H_Util,0)-IF($B38=Q$11,Q$15+H_CK,0)</f>
        <v>-520</v>
      </c>
      <c r="R38" s="19" t="n">
        <f aca="false">IF($B38=R$12,R$14,0)-IF(AND($B38&gt;=1,$B38&lt;=R$6),H_TI+H_ServNPL,0)-(IF($B38=2,R$7*H_LegalShare,0)+IF($B38=R$6,R$7*(1-H_LegalShare),0))-IF($B38=0,H_Acq+H_Board,0)-IF(AND($B38&gt;R$6,$B38&lt;=R$12),H_TI+H_ServNPL+H_Util,0)-IF($B38=R$11,R$15+H_CK,0)</f>
        <v>-520</v>
      </c>
      <c r="S38" s="19" t="n">
        <f aca="false">IF($B38=S$12,S$14,0)-IF(AND($B38&gt;=1,$B38&lt;=S$6),H_TI+H_ServNPL,0)-(IF($B38=2,S$7*H_LegalShare,0)+IF($B38=S$6,S$7*(1-H_LegalShare),0))-IF($B38=0,H_Acq+H_Board,0)-IF(AND($B38&gt;S$6,$B38&lt;=S$12),H_TI+H_ServNPL+H_Util,0)-IF($B38=S$11,S$15+H_CK,0)</f>
        <v>-520</v>
      </c>
      <c r="T38" s="19" t="n">
        <f aca="false">IF($B38=T$12,T$14,0)-IF(AND($B38&gt;=1,$B38&lt;=T$6),H_TI+H_ServNPL,0)-(IF($B38=2,T$7*H_LegalShare,0)+IF($B38=T$6,T$7*(1-H_LegalShare),0))-IF($B38=0,H_Acq+H_Board,0)-IF(AND($B38&gt;T$6,$B38&lt;=T$12),H_TI+H_ServNPL+H_Util,0)-IF($B38=T$11,T$15+H_CK,0)</f>
        <v>-520</v>
      </c>
      <c r="U38" s="19" t="n">
        <f aca="false">IF($B38=U$12,U$14,0)-IF(AND($B38&gt;=1,$B38&lt;=U$6),H_TI+H_ServNPL,0)-(IF($B38=2,U$7*H_LegalShare,0)+IF($B38=U$6,U$7*(1-H_LegalShare),0))-IF($B38=0,H_Acq+H_Board,0)-IF(AND($B38&gt;U$6,$B38&lt;=U$12),H_TI+H_ServNPL+H_Util,0)-IF($B38=U$11,U$15+H_CK,0)</f>
        <v>-520</v>
      </c>
      <c r="V38" s="19" t="n">
        <f aca="false">IF($B38=V$12,V$14,0)-IF(AND($B38&gt;=1,$B38&lt;=V$6),H_TI+H_ServNPL,0)-(IF($B38=2,V$7*H_LegalShare,0)+IF($B38=V$6,V$7*(1-H_LegalShare),0))-IF($B38=0,H_Acq+H_Board,0)-IF(AND($B38&gt;V$6,$B38&lt;=V$12),H_TI+H_ServNPL+H_Util,0)-IF($B38=V$11,V$15+H_CK,0)</f>
        <v>-520</v>
      </c>
      <c r="W38" s="19" t="n">
        <f aca="false">IF($B38=W$12,W$14,0)-IF(AND($B38&gt;=1,$B38&lt;=W$6),H_TI+H_ServNPL,0)-(IF($B38=2,W$7*H_LegalShare,0)+IF($B38=W$6,W$7*(1-H_LegalShare),0))-IF($B38=0,H_Acq+H_Board,0)-IF(AND($B38&gt;W$6,$B38&lt;=W$12),H_TI+H_ServNPL+H_Util,0)-IF($B38=W$11,W$15+H_CK,0)</f>
        <v>-520</v>
      </c>
      <c r="X38" s="19" t="n">
        <f aca="false">IF($B38=X$12,X$14,0)-IF(AND($B38&gt;=1,$B38&lt;=X$6),H_TI+H_ServNPL,0)-(IF($B38=2,X$7*H_LegalShare,0)+IF($B38=X$6,X$7*(1-H_LegalShare),0))-IF($B38=0,H_Acq+H_Board,0)-IF(AND($B38&gt;X$6,$B38&lt;=X$12),H_TI+H_ServNPL+H_Util,0)-IF($B38=X$11,X$15+H_CK,0)</f>
        <v>-520</v>
      </c>
      <c r="Y38" s="19" t="n">
        <f aca="false">IF($B38=Y$12,Y$14,0)-IF(AND($B38&gt;=1,$B38&lt;=Y$6),H_TI+H_ServNPL,0)-(IF($B38=2,Y$7*H_LegalShare,0)+IF($B38=Y$6,Y$7*(1-H_LegalShare),0))-IF($B38=0,H_Acq+H_Board,0)-IF(AND($B38&gt;Y$6,$B38&lt;=Y$12),H_TI+H_ServNPL+H_Util,0)-IF($B38=Y$11,Y$15+H_CK,0)</f>
        <v>-520</v>
      </c>
    </row>
    <row r="39" customFormat="false" ht="15" hidden="false" customHeight="false" outlineLevel="0" collapsed="false">
      <c r="B39" s="0" t="n">
        <v>8</v>
      </c>
      <c r="C39" s="19" t="n">
        <f aca="false">IF($B39=C$12,C$14,0)-IF(AND($B39&gt;=1,$B39&lt;=C$6),H_TI+H_ServNPL,0)-(IF($B39=2,C$7*H_LegalShare,0)+IF($B39=C$6,C$7*(1-H_LegalShare),0))-IF($B39=0,H_Acq+H_Board,0)-IF(AND($B39&gt;C$6,$B39&lt;=C$12),H_TI+H_ServNPL+H_Util,0)-IF($B39=C$11,C$15+H_CK,0)</f>
        <v>-520</v>
      </c>
      <c r="D39" s="19" t="n">
        <f aca="false">IF($B39=D$12,D$14,0)-IF(AND($B39&gt;=1,$B39&lt;=D$6),H_TI+H_ServNPL,0)-(IF($B39=2,D$7*H_LegalShare,0)+IF($B39=D$6,D$7*(1-H_LegalShare),0))-IF($B39=0,H_Acq+H_Board,0)-IF(AND($B39&gt;D$6,$B39&lt;=D$12),H_TI+H_ServNPL+H_Util,0)-IF($B39=D$11,D$15+H_CK,0)</f>
        <v>-520</v>
      </c>
      <c r="E39" s="19" t="n">
        <f aca="false">IF($B39=E$12,E$14,0)-IF(AND($B39&gt;=1,$B39&lt;=E$6),H_TI+H_ServNPL,0)-(IF($B39=2,E$7*H_LegalShare,0)+IF($B39=E$6,E$7*(1-H_LegalShare),0))-IF($B39=0,H_Acq+H_Board,0)-IF(AND($B39&gt;E$6,$B39&lt;=E$12),H_TI+H_ServNPL+H_Util,0)-IF($B39=E$11,E$15+H_CK,0)</f>
        <v>-520</v>
      </c>
      <c r="F39" s="19" t="n">
        <f aca="false">IF($B39=F$12,F$14,0)-IF(AND($B39&gt;=1,$B39&lt;=F$6),H_TI+H_ServNPL,0)-(IF($B39=2,F$7*H_LegalShare,0)+IF($B39=F$6,F$7*(1-H_LegalShare),0))-IF($B39=0,H_Acq+H_Board,0)-IF(AND($B39&gt;F$6,$B39&lt;=F$12),H_TI+H_ServNPL+H_Util,0)-IF($B39=F$11,F$15+H_CK,0)</f>
        <v>-520</v>
      </c>
      <c r="G39" s="19" t="n">
        <f aca="false">IF($B39=G$12,G$14,0)-IF(AND($B39&gt;=1,$B39&lt;=G$6),H_TI+H_ServNPL,0)-(IF($B39=2,G$7*H_LegalShare,0)+IF($B39=G$6,G$7*(1-H_LegalShare),0))-IF($B39=0,H_Acq+H_Board,0)-IF(AND($B39&gt;G$6,$B39&lt;=G$12),H_TI+H_ServNPL+H_Util,0)-IF($B39=G$11,G$15+H_CK,0)</f>
        <v>-520</v>
      </c>
      <c r="H39" s="19" t="n">
        <f aca="false">IF($B39=H$12,H$14,0)-IF(AND($B39&gt;=1,$B39&lt;=H$6),H_TI+H_ServNPL,0)-(IF($B39=2,H$7*H_LegalShare,0)+IF($B39=H$6,H$7*(1-H_LegalShare),0))-IF($B39=0,H_Acq+H_Board,0)-IF(AND($B39&gt;H$6,$B39&lt;=H$12),H_TI+H_ServNPL+H_Util,0)-IF($B39=H$11,H$15+H_CK,0)</f>
        <v>-520</v>
      </c>
      <c r="I39" s="19" t="n">
        <f aca="false">IF($B39=I$12,I$14,0)-IF(AND($B39&gt;=1,$B39&lt;=I$6),H_TI+H_ServNPL,0)-(IF($B39=2,I$7*H_LegalShare,0)+IF($B39=I$6,I$7*(1-H_LegalShare),0))-IF($B39=0,H_Acq+H_Board,0)-IF(AND($B39&gt;I$6,$B39&lt;=I$12),H_TI+H_ServNPL+H_Util,0)-IF($B39=I$11,I$15+H_CK,0)</f>
        <v>-520</v>
      </c>
      <c r="J39" s="19" t="n">
        <f aca="false">IF($B39=J$12,J$14,0)-IF(AND($B39&gt;=1,$B39&lt;=J$6),H_TI+H_ServNPL,0)-(IF($B39=2,J$7*H_LegalShare,0)+IF($B39=J$6,J$7*(1-H_LegalShare),0))-IF($B39=0,H_Acq+H_Board,0)-IF(AND($B39&gt;J$6,$B39&lt;=J$12),H_TI+H_ServNPL+H_Util,0)-IF($B39=J$11,J$15+H_CK,0)</f>
        <v>-520</v>
      </c>
      <c r="K39" s="19" t="n">
        <f aca="false">IF($B39=K$12,K$14,0)-IF(AND($B39&gt;=1,$B39&lt;=K$6),H_TI+H_ServNPL,0)-(IF($B39=2,K$7*H_LegalShare,0)+IF($B39=K$6,K$7*(1-H_LegalShare),0))-IF($B39=0,H_Acq+H_Board,0)-IF(AND($B39&gt;K$6,$B39&lt;=K$12),H_TI+H_ServNPL+H_Util,0)-IF($B39=K$11,K$15+H_CK,0)</f>
        <v>-520</v>
      </c>
      <c r="L39" s="19" t="n">
        <f aca="false">IF($B39=L$12,L$14,0)-IF(AND($B39&gt;=1,$B39&lt;=L$6),H_TI+H_ServNPL,0)-(IF($B39=2,L$7*H_LegalShare,0)+IF($B39=L$6,L$7*(1-H_LegalShare),0))-IF($B39=0,H_Acq+H_Board,0)-IF(AND($B39&gt;L$6,$B39&lt;=L$12),H_TI+H_ServNPL+H_Util,0)-IF($B39=L$11,L$15+H_CK,0)</f>
        <v>-520</v>
      </c>
      <c r="M39" s="19" t="n">
        <f aca="false">IF($B39=M$12,M$14,0)-IF(AND($B39&gt;=1,$B39&lt;=M$6),H_TI+H_ServNPL,0)-(IF($B39=2,M$7*H_LegalShare,0)+IF($B39=M$6,M$7*(1-H_LegalShare),0))-IF($B39=0,H_Acq+H_Board,0)-IF(AND($B39&gt;M$6,$B39&lt;=M$12),H_TI+H_ServNPL+H_Util,0)-IF($B39=M$11,M$15+H_CK,0)</f>
        <v>-520</v>
      </c>
      <c r="N39" s="19" t="n">
        <f aca="false">IF($B39=N$12,N$14,0)-IF(AND($B39&gt;=1,$B39&lt;=N$6),H_TI+H_ServNPL,0)-(IF($B39=2,N$7*H_LegalShare,0)+IF($B39=N$6,N$7*(1-H_LegalShare),0))-IF($B39=0,H_Acq+H_Board,0)-IF(AND($B39&gt;N$6,$B39&lt;=N$12),H_TI+H_ServNPL+H_Util,0)-IF($B39=N$11,N$15+H_CK,0)</f>
        <v>-520</v>
      </c>
      <c r="O39" s="19" t="n">
        <f aca="false">IF($B39=O$12,O$14,0)-IF(AND($B39&gt;=1,$B39&lt;=O$6),H_TI+H_ServNPL,0)-(IF($B39=2,O$7*H_LegalShare,0)+IF($B39=O$6,O$7*(1-H_LegalShare),0))-IF($B39=0,H_Acq+H_Board,0)-IF(AND($B39&gt;O$6,$B39&lt;=O$12),H_TI+H_ServNPL+H_Util,0)-IF($B39=O$11,O$15+H_CK,0)</f>
        <v>-520</v>
      </c>
      <c r="P39" s="19" t="n">
        <f aca="false">IF($B39=P$12,P$14,0)-IF(AND($B39&gt;=1,$B39&lt;=P$6),H_TI+H_ServNPL,0)-(IF($B39=2,P$7*H_LegalShare,0)+IF($B39=P$6,P$7*(1-H_LegalShare),0))-IF($B39=0,H_Acq+H_Board,0)-IF(AND($B39&gt;P$6,$B39&lt;=P$12),H_TI+H_ServNPL+H_Util,0)-IF($B39=P$11,P$15+H_CK,0)</f>
        <v>-520</v>
      </c>
      <c r="Q39" s="19" t="n">
        <f aca="false">IF($B39=Q$12,Q$14,0)-IF(AND($B39&gt;=1,$B39&lt;=Q$6),H_TI+H_ServNPL,0)-(IF($B39=2,Q$7*H_LegalShare,0)+IF($B39=Q$6,Q$7*(1-H_LegalShare),0))-IF($B39=0,H_Acq+H_Board,0)-IF(AND($B39&gt;Q$6,$B39&lt;=Q$12),H_TI+H_ServNPL+H_Util,0)-IF($B39=Q$11,Q$15+H_CK,0)</f>
        <v>-520</v>
      </c>
      <c r="R39" s="19" t="n">
        <f aca="false">IF($B39=R$12,R$14,0)-IF(AND($B39&gt;=1,$B39&lt;=R$6),H_TI+H_ServNPL,0)-(IF($B39=2,R$7*H_LegalShare,0)+IF($B39=R$6,R$7*(1-H_LegalShare),0))-IF($B39=0,H_Acq+H_Board,0)-IF(AND($B39&gt;R$6,$B39&lt;=R$12),H_TI+H_ServNPL+H_Util,0)-IF($B39=R$11,R$15+H_CK,0)</f>
        <v>-520</v>
      </c>
      <c r="S39" s="19" t="n">
        <f aca="false">IF($B39=S$12,S$14,0)-IF(AND($B39&gt;=1,$B39&lt;=S$6),H_TI+H_ServNPL,0)-(IF($B39=2,S$7*H_LegalShare,0)+IF($B39=S$6,S$7*(1-H_LegalShare),0))-IF($B39=0,H_Acq+H_Board,0)-IF(AND($B39&gt;S$6,$B39&lt;=S$12),H_TI+H_ServNPL+H_Util,0)-IF($B39=S$11,S$15+H_CK,0)</f>
        <v>-520</v>
      </c>
      <c r="T39" s="19" t="n">
        <f aca="false">IF($B39=T$12,T$14,0)-IF(AND($B39&gt;=1,$B39&lt;=T$6),H_TI+H_ServNPL,0)-(IF($B39=2,T$7*H_LegalShare,0)+IF($B39=T$6,T$7*(1-H_LegalShare),0))-IF($B39=0,H_Acq+H_Board,0)-IF(AND($B39&gt;T$6,$B39&lt;=T$12),H_TI+H_ServNPL+H_Util,0)-IF($B39=T$11,T$15+H_CK,0)</f>
        <v>-520</v>
      </c>
      <c r="U39" s="19" t="n">
        <f aca="false">IF($B39=U$12,U$14,0)-IF(AND($B39&gt;=1,$B39&lt;=U$6),H_TI+H_ServNPL,0)-(IF($B39=2,U$7*H_LegalShare,0)+IF($B39=U$6,U$7*(1-H_LegalShare),0))-IF($B39=0,H_Acq+H_Board,0)-IF(AND($B39&gt;U$6,$B39&lt;=U$12),H_TI+H_ServNPL+H_Util,0)-IF($B39=U$11,U$15+H_CK,0)</f>
        <v>-520</v>
      </c>
      <c r="V39" s="19" t="n">
        <f aca="false">IF($B39=V$12,V$14,0)-IF(AND($B39&gt;=1,$B39&lt;=V$6),H_TI+H_ServNPL,0)-(IF($B39=2,V$7*H_LegalShare,0)+IF($B39=V$6,V$7*(1-H_LegalShare),0))-IF($B39=0,H_Acq+H_Board,0)-IF(AND($B39&gt;V$6,$B39&lt;=V$12),H_TI+H_ServNPL+H_Util,0)-IF($B39=V$11,V$15+H_CK,0)</f>
        <v>-520</v>
      </c>
      <c r="W39" s="19" t="n">
        <f aca="false">IF($B39=W$12,W$14,0)-IF(AND($B39&gt;=1,$B39&lt;=W$6),H_TI+H_ServNPL,0)-(IF($B39=2,W$7*H_LegalShare,0)+IF($B39=W$6,W$7*(1-H_LegalShare),0))-IF($B39=0,H_Acq+H_Board,0)-IF(AND($B39&gt;W$6,$B39&lt;=W$12),H_TI+H_ServNPL+H_Util,0)-IF($B39=W$11,W$15+H_CK,0)</f>
        <v>-520</v>
      </c>
      <c r="X39" s="19" t="n">
        <f aca="false">IF($B39=X$12,X$14,0)-IF(AND($B39&gt;=1,$B39&lt;=X$6),H_TI+H_ServNPL,0)-(IF($B39=2,X$7*H_LegalShare,0)+IF($B39=X$6,X$7*(1-H_LegalShare),0))-IF($B39=0,H_Acq+H_Board,0)-IF(AND($B39&gt;X$6,$B39&lt;=X$12),H_TI+H_ServNPL+H_Util,0)-IF($B39=X$11,X$15+H_CK,0)</f>
        <v>-520</v>
      </c>
      <c r="Y39" s="19" t="n">
        <f aca="false">IF($B39=Y$12,Y$14,0)-IF(AND($B39&gt;=1,$B39&lt;=Y$6),H_TI+H_ServNPL,0)-(IF($B39=2,Y$7*H_LegalShare,0)+IF($B39=Y$6,Y$7*(1-H_LegalShare),0))-IF($B39=0,H_Acq+H_Board,0)-IF(AND($B39&gt;Y$6,$B39&lt;=Y$12),H_TI+H_ServNPL+H_Util,0)-IF($B39=Y$11,Y$15+H_CK,0)</f>
        <v>-520</v>
      </c>
    </row>
    <row r="40" customFormat="false" ht="15" hidden="false" customHeight="false" outlineLevel="0" collapsed="false">
      <c r="B40" s="0" t="n">
        <v>9</v>
      </c>
      <c r="C40" s="19" t="n">
        <f aca="false">IF($B40=C$12,C$14,0)-IF(AND($B40&gt;=1,$B40&lt;=C$6),H_TI+H_ServNPL,0)-(IF($B40=2,C$7*H_LegalShare,0)+IF($B40=C$6,C$7*(1-H_LegalShare),0))-IF($B40=0,H_Acq+H_Board,0)-IF(AND($B40&gt;C$6,$B40&lt;=C$12),H_TI+H_ServNPL+H_Util,0)-IF($B40=C$11,C$15+H_CK,0)</f>
        <v>-520</v>
      </c>
      <c r="D40" s="19" t="n">
        <f aca="false">IF($B40=D$12,D$14,0)-IF(AND($B40&gt;=1,$B40&lt;=D$6),H_TI+H_ServNPL,0)-(IF($B40=2,D$7*H_LegalShare,0)+IF($B40=D$6,D$7*(1-H_LegalShare),0))-IF($B40=0,H_Acq+H_Board,0)-IF(AND($B40&gt;D$6,$B40&lt;=D$12),H_TI+H_ServNPL+H_Util,0)-IF($B40=D$11,D$15+H_CK,0)</f>
        <v>-520</v>
      </c>
      <c r="E40" s="19" t="n">
        <f aca="false">IF($B40=E$12,E$14,0)-IF(AND($B40&gt;=1,$B40&lt;=E$6),H_TI+H_ServNPL,0)-(IF($B40=2,E$7*H_LegalShare,0)+IF($B40=E$6,E$7*(1-H_LegalShare),0))-IF($B40=0,H_Acq+H_Board,0)-IF(AND($B40&gt;E$6,$B40&lt;=E$12),H_TI+H_ServNPL+H_Util,0)-IF($B40=E$11,E$15+H_CK,0)</f>
        <v>-520</v>
      </c>
      <c r="F40" s="19" t="n">
        <f aca="false">IF($B40=F$12,F$14,0)-IF(AND($B40&gt;=1,$B40&lt;=F$6),H_TI+H_ServNPL,0)-(IF($B40=2,F$7*H_LegalShare,0)+IF($B40=F$6,F$7*(1-H_LegalShare),0))-IF($B40=0,H_Acq+H_Board,0)-IF(AND($B40&gt;F$6,$B40&lt;=F$12),H_TI+H_ServNPL+H_Util,0)-IF($B40=F$11,F$15+H_CK,0)</f>
        <v>-520</v>
      </c>
      <c r="G40" s="19" t="n">
        <f aca="false">IF($B40=G$12,G$14,0)-IF(AND($B40&gt;=1,$B40&lt;=G$6),H_TI+H_ServNPL,0)-(IF($B40=2,G$7*H_LegalShare,0)+IF($B40=G$6,G$7*(1-H_LegalShare),0))-IF($B40=0,H_Acq+H_Board,0)-IF(AND($B40&gt;G$6,$B40&lt;=G$12),H_TI+H_ServNPL+H_Util,0)-IF($B40=G$11,G$15+H_CK,0)</f>
        <v>-520</v>
      </c>
      <c r="H40" s="19" t="n">
        <f aca="false">IF($B40=H$12,H$14,0)-IF(AND($B40&gt;=1,$B40&lt;=H$6),H_TI+H_ServNPL,0)-(IF($B40=2,H$7*H_LegalShare,0)+IF($B40=H$6,H$7*(1-H_LegalShare),0))-IF($B40=0,H_Acq+H_Board,0)-IF(AND($B40&gt;H$6,$B40&lt;=H$12),H_TI+H_ServNPL+H_Util,0)-IF($B40=H$11,H$15+H_CK,0)</f>
        <v>-520</v>
      </c>
      <c r="I40" s="19" t="n">
        <f aca="false">IF($B40=I$12,I$14,0)-IF(AND($B40&gt;=1,$B40&lt;=I$6),H_TI+H_ServNPL,0)-(IF($B40=2,I$7*H_LegalShare,0)+IF($B40=I$6,I$7*(1-H_LegalShare),0))-IF($B40=0,H_Acq+H_Board,0)-IF(AND($B40&gt;I$6,$B40&lt;=I$12),H_TI+H_ServNPL+H_Util,0)-IF($B40=I$11,I$15+H_CK,0)</f>
        <v>-520</v>
      </c>
      <c r="J40" s="19" t="n">
        <f aca="false">IF($B40=J$12,J$14,0)-IF(AND($B40&gt;=1,$B40&lt;=J$6),H_TI+H_ServNPL,0)-(IF($B40=2,J$7*H_LegalShare,0)+IF($B40=J$6,J$7*(1-H_LegalShare),0))-IF($B40=0,H_Acq+H_Board,0)-IF(AND($B40&gt;J$6,$B40&lt;=J$12),H_TI+H_ServNPL+H_Util,0)-IF($B40=J$11,J$15+H_CK,0)</f>
        <v>-520</v>
      </c>
      <c r="K40" s="19" t="n">
        <f aca="false">IF($B40=K$12,K$14,0)-IF(AND($B40&gt;=1,$B40&lt;=K$6),H_TI+H_ServNPL,0)-(IF($B40=2,K$7*H_LegalShare,0)+IF($B40=K$6,K$7*(1-H_LegalShare),0))-IF($B40=0,H_Acq+H_Board,0)-IF(AND($B40&gt;K$6,$B40&lt;=K$12),H_TI+H_ServNPL+H_Util,0)-IF($B40=K$11,K$15+H_CK,0)</f>
        <v>-520</v>
      </c>
      <c r="L40" s="19" t="n">
        <f aca="false">IF($B40=L$12,L$14,0)-IF(AND($B40&gt;=1,$B40&lt;=L$6),H_TI+H_ServNPL,0)-(IF($B40=2,L$7*H_LegalShare,0)+IF($B40=L$6,L$7*(1-H_LegalShare),0))-IF($B40=0,H_Acq+H_Board,0)-IF(AND($B40&gt;L$6,$B40&lt;=L$12),H_TI+H_ServNPL+H_Util,0)-IF($B40=L$11,L$15+H_CK,0)</f>
        <v>-520</v>
      </c>
      <c r="M40" s="19" t="n">
        <f aca="false">IF($B40=M$12,M$14,0)-IF(AND($B40&gt;=1,$B40&lt;=M$6),H_TI+H_ServNPL,0)-(IF($B40=2,M$7*H_LegalShare,0)+IF($B40=M$6,M$7*(1-H_LegalShare),0))-IF($B40=0,H_Acq+H_Board,0)-IF(AND($B40&gt;M$6,$B40&lt;=M$12),H_TI+H_ServNPL+H_Util,0)-IF($B40=M$11,M$15+H_CK,0)</f>
        <v>-520</v>
      </c>
      <c r="N40" s="19" t="n">
        <f aca="false">IF($B40=N$12,N$14,0)-IF(AND($B40&gt;=1,$B40&lt;=N$6),H_TI+H_ServNPL,0)-(IF($B40=2,N$7*H_LegalShare,0)+IF($B40=N$6,N$7*(1-H_LegalShare),0))-IF($B40=0,H_Acq+H_Board,0)-IF(AND($B40&gt;N$6,$B40&lt;=N$12),H_TI+H_ServNPL+H_Util,0)-IF($B40=N$11,N$15+H_CK,0)</f>
        <v>-520</v>
      </c>
      <c r="O40" s="19" t="n">
        <f aca="false">IF($B40=O$12,O$14,0)-IF(AND($B40&gt;=1,$B40&lt;=O$6),H_TI+H_ServNPL,0)-(IF($B40=2,O$7*H_LegalShare,0)+IF($B40=O$6,O$7*(1-H_LegalShare),0))-IF($B40=0,H_Acq+H_Board,0)-IF(AND($B40&gt;O$6,$B40&lt;=O$12),H_TI+H_ServNPL+H_Util,0)-IF($B40=O$11,O$15+H_CK,0)</f>
        <v>-520</v>
      </c>
      <c r="P40" s="19" t="n">
        <f aca="false">IF($B40=P$12,P$14,0)-IF(AND($B40&gt;=1,$B40&lt;=P$6),H_TI+H_ServNPL,0)-(IF($B40=2,P$7*H_LegalShare,0)+IF($B40=P$6,P$7*(1-H_LegalShare),0))-IF($B40=0,H_Acq+H_Board,0)-IF(AND($B40&gt;P$6,$B40&lt;=P$12),H_TI+H_ServNPL+H_Util,0)-IF($B40=P$11,P$15+H_CK,0)</f>
        <v>-520</v>
      </c>
      <c r="Q40" s="19" t="n">
        <f aca="false">IF($B40=Q$12,Q$14,0)-IF(AND($B40&gt;=1,$B40&lt;=Q$6),H_TI+H_ServNPL,0)-(IF($B40=2,Q$7*H_LegalShare,0)+IF($B40=Q$6,Q$7*(1-H_LegalShare),0))-IF($B40=0,H_Acq+H_Board,0)-IF(AND($B40&gt;Q$6,$B40&lt;=Q$12),H_TI+H_ServNPL+H_Util,0)-IF($B40=Q$11,Q$15+H_CK,0)</f>
        <v>-520</v>
      </c>
      <c r="R40" s="19" t="n">
        <f aca="false">IF($B40=R$12,R$14,0)-IF(AND($B40&gt;=1,$B40&lt;=R$6),H_TI+H_ServNPL,0)-(IF($B40=2,R$7*H_LegalShare,0)+IF($B40=R$6,R$7*(1-H_LegalShare),0))-IF($B40=0,H_Acq+H_Board,0)-IF(AND($B40&gt;R$6,$B40&lt;=R$12),H_TI+H_ServNPL+H_Util,0)-IF($B40=R$11,R$15+H_CK,0)</f>
        <v>-520</v>
      </c>
      <c r="S40" s="19" t="n">
        <f aca="false">IF($B40=S$12,S$14,0)-IF(AND($B40&gt;=1,$B40&lt;=S$6),H_TI+H_ServNPL,0)-(IF($B40=2,S$7*H_LegalShare,0)+IF($B40=S$6,S$7*(1-H_LegalShare),0))-IF($B40=0,H_Acq+H_Board,0)-IF(AND($B40&gt;S$6,$B40&lt;=S$12),H_TI+H_ServNPL+H_Util,0)-IF($B40=S$11,S$15+H_CK,0)</f>
        <v>-520</v>
      </c>
      <c r="T40" s="19" t="n">
        <f aca="false">IF($B40=T$12,T$14,0)-IF(AND($B40&gt;=1,$B40&lt;=T$6),H_TI+H_ServNPL,0)-(IF($B40=2,T$7*H_LegalShare,0)+IF($B40=T$6,T$7*(1-H_LegalShare),0))-IF($B40=0,H_Acq+H_Board,0)-IF(AND($B40&gt;T$6,$B40&lt;=T$12),H_TI+H_ServNPL+H_Util,0)-IF($B40=T$11,T$15+H_CK,0)</f>
        <v>-520</v>
      </c>
      <c r="U40" s="19" t="n">
        <f aca="false">IF($B40=U$12,U$14,0)-IF(AND($B40&gt;=1,$B40&lt;=U$6),H_TI+H_ServNPL,0)-(IF($B40=2,U$7*H_LegalShare,0)+IF($B40=U$6,U$7*(1-H_LegalShare),0))-IF($B40=0,H_Acq+H_Board,0)-IF(AND($B40&gt;U$6,$B40&lt;=U$12),H_TI+H_ServNPL+H_Util,0)-IF($B40=U$11,U$15+H_CK,0)</f>
        <v>-520</v>
      </c>
      <c r="V40" s="19" t="n">
        <f aca="false">IF($B40=V$12,V$14,0)-IF(AND($B40&gt;=1,$B40&lt;=V$6),H_TI+H_ServNPL,0)-(IF($B40=2,V$7*H_LegalShare,0)+IF($B40=V$6,V$7*(1-H_LegalShare),0))-IF($B40=0,H_Acq+H_Board,0)-IF(AND($B40&gt;V$6,$B40&lt;=V$12),H_TI+H_ServNPL+H_Util,0)-IF($B40=V$11,V$15+H_CK,0)</f>
        <v>-520</v>
      </c>
      <c r="W40" s="19" t="n">
        <f aca="false">IF($B40=W$12,W$14,0)-IF(AND($B40&gt;=1,$B40&lt;=W$6),H_TI+H_ServNPL,0)-(IF($B40=2,W$7*H_LegalShare,0)+IF($B40=W$6,W$7*(1-H_LegalShare),0))-IF($B40=0,H_Acq+H_Board,0)-IF(AND($B40&gt;W$6,$B40&lt;=W$12),H_TI+H_ServNPL+H_Util,0)-IF($B40=W$11,W$15+H_CK,0)</f>
        <v>-520</v>
      </c>
      <c r="X40" s="19" t="n">
        <f aca="false">IF($B40=X$12,X$14,0)-IF(AND($B40&gt;=1,$B40&lt;=X$6),H_TI+H_ServNPL,0)-(IF($B40=2,X$7*H_LegalShare,0)+IF($B40=X$6,X$7*(1-H_LegalShare),0))-IF($B40=0,H_Acq+H_Board,0)-IF(AND($B40&gt;X$6,$B40&lt;=X$12),H_TI+H_ServNPL+H_Util,0)-IF($B40=X$11,X$15+H_CK,0)</f>
        <v>-520</v>
      </c>
      <c r="Y40" s="19" t="n">
        <f aca="false">IF($B40=Y$12,Y$14,0)-IF(AND($B40&gt;=1,$B40&lt;=Y$6),H_TI+H_ServNPL,0)-(IF($B40=2,Y$7*H_LegalShare,0)+IF($B40=Y$6,Y$7*(1-H_LegalShare),0))-IF($B40=0,H_Acq+H_Board,0)-IF(AND($B40&gt;Y$6,$B40&lt;=Y$12),H_TI+H_ServNPL+H_Util,0)-IF($B40=Y$11,Y$15+H_CK,0)</f>
        <v>-520</v>
      </c>
    </row>
    <row r="41" customFormat="false" ht="15" hidden="false" customHeight="false" outlineLevel="0" collapsed="false">
      <c r="B41" s="0" t="n">
        <v>10</v>
      </c>
      <c r="C41" s="19" t="n">
        <f aca="false">IF($B41=C$12,C$14,0)-IF(AND($B41&gt;=1,$B41&lt;=C$6),H_TI+H_ServNPL,0)-(IF($B41=2,C$7*H_LegalShare,0)+IF($B41=C$6,C$7*(1-H_LegalShare),0))-IF($B41=0,H_Acq+H_Board,0)-IF(AND($B41&gt;C$6,$B41&lt;=C$12),H_TI+H_ServNPL+H_Util,0)-IF($B41=C$11,C$15+H_CK,0)</f>
        <v>-520</v>
      </c>
      <c r="D41" s="19" t="n">
        <f aca="false">IF($B41=D$12,D$14,0)-IF(AND($B41&gt;=1,$B41&lt;=D$6),H_TI+H_ServNPL,0)-(IF($B41=2,D$7*H_LegalShare,0)+IF($B41=D$6,D$7*(1-H_LegalShare),0))-IF($B41=0,H_Acq+H_Board,0)-IF(AND($B41&gt;D$6,$B41&lt;=D$12),H_TI+H_ServNPL+H_Util,0)-IF($B41=D$11,D$15+H_CK,0)</f>
        <v>-1770</v>
      </c>
      <c r="E41" s="19" t="n">
        <f aca="false">IF($B41=E$12,E$14,0)-IF(AND($B41&gt;=1,$B41&lt;=E$6),H_TI+H_ServNPL,0)-(IF($B41=2,E$7*H_LegalShare,0)+IF($B41=E$6,E$7*(1-H_LegalShare),0))-IF($B41=0,H_Acq+H_Board,0)-IF(AND($B41&gt;E$6,$B41&lt;=E$12),H_TI+H_ServNPL+H_Util,0)-IF($B41=E$11,E$15+H_CK,0)</f>
        <v>-520</v>
      </c>
      <c r="F41" s="19" t="n">
        <f aca="false">IF($B41=F$12,F$14,0)-IF(AND($B41&gt;=1,$B41&lt;=F$6),H_TI+H_ServNPL,0)-(IF($B41=2,F$7*H_LegalShare,0)+IF($B41=F$6,F$7*(1-H_LegalShare),0))-IF($B41=0,H_Acq+H_Board,0)-IF(AND($B41&gt;F$6,$B41&lt;=F$12),H_TI+H_ServNPL+H_Util,0)-IF($B41=F$11,F$15+H_CK,0)</f>
        <v>-3770</v>
      </c>
      <c r="G41" s="19" t="n">
        <f aca="false">IF($B41=G$12,G$14,0)-IF(AND($B41&gt;=1,$B41&lt;=G$6),H_TI+H_ServNPL,0)-(IF($B41=2,G$7*H_LegalShare,0)+IF($B41=G$6,G$7*(1-H_LegalShare),0))-IF($B41=0,H_Acq+H_Board,0)-IF(AND($B41&gt;G$6,$B41&lt;=G$12),H_TI+H_ServNPL+H_Util,0)-IF($B41=G$11,G$15+H_CK,0)</f>
        <v>-520</v>
      </c>
      <c r="H41" s="19" t="n">
        <f aca="false">IF($B41=H$12,H$14,0)-IF(AND($B41&gt;=1,$B41&lt;=H$6),H_TI+H_ServNPL,0)-(IF($B41=2,H$7*H_LegalShare,0)+IF($B41=H$6,H$7*(1-H_LegalShare),0))-IF($B41=0,H_Acq+H_Board,0)-IF(AND($B41&gt;H$6,$B41&lt;=H$12),H_TI+H_ServNPL+H_Util,0)-IF($B41=H$11,H$15+H_CK,0)</f>
        <v>-520</v>
      </c>
      <c r="I41" s="19" t="n">
        <f aca="false">IF($B41=I$12,I$14,0)-IF(AND($B41&gt;=1,$B41&lt;=I$6),H_TI+H_ServNPL,0)-(IF($B41=2,I$7*H_LegalShare,0)+IF($B41=I$6,I$7*(1-H_LegalShare),0))-IF($B41=0,H_Acq+H_Board,0)-IF(AND($B41&gt;I$6,$B41&lt;=I$12),H_TI+H_ServNPL+H_Util,0)-IF($B41=I$11,I$15+H_CK,0)</f>
        <v>-520</v>
      </c>
      <c r="J41" s="19" t="n">
        <f aca="false">IF($B41=J$12,J$14,0)-IF(AND($B41&gt;=1,$B41&lt;=J$6),H_TI+H_ServNPL,0)-(IF($B41=2,J$7*H_LegalShare,0)+IF($B41=J$6,J$7*(1-H_LegalShare),0))-IF($B41=0,H_Acq+H_Board,0)-IF(AND($B41&gt;J$6,$B41&lt;=J$12),H_TI+H_ServNPL+H_Util,0)-IF($B41=J$11,J$15+H_CK,0)</f>
        <v>-520</v>
      </c>
      <c r="K41" s="19" t="n">
        <f aca="false">IF($B41=K$12,K$14,0)-IF(AND($B41&gt;=1,$B41&lt;=K$6),H_TI+H_ServNPL,0)-(IF($B41=2,K$7*H_LegalShare,0)+IF($B41=K$6,K$7*(1-H_LegalShare),0))-IF($B41=0,H_Acq+H_Board,0)-IF(AND($B41&gt;K$6,$B41&lt;=K$12),H_TI+H_ServNPL+H_Util,0)-IF($B41=K$11,K$15+H_CK,0)</f>
        <v>-520</v>
      </c>
      <c r="L41" s="19" t="n">
        <f aca="false">IF($B41=L$12,L$14,0)-IF(AND($B41&gt;=1,$B41&lt;=L$6),H_TI+H_ServNPL,0)-(IF($B41=2,L$7*H_LegalShare,0)+IF($B41=L$6,L$7*(1-H_LegalShare),0))-IF($B41=0,H_Acq+H_Board,0)-IF(AND($B41&gt;L$6,$B41&lt;=L$12),H_TI+H_ServNPL+H_Util,0)-IF($B41=L$11,L$15+H_CK,0)</f>
        <v>-520</v>
      </c>
      <c r="M41" s="19" t="n">
        <f aca="false">IF($B41=M$12,M$14,0)-IF(AND($B41&gt;=1,$B41&lt;=M$6),H_TI+H_ServNPL,0)-(IF($B41=2,M$7*H_LegalShare,0)+IF($B41=M$6,M$7*(1-H_LegalShare),0))-IF($B41=0,H_Acq+H_Board,0)-IF(AND($B41&gt;M$6,$B41&lt;=M$12),H_TI+H_ServNPL+H_Util,0)-IF($B41=M$11,M$15+H_CK,0)</f>
        <v>-520</v>
      </c>
      <c r="N41" s="19" t="n">
        <f aca="false">IF($B41=N$12,N$14,0)-IF(AND($B41&gt;=1,$B41&lt;=N$6),H_TI+H_ServNPL,0)-(IF($B41=2,N$7*H_LegalShare,0)+IF($B41=N$6,N$7*(1-H_LegalShare),0))-IF($B41=0,H_Acq+H_Board,0)-IF(AND($B41&gt;N$6,$B41&lt;=N$12),H_TI+H_ServNPL+H_Util,0)-IF($B41=N$11,N$15+H_CK,0)</f>
        <v>-520</v>
      </c>
      <c r="O41" s="19" t="n">
        <f aca="false">IF($B41=O$12,O$14,0)-IF(AND($B41&gt;=1,$B41&lt;=O$6),H_TI+H_ServNPL,0)-(IF($B41=2,O$7*H_LegalShare,0)+IF($B41=O$6,O$7*(1-H_LegalShare),0))-IF($B41=0,H_Acq+H_Board,0)-IF(AND($B41&gt;O$6,$B41&lt;=O$12),H_TI+H_ServNPL+H_Util,0)-IF($B41=O$11,O$15+H_CK,0)</f>
        <v>-520</v>
      </c>
      <c r="P41" s="19" t="n">
        <f aca="false">IF($B41=P$12,P$14,0)-IF(AND($B41&gt;=1,$B41&lt;=P$6),H_TI+H_ServNPL,0)-(IF($B41=2,P$7*H_LegalShare,0)+IF($B41=P$6,P$7*(1-H_LegalShare),0))-IF($B41=0,H_Acq+H_Board,0)-IF(AND($B41&gt;P$6,$B41&lt;=P$12),H_TI+H_ServNPL+H_Util,0)-IF($B41=P$11,P$15+H_CK,0)</f>
        <v>-520</v>
      </c>
      <c r="Q41" s="19" t="n">
        <f aca="false">IF($B41=Q$12,Q$14,0)-IF(AND($B41&gt;=1,$B41&lt;=Q$6),H_TI+H_ServNPL,0)-(IF($B41=2,Q$7*H_LegalShare,0)+IF($B41=Q$6,Q$7*(1-H_LegalShare),0))-IF($B41=0,H_Acq+H_Board,0)-IF(AND($B41&gt;Q$6,$B41&lt;=Q$12),H_TI+H_ServNPL+H_Util,0)-IF($B41=Q$11,Q$15+H_CK,0)</f>
        <v>-520</v>
      </c>
      <c r="R41" s="19" t="n">
        <f aca="false">IF($B41=R$12,R$14,0)-IF(AND($B41&gt;=1,$B41&lt;=R$6),H_TI+H_ServNPL,0)-(IF($B41=2,R$7*H_LegalShare,0)+IF($B41=R$6,R$7*(1-H_LegalShare),0))-IF($B41=0,H_Acq+H_Board,0)-IF(AND($B41&gt;R$6,$B41&lt;=R$12),H_TI+H_ServNPL+H_Util,0)-IF($B41=R$11,R$15+H_CK,0)</f>
        <v>-520</v>
      </c>
      <c r="S41" s="19" t="n">
        <f aca="false">IF($B41=S$12,S$14,0)-IF(AND($B41&gt;=1,$B41&lt;=S$6),H_TI+H_ServNPL,0)-(IF($B41=2,S$7*H_LegalShare,0)+IF($B41=S$6,S$7*(1-H_LegalShare),0))-IF($B41=0,H_Acq+H_Board,0)-IF(AND($B41&gt;S$6,$B41&lt;=S$12),H_TI+H_ServNPL+H_Util,0)-IF($B41=S$11,S$15+H_CK,0)</f>
        <v>-520</v>
      </c>
      <c r="T41" s="19" t="n">
        <f aca="false">IF($B41=T$12,T$14,0)-IF(AND($B41&gt;=1,$B41&lt;=T$6),H_TI+H_ServNPL,0)-(IF($B41=2,T$7*H_LegalShare,0)+IF($B41=T$6,T$7*(1-H_LegalShare),0))-IF($B41=0,H_Acq+H_Board,0)-IF(AND($B41&gt;T$6,$B41&lt;=T$12),H_TI+H_ServNPL+H_Util,0)-IF($B41=T$11,T$15+H_CK,0)</f>
        <v>-520</v>
      </c>
      <c r="U41" s="19" t="n">
        <f aca="false">IF($B41=U$12,U$14,0)-IF(AND($B41&gt;=1,$B41&lt;=U$6),H_TI+H_ServNPL,0)-(IF($B41=2,U$7*H_LegalShare,0)+IF($B41=U$6,U$7*(1-H_LegalShare),0))-IF($B41=0,H_Acq+H_Board,0)-IF(AND($B41&gt;U$6,$B41&lt;=U$12),H_TI+H_ServNPL+H_Util,0)-IF($B41=U$11,U$15+H_CK,0)</f>
        <v>-520</v>
      </c>
      <c r="V41" s="19" t="n">
        <f aca="false">IF($B41=V$12,V$14,0)-IF(AND($B41&gt;=1,$B41&lt;=V$6),H_TI+H_ServNPL,0)-(IF($B41=2,V$7*H_LegalShare,0)+IF($B41=V$6,V$7*(1-H_LegalShare),0))-IF($B41=0,H_Acq+H_Board,0)-IF(AND($B41&gt;V$6,$B41&lt;=V$12),H_TI+H_ServNPL+H_Util,0)-IF($B41=V$11,V$15+H_CK,0)</f>
        <v>-520</v>
      </c>
      <c r="W41" s="19" t="n">
        <f aca="false">IF($B41=W$12,W$14,0)-IF(AND($B41&gt;=1,$B41&lt;=W$6),H_TI+H_ServNPL,0)-(IF($B41=2,W$7*H_LegalShare,0)+IF($B41=W$6,W$7*(1-H_LegalShare),0))-IF($B41=0,H_Acq+H_Board,0)-IF(AND($B41&gt;W$6,$B41&lt;=W$12),H_TI+H_ServNPL+H_Util,0)-IF($B41=W$11,W$15+H_CK,0)</f>
        <v>-520</v>
      </c>
      <c r="X41" s="19" t="n">
        <f aca="false">IF($B41=X$12,X$14,0)-IF(AND($B41&gt;=1,$B41&lt;=X$6),H_TI+H_ServNPL,0)-(IF($B41=2,X$7*H_LegalShare,0)+IF($B41=X$6,X$7*(1-H_LegalShare),0))-IF($B41=0,H_Acq+H_Board,0)-IF(AND($B41&gt;X$6,$B41&lt;=X$12),H_TI+H_ServNPL+H_Util,0)-IF($B41=X$11,X$15+H_CK,0)</f>
        <v>-520</v>
      </c>
      <c r="Y41" s="19" t="n">
        <f aca="false">IF($B41=Y$12,Y$14,0)-IF(AND($B41&gt;=1,$B41&lt;=Y$6),H_TI+H_ServNPL,0)-(IF($B41=2,Y$7*H_LegalShare,0)+IF($B41=Y$6,Y$7*(1-H_LegalShare),0))-IF($B41=0,H_Acq+H_Board,0)-IF(AND($B41&gt;Y$6,$B41&lt;=Y$12),H_TI+H_ServNPL+H_Util,0)-IF($B41=Y$11,Y$15+H_CK,0)</f>
        <v>-520</v>
      </c>
    </row>
    <row r="42" customFormat="false" ht="15" hidden="false" customHeight="false" outlineLevel="0" collapsed="false">
      <c r="B42" s="0" t="n">
        <v>11</v>
      </c>
      <c r="C42" s="19" t="n">
        <f aca="false">IF($B42=C$12,C$14,0)-IF(AND($B42&gt;=1,$B42&lt;=C$6),H_TI+H_ServNPL,0)-(IF($B42=2,C$7*H_LegalShare,0)+IF($B42=C$6,C$7*(1-H_LegalShare),0))-IF($B42=0,H_Acq+H_Board,0)-IF(AND($B42&gt;C$6,$B42&lt;=C$12),H_TI+H_ServNPL+H_Util,0)-IF($B42=C$11,C$15+H_CK,0)</f>
        <v>-520</v>
      </c>
      <c r="D42" s="19" t="n">
        <f aca="false">IF($B42=D$12,D$14,0)-IF(AND($B42&gt;=1,$B42&lt;=D$6),H_TI+H_ServNPL,0)-(IF($B42=2,D$7*H_LegalShare,0)+IF($B42=D$6,D$7*(1-H_LegalShare),0))-IF($B42=0,H_Acq+H_Board,0)-IF(AND($B42&gt;D$6,$B42&lt;=D$12),H_TI+H_ServNPL+H_Util,0)-IF($B42=D$11,D$15+H_CK,0)</f>
        <v>-670</v>
      </c>
      <c r="E42" s="19" t="n">
        <f aca="false">IF($B42=E$12,E$14,0)-IF(AND($B42&gt;=1,$B42&lt;=E$6),H_TI+H_ServNPL,0)-(IF($B42=2,E$7*H_LegalShare,0)+IF($B42=E$6,E$7*(1-H_LegalShare),0))-IF($B42=0,H_Acq+H_Board,0)-IF(AND($B42&gt;E$6,$B42&lt;=E$12),H_TI+H_ServNPL+H_Util,0)-IF($B42=E$11,E$15+H_CK,0)</f>
        <v>-520</v>
      </c>
      <c r="F42" s="19" t="n">
        <f aca="false">IF($B42=F$12,F$14,0)-IF(AND($B42&gt;=1,$B42&lt;=F$6),H_TI+H_ServNPL,0)-(IF($B42=2,F$7*H_LegalShare,0)+IF($B42=F$6,F$7*(1-H_LegalShare),0))-IF($B42=0,H_Acq+H_Board,0)-IF(AND($B42&gt;F$6,$B42&lt;=F$12),H_TI+H_ServNPL+H_Util,0)-IF($B42=F$11,F$15+H_CK,0)</f>
        <v>-670</v>
      </c>
      <c r="G42" s="19" t="n">
        <f aca="false">IF($B42=G$12,G$14,0)-IF(AND($B42&gt;=1,$B42&lt;=G$6),H_TI+H_ServNPL,0)-(IF($B42=2,G$7*H_LegalShare,0)+IF($B42=G$6,G$7*(1-H_LegalShare),0))-IF($B42=0,H_Acq+H_Board,0)-IF(AND($B42&gt;G$6,$B42&lt;=G$12),H_TI+H_ServNPL+H_Util,0)-IF($B42=G$11,G$15+H_CK,0)</f>
        <v>-520</v>
      </c>
      <c r="H42" s="19" t="n">
        <f aca="false">IF($B42=H$12,H$14,0)-IF(AND($B42&gt;=1,$B42&lt;=H$6),H_TI+H_ServNPL,0)-(IF($B42=2,H$7*H_LegalShare,0)+IF($B42=H$6,H$7*(1-H_LegalShare),0))-IF($B42=0,H_Acq+H_Board,0)-IF(AND($B42&gt;H$6,$B42&lt;=H$12),H_TI+H_ServNPL+H_Util,0)-IF($B42=H$11,H$15+H_CK,0)</f>
        <v>-520</v>
      </c>
      <c r="I42" s="19" t="n">
        <f aca="false">IF($B42=I$12,I$14,0)-IF(AND($B42&gt;=1,$B42&lt;=I$6),H_TI+H_ServNPL,0)-(IF($B42=2,I$7*H_LegalShare,0)+IF($B42=I$6,I$7*(1-H_LegalShare),0))-IF($B42=0,H_Acq+H_Board,0)-IF(AND($B42&gt;I$6,$B42&lt;=I$12),H_TI+H_ServNPL+H_Util,0)-IF($B42=I$11,I$15+H_CK,0)</f>
        <v>-520</v>
      </c>
      <c r="J42" s="19" t="n">
        <f aca="false">IF($B42=J$12,J$14,0)-IF(AND($B42&gt;=1,$B42&lt;=J$6),H_TI+H_ServNPL,0)-(IF($B42=2,J$7*H_LegalShare,0)+IF($B42=J$6,J$7*(1-H_LegalShare),0))-IF($B42=0,H_Acq+H_Board,0)-IF(AND($B42&gt;J$6,$B42&lt;=J$12),H_TI+H_ServNPL+H_Util,0)-IF($B42=J$11,J$15+H_CK,0)</f>
        <v>-520</v>
      </c>
      <c r="K42" s="19" t="n">
        <f aca="false">IF($B42=K$12,K$14,0)-IF(AND($B42&gt;=1,$B42&lt;=K$6),H_TI+H_ServNPL,0)-(IF($B42=2,K$7*H_LegalShare,0)+IF($B42=K$6,K$7*(1-H_LegalShare),0))-IF($B42=0,H_Acq+H_Board,0)-IF(AND($B42&gt;K$6,$B42&lt;=K$12),H_TI+H_ServNPL+H_Util,0)-IF($B42=K$11,K$15+H_CK,0)</f>
        <v>-520</v>
      </c>
      <c r="L42" s="19" t="n">
        <f aca="false">IF($B42=L$12,L$14,0)-IF(AND($B42&gt;=1,$B42&lt;=L$6),H_TI+H_ServNPL,0)-(IF($B42=2,L$7*H_LegalShare,0)+IF($B42=L$6,L$7*(1-H_LegalShare),0))-IF($B42=0,H_Acq+H_Board,0)-IF(AND($B42&gt;L$6,$B42&lt;=L$12),H_TI+H_ServNPL+H_Util,0)-IF($B42=L$11,L$15+H_CK,0)</f>
        <v>-520</v>
      </c>
      <c r="M42" s="19" t="n">
        <f aca="false">IF($B42=M$12,M$14,0)-IF(AND($B42&gt;=1,$B42&lt;=M$6),H_TI+H_ServNPL,0)-(IF($B42=2,M$7*H_LegalShare,0)+IF($B42=M$6,M$7*(1-H_LegalShare),0))-IF($B42=0,H_Acq+H_Board,0)-IF(AND($B42&gt;M$6,$B42&lt;=M$12),H_TI+H_ServNPL+H_Util,0)-IF($B42=M$11,M$15+H_CK,0)</f>
        <v>-520</v>
      </c>
      <c r="N42" s="19" t="n">
        <f aca="false">IF($B42=N$12,N$14,0)-IF(AND($B42&gt;=1,$B42&lt;=N$6),H_TI+H_ServNPL,0)-(IF($B42=2,N$7*H_LegalShare,0)+IF($B42=N$6,N$7*(1-H_LegalShare),0))-IF($B42=0,H_Acq+H_Board,0)-IF(AND($B42&gt;N$6,$B42&lt;=N$12),H_TI+H_ServNPL+H_Util,0)-IF($B42=N$11,N$15+H_CK,0)</f>
        <v>-520</v>
      </c>
      <c r="O42" s="19" t="n">
        <f aca="false">IF($B42=O$12,O$14,0)-IF(AND($B42&gt;=1,$B42&lt;=O$6),H_TI+H_ServNPL,0)-(IF($B42=2,O$7*H_LegalShare,0)+IF($B42=O$6,O$7*(1-H_LegalShare),0))-IF($B42=0,H_Acq+H_Board,0)-IF(AND($B42&gt;O$6,$B42&lt;=O$12),H_TI+H_ServNPL+H_Util,0)-IF($B42=O$11,O$15+H_CK,0)</f>
        <v>-520</v>
      </c>
      <c r="P42" s="19" t="n">
        <f aca="false">IF($B42=P$12,P$14,0)-IF(AND($B42&gt;=1,$B42&lt;=P$6),H_TI+H_ServNPL,0)-(IF($B42=2,P$7*H_LegalShare,0)+IF($B42=P$6,P$7*(1-H_LegalShare),0))-IF($B42=0,H_Acq+H_Board,0)-IF(AND($B42&gt;P$6,$B42&lt;=P$12),H_TI+H_ServNPL+H_Util,0)-IF($B42=P$11,P$15+H_CK,0)</f>
        <v>-520</v>
      </c>
      <c r="Q42" s="19" t="n">
        <f aca="false">IF($B42=Q$12,Q$14,0)-IF(AND($B42&gt;=1,$B42&lt;=Q$6),H_TI+H_ServNPL,0)-(IF($B42=2,Q$7*H_LegalShare,0)+IF($B42=Q$6,Q$7*(1-H_LegalShare),0))-IF($B42=0,H_Acq+H_Board,0)-IF(AND($B42&gt;Q$6,$B42&lt;=Q$12),H_TI+H_ServNPL+H_Util,0)-IF($B42=Q$11,Q$15+H_CK,0)</f>
        <v>-520</v>
      </c>
      <c r="R42" s="19" t="n">
        <f aca="false">IF($B42=R$12,R$14,0)-IF(AND($B42&gt;=1,$B42&lt;=R$6),H_TI+H_ServNPL,0)-(IF($B42=2,R$7*H_LegalShare,0)+IF($B42=R$6,R$7*(1-H_LegalShare),0))-IF($B42=0,H_Acq+H_Board,0)-IF(AND($B42&gt;R$6,$B42&lt;=R$12),H_TI+H_ServNPL+H_Util,0)-IF($B42=R$11,R$15+H_CK,0)</f>
        <v>-520</v>
      </c>
      <c r="S42" s="19" t="n">
        <f aca="false">IF($B42=S$12,S$14,0)-IF(AND($B42&gt;=1,$B42&lt;=S$6),H_TI+H_ServNPL,0)-(IF($B42=2,S$7*H_LegalShare,0)+IF($B42=S$6,S$7*(1-H_LegalShare),0))-IF($B42=0,H_Acq+H_Board,0)-IF(AND($B42&gt;S$6,$B42&lt;=S$12),H_TI+H_ServNPL+H_Util,0)-IF($B42=S$11,S$15+H_CK,0)</f>
        <v>-520</v>
      </c>
      <c r="T42" s="19" t="n">
        <f aca="false">IF($B42=T$12,T$14,0)-IF(AND($B42&gt;=1,$B42&lt;=T$6),H_TI+H_ServNPL,0)-(IF($B42=2,T$7*H_LegalShare,0)+IF($B42=T$6,T$7*(1-H_LegalShare),0))-IF($B42=0,H_Acq+H_Board,0)-IF(AND($B42&gt;T$6,$B42&lt;=T$12),H_TI+H_ServNPL+H_Util,0)-IF($B42=T$11,T$15+H_CK,0)</f>
        <v>-520</v>
      </c>
      <c r="U42" s="19" t="n">
        <f aca="false">IF($B42=U$12,U$14,0)-IF(AND($B42&gt;=1,$B42&lt;=U$6),H_TI+H_ServNPL,0)-(IF($B42=2,U$7*H_LegalShare,0)+IF($B42=U$6,U$7*(1-H_LegalShare),0))-IF($B42=0,H_Acq+H_Board,0)-IF(AND($B42&gt;U$6,$B42&lt;=U$12),H_TI+H_ServNPL+H_Util,0)-IF($B42=U$11,U$15+H_CK,0)</f>
        <v>-520</v>
      </c>
      <c r="V42" s="19" t="n">
        <f aca="false">IF($B42=V$12,V$14,0)-IF(AND($B42&gt;=1,$B42&lt;=V$6),H_TI+H_ServNPL,0)-(IF($B42=2,V$7*H_LegalShare,0)+IF($B42=V$6,V$7*(1-H_LegalShare),0))-IF($B42=0,H_Acq+H_Board,0)-IF(AND($B42&gt;V$6,$B42&lt;=V$12),H_TI+H_ServNPL+H_Util,0)-IF($B42=V$11,V$15+H_CK,0)</f>
        <v>-520</v>
      </c>
      <c r="W42" s="19" t="n">
        <f aca="false">IF($B42=W$12,W$14,0)-IF(AND($B42&gt;=1,$B42&lt;=W$6),H_TI+H_ServNPL,0)-(IF($B42=2,W$7*H_LegalShare,0)+IF($B42=W$6,W$7*(1-H_LegalShare),0))-IF($B42=0,H_Acq+H_Board,0)-IF(AND($B42&gt;W$6,$B42&lt;=W$12),H_TI+H_ServNPL+H_Util,0)-IF($B42=W$11,W$15+H_CK,0)</f>
        <v>-520</v>
      </c>
      <c r="X42" s="19" t="n">
        <f aca="false">IF($B42=X$12,X$14,0)-IF(AND($B42&gt;=1,$B42&lt;=X$6),H_TI+H_ServNPL,0)-(IF($B42=2,X$7*H_LegalShare,0)+IF($B42=X$6,X$7*(1-H_LegalShare),0))-IF($B42=0,H_Acq+H_Board,0)-IF(AND($B42&gt;X$6,$B42&lt;=X$12),H_TI+H_ServNPL+H_Util,0)-IF($B42=X$11,X$15+H_CK,0)</f>
        <v>-520</v>
      </c>
      <c r="Y42" s="19" t="n">
        <f aca="false">IF($B42=Y$12,Y$14,0)-IF(AND($B42&gt;=1,$B42&lt;=Y$6),H_TI+H_ServNPL,0)-(IF($B42=2,Y$7*H_LegalShare,0)+IF($B42=Y$6,Y$7*(1-H_LegalShare),0))-IF($B42=0,H_Acq+H_Board,0)-IF(AND($B42&gt;Y$6,$B42&lt;=Y$12),H_TI+H_ServNPL+H_Util,0)-IF($B42=Y$11,Y$15+H_CK,0)</f>
        <v>-520</v>
      </c>
    </row>
    <row r="43" customFormat="false" ht="15" hidden="false" customHeight="false" outlineLevel="0" collapsed="false">
      <c r="B43" s="0" t="n">
        <v>12</v>
      </c>
      <c r="C43" s="19" t="n">
        <f aca="false">IF($B43=C$12,C$14,0)-IF(AND($B43&gt;=1,$B43&lt;=C$6),H_TI+H_ServNPL,0)-(IF($B43=2,C$7*H_LegalShare,0)+IF($B43=C$6,C$7*(1-H_LegalShare),0))-IF($B43=0,H_Acq+H_Board,0)-IF(AND($B43&gt;C$6,$B43&lt;=C$12),H_TI+H_ServNPL+H_Util,0)-IF($B43=C$11,C$15+H_CK,0)</f>
        <v>-520</v>
      </c>
      <c r="D43" s="19" t="n">
        <f aca="false">IF($B43=D$12,D$14,0)-IF(AND($B43&gt;=1,$B43&lt;=D$6),H_TI+H_ServNPL,0)-(IF($B43=2,D$7*H_LegalShare,0)+IF($B43=D$6,D$7*(1-H_LegalShare),0))-IF($B43=0,H_Acq+H_Board,0)-IF(AND($B43&gt;D$6,$B43&lt;=D$12),H_TI+H_ServNPL+H_Util,0)-IF($B43=D$11,D$15+H_CK,0)</f>
        <v>-670</v>
      </c>
      <c r="E43" s="19" t="n">
        <f aca="false">IF($B43=E$12,E$14,0)-IF(AND($B43&gt;=1,$B43&lt;=E$6),H_TI+H_ServNPL,0)-(IF($B43=2,E$7*H_LegalShare,0)+IF($B43=E$6,E$7*(1-H_LegalShare),0))-IF($B43=0,H_Acq+H_Board,0)-IF(AND($B43&gt;E$6,$B43&lt;=E$12),H_TI+H_ServNPL+H_Util,0)-IF($B43=E$11,E$15+H_CK,0)</f>
        <v>-520</v>
      </c>
      <c r="F43" s="19" t="n">
        <f aca="false">IF($B43=F$12,F$14,0)-IF(AND($B43&gt;=1,$B43&lt;=F$6),H_TI+H_ServNPL,0)-(IF($B43=2,F$7*H_LegalShare,0)+IF($B43=F$6,F$7*(1-H_LegalShare),0))-IF($B43=0,H_Acq+H_Board,0)-IF(AND($B43&gt;F$6,$B43&lt;=F$12),H_TI+H_ServNPL+H_Util,0)-IF($B43=F$11,F$15+H_CK,0)</f>
        <v>-670</v>
      </c>
      <c r="G43" s="19" t="n">
        <f aca="false">IF($B43=G$12,G$14,0)-IF(AND($B43&gt;=1,$B43&lt;=G$6),H_TI+H_ServNPL,0)-(IF($B43=2,G$7*H_LegalShare,0)+IF($B43=G$6,G$7*(1-H_LegalShare),0))-IF($B43=0,H_Acq+H_Board,0)-IF(AND($B43&gt;G$6,$B43&lt;=G$12),H_TI+H_ServNPL+H_Util,0)-IF($B43=G$11,G$15+H_CK,0)</f>
        <v>-520</v>
      </c>
      <c r="H43" s="19" t="n">
        <f aca="false">IF($B43=H$12,H$14,0)-IF(AND($B43&gt;=1,$B43&lt;=H$6),H_TI+H_ServNPL,0)-(IF($B43=2,H$7*H_LegalShare,0)+IF($B43=H$6,H$7*(1-H_LegalShare),0))-IF($B43=0,H_Acq+H_Board,0)-IF(AND($B43&gt;H$6,$B43&lt;=H$12),H_TI+H_ServNPL+H_Util,0)-IF($B43=H$11,H$15+H_CK,0)</f>
        <v>-520</v>
      </c>
      <c r="I43" s="19" t="n">
        <f aca="false">IF($B43=I$12,I$14,0)-IF(AND($B43&gt;=1,$B43&lt;=I$6),H_TI+H_ServNPL,0)-(IF($B43=2,I$7*H_LegalShare,0)+IF($B43=I$6,I$7*(1-H_LegalShare),0))-IF($B43=0,H_Acq+H_Board,0)-IF(AND($B43&gt;I$6,$B43&lt;=I$12),H_TI+H_ServNPL+H_Util,0)-IF($B43=I$11,I$15+H_CK,0)</f>
        <v>-520</v>
      </c>
      <c r="J43" s="19" t="n">
        <f aca="false">IF($B43=J$12,J$14,0)-IF(AND($B43&gt;=1,$B43&lt;=J$6),H_TI+H_ServNPL,0)-(IF($B43=2,J$7*H_LegalShare,0)+IF($B43=J$6,J$7*(1-H_LegalShare),0))-IF($B43=0,H_Acq+H_Board,0)-IF(AND($B43&gt;J$6,$B43&lt;=J$12),H_TI+H_ServNPL+H_Util,0)-IF($B43=J$11,J$15+H_CK,0)</f>
        <v>-520</v>
      </c>
      <c r="K43" s="19" t="n">
        <f aca="false">IF($B43=K$12,K$14,0)-IF(AND($B43&gt;=1,$B43&lt;=K$6),H_TI+H_ServNPL,0)-(IF($B43=2,K$7*H_LegalShare,0)+IF($B43=K$6,K$7*(1-H_LegalShare),0))-IF($B43=0,H_Acq+H_Board,0)-IF(AND($B43&gt;K$6,$B43&lt;=K$12),H_TI+H_ServNPL+H_Util,0)-IF($B43=K$11,K$15+H_CK,0)</f>
        <v>-520</v>
      </c>
      <c r="L43" s="19" t="n">
        <f aca="false">IF($B43=L$12,L$14,0)-IF(AND($B43&gt;=1,$B43&lt;=L$6),H_TI+H_ServNPL,0)-(IF($B43=2,L$7*H_LegalShare,0)+IF($B43=L$6,L$7*(1-H_LegalShare),0))-IF($B43=0,H_Acq+H_Board,0)-IF(AND($B43&gt;L$6,$B43&lt;=L$12),H_TI+H_ServNPL+H_Util,0)-IF($B43=L$11,L$15+H_CK,0)</f>
        <v>-520</v>
      </c>
      <c r="M43" s="19" t="n">
        <f aca="false">IF($B43=M$12,M$14,0)-IF(AND($B43&gt;=1,$B43&lt;=M$6),H_TI+H_ServNPL,0)-(IF($B43=2,M$7*H_LegalShare,0)+IF($B43=M$6,M$7*(1-H_LegalShare),0))-IF($B43=0,H_Acq+H_Board,0)-IF(AND($B43&gt;M$6,$B43&lt;=M$12),H_TI+H_ServNPL+H_Util,0)-IF($B43=M$11,M$15+H_CK,0)</f>
        <v>-520</v>
      </c>
      <c r="N43" s="19" t="n">
        <f aca="false">IF($B43=N$12,N$14,0)-IF(AND($B43&gt;=1,$B43&lt;=N$6),H_TI+H_ServNPL,0)-(IF($B43=2,N$7*H_LegalShare,0)+IF($B43=N$6,N$7*(1-H_LegalShare),0))-IF($B43=0,H_Acq+H_Board,0)-IF(AND($B43&gt;N$6,$B43&lt;=N$12),H_TI+H_ServNPL+H_Util,0)-IF($B43=N$11,N$15+H_CK,0)</f>
        <v>-520</v>
      </c>
      <c r="O43" s="19" t="n">
        <f aca="false">IF($B43=O$12,O$14,0)-IF(AND($B43&gt;=1,$B43&lt;=O$6),H_TI+H_ServNPL,0)-(IF($B43=2,O$7*H_LegalShare,0)+IF($B43=O$6,O$7*(1-H_LegalShare),0))-IF($B43=0,H_Acq+H_Board,0)-IF(AND($B43&gt;O$6,$B43&lt;=O$12),H_TI+H_ServNPL+H_Util,0)-IF($B43=O$11,O$15+H_CK,0)</f>
        <v>-520</v>
      </c>
      <c r="P43" s="19" t="n">
        <f aca="false">IF($B43=P$12,P$14,0)-IF(AND($B43&gt;=1,$B43&lt;=P$6),H_TI+H_ServNPL,0)-(IF($B43=2,P$7*H_LegalShare,0)+IF($B43=P$6,P$7*(1-H_LegalShare),0))-IF($B43=0,H_Acq+H_Board,0)-IF(AND($B43&gt;P$6,$B43&lt;=P$12),H_TI+H_ServNPL+H_Util,0)-IF($B43=P$11,P$15+H_CK,0)</f>
        <v>-520</v>
      </c>
      <c r="Q43" s="19" t="n">
        <f aca="false">IF($B43=Q$12,Q$14,0)-IF(AND($B43&gt;=1,$B43&lt;=Q$6),H_TI+H_ServNPL,0)-(IF($B43=2,Q$7*H_LegalShare,0)+IF($B43=Q$6,Q$7*(1-H_LegalShare),0))-IF($B43=0,H_Acq+H_Board,0)-IF(AND($B43&gt;Q$6,$B43&lt;=Q$12),H_TI+H_ServNPL+H_Util,0)-IF($B43=Q$11,Q$15+H_CK,0)</f>
        <v>-520</v>
      </c>
      <c r="R43" s="19" t="n">
        <f aca="false">IF($B43=R$12,R$14,0)-IF(AND($B43&gt;=1,$B43&lt;=R$6),H_TI+H_ServNPL,0)-(IF($B43=2,R$7*H_LegalShare,0)+IF($B43=R$6,R$7*(1-H_LegalShare),0))-IF($B43=0,H_Acq+H_Board,0)-IF(AND($B43&gt;R$6,$B43&lt;=R$12),H_TI+H_ServNPL+H_Util,0)-IF($B43=R$11,R$15+H_CK,0)</f>
        <v>-520</v>
      </c>
      <c r="S43" s="19" t="n">
        <f aca="false">IF($B43=S$12,S$14,0)-IF(AND($B43&gt;=1,$B43&lt;=S$6),H_TI+H_ServNPL,0)-(IF($B43=2,S$7*H_LegalShare,0)+IF($B43=S$6,S$7*(1-H_LegalShare),0))-IF($B43=0,H_Acq+H_Board,0)-IF(AND($B43&gt;S$6,$B43&lt;=S$12),H_TI+H_ServNPL+H_Util,0)-IF($B43=S$11,S$15+H_CK,0)</f>
        <v>-520</v>
      </c>
      <c r="T43" s="19" t="n">
        <f aca="false">IF($B43=T$12,T$14,0)-IF(AND($B43&gt;=1,$B43&lt;=T$6),H_TI+H_ServNPL,0)-(IF($B43=2,T$7*H_LegalShare,0)+IF($B43=T$6,T$7*(1-H_LegalShare),0))-IF($B43=0,H_Acq+H_Board,0)-IF(AND($B43&gt;T$6,$B43&lt;=T$12),H_TI+H_ServNPL+H_Util,0)-IF($B43=T$11,T$15+H_CK,0)</f>
        <v>-520</v>
      </c>
      <c r="U43" s="19" t="n">
        <f aca="false">IF($B43=U$12,U$14,0)-IF(AND($B43&gt;=1,$B43&lt;=U$6),H_TI+H_ServNPL,0)-(IF($B43=2,U$7*H_LegalShare,0)+IF($B43=U$6,U$7*(1-H_LegalShare),0))-IF($B43=0,H_Acq+H_Board,0)-IF(AND($B43&gt;U$6,$B43&lt;=U$12),H_TI+H_ServNPL+H_Util,0)-IF($B43=U$11,U$15+H_CK,0)</f>
        <v>-520</v>
      </c>
      <c r="V43" s="19" t="n">
        <f aca="false">IF($B43=V$12,V$14,0)-IF(AND($B43&gt;=1,$B43&lt;=V$6),H_TI+H_ServNPL,0)-(IF($B43=2,V$7*H_LegalShare,0)+IF($B43=V$6,V$7*(1-H_LegalShare),0))-IF($B43=0,H_Acq+H_Board,0)-IF(AND($B43&gt;V$6,$B43&lt;=V$12),H_TI+H_ServNPL+H_Util,0)-IF($B43=V$11,V$15+H_CK,0)</f>
        <v>-520</v>
      </c>
      <c r="W43" s="19" t="n">
        <f aca="false">IF($B43=W$12,W$14,0)-IF(AND($B43&gt;=1,$B43&lt;=W$6),H_TI+H_ServNPL,0)-(IF($B43=2,W$7*H_LegalShare,0)+IF($B43=W$6,W$7*(1-H_LegalShare),0))-IF($B43=0,H_Acq+H_Board,0)-IF(AND($B43&gt;W$6,$B43&lt;=W$12),H_TI+H_ServNPL+H_Util,0)-IF($B43=W$11,W$15+H_CK,0)</f>
        <v>-520</v>
      </c>
      <c r="X43" s="19" t="n">
        <f aca="false">IF($B43=X$12,X$14,0)-IF(AND($B43&gt;=1,$B43&lt;=X$6),H_TI+H_ServNPL,0)-(IF($B43=2,X$7*H_LegalShare,0)+IF($B43=X$6,X$7*(1-H_LegalShare),0))-IF($B43=0,H_Acq+H_Board,0)-IF(AND($B43&gt;X$6,$B43&lt;=X$12),H_TI+H_ServNPL+H_Util,0)-IF($B43=X$11,X$15+H_CK,0)</f>
        <v>-520</v>
      </c>
      <c r="Y43" s="19" t="n">
        <f aca="false">IF($B43=Y$12,Y$14,0)-IF(AND($B43&gt;=1,$B43&lt;=Y$6),H_TI+H_ServNPL,0)-(IF($B43=2,Y$7*H_LegalShare,0)+IF($B43=Y$6,Y$7*(1-H_LegalShare),0))-IF($B43=0,H_Acq+H_Board,0)-IF(AND($B43&gt;Y$6,$B43&lt;=Y$12),H_TI+H_ServNPL+H_Util,0)-IF($B43=Y$11,Y$15+H_CK,0)</f>
        <v>-520</v>
      </c>
    </row>
    <row r="44" customFormat="false" ht="15" hidden="false" customHeight="false" outlineLevel="0" collapsed="false">
      <c r="B44" s="0" t="n">
        <v>13</v>
      </c>
      <c r="C44" s="19" t="n">
        <f aca="false">IF($B44=C$12,C$14,0)-IF(AND($B44&gt;=1,$B44&lt;=C$6),H_TI+H_ServNPL,0)-(IF($B44=2,C$7*H_LegalShare,0)+IF($B44=C$6,C$7*(1-H_LegalShare),0))-IF($B44=0,H_Acq+H_Board,0)-IF(AND($B44&gt;C$6,$B44&lt;=C$12),H_TI+H_ServNPL+H_Util,0)-IF($B44=C$11,C$15+H_CK,0)</f>
        <v>-520</v>
      </c>
      <c r="D44" s="19" t="n">
        <f aca="false">IF($B44=D$12,D$14,0)-IF(AND($B44&gt;=1,$B44&lt;=D$6),H_TI+H_ServNPL,0)-(IF($B44=2,D$7*H_LegalShare,0)+IF($B44=D$6,D$7*(1-H_LegalShare),0))-IF($B44=0,H_Acq+H_Board,0)-IF(AND($B44&gt;D$6,$B44&lt;=D$12),H_TI+H_ServNPL+H_Util,0)-IF($B44=D$11,D$15+H_CK,0)</f>
        <v>-8970</v>
      </c>
      <c r="E44" s="19" t="n">
        <f aca="false">IF($B44=E$12,E$14,0)-IF(AND($B44&gt;=1,$B44&lt;=E$6),H_TI+H_ServNPL,0)-(IF($B44=2,E$7*H_LegalShare,0)+IF($B44=E$6,E$7*(1-H_LegalShare),0))-IF($B44=0,H_Acq+H_Board,0)-IF(AND($B44&gt;E$6,$B44&lt;=E$12),H_TI+H_ServNPL+H_Util,0)-IF($B44=E$11,E$15+H_CK,0)</f>
        <v>-520</v>
      </c>
      <c r="F44" s="19" t="n">
        <f aca="false">IF($B44=F$12,F$14,0)-IF(AND($B44&gt;=1,$B44&lt;=F$6),H_TI+H_ServNPL,0)-(IF($B44=2,F$7*H_LegalShare,0)+IF($B44=F$6,F$7*(1-H_LegalShare),0))-IF($B44=0,H_Acq+H_Board,0)-IF(AND($B44&gt;F$6,$B44&lt;=F$12),H_TI+H_ServNPL+H_Util,0)-IF($B44=F$11,F$15+H_CK,0)</f>
        <v>-8970</v>
      </c>
      <c r="G44" s="19" t="n">
        <f aca="false">IF($B44=G$12,G$14,0)-IF(AND($B44&gt;=1,$B44&lt;=G$6),H_TI+H_ServNPL,0)-(IF($B44=2,G$7*H_LegalShare,0)+IF($B44=G$6,G$7*(1-H_LegalShare),0))-IF($B44=0,H_Acq+H_Board,0)-IF(AND($B44&gt;G$6,$B44&lt;=G$12),H_TI+H_ServNPL+H_Util,0)-IF($B44=G$11,G$15+H_CK,0)</f>
        <v>-520</v>
      </c>
      <c r="H44" s="19" t="n">
        <f aca="false">IF($B44=H$12,H$14,0)-IF(AND($B44&gt;=1,$B44&lt;=H$6),H_TI+H_ServNPL,0)-(IF($B44=2,H$7*H_LegalShare,0)+IF($B44=H$6,H$7*(1-H_LegalShare),0))-IF($B44=0,H_Acq+H_Board,0)-IF(AND($B44&gt;H$6,$B44&lt;=H$12),H_TI+H_ServNPL+H_Util,0)-IF($B44=H$11,H$15+H_CK,0)</f>
        <v>-520</v>
      </c>
      <c r="I44" s="19" t="n">
        <f aca="false">IF($B44=I$12,I$14,0)-IF(AND($B44&gt;=1,$B44&lt;=I$6),H_TI+H_ServNPL,0)-(IF($B44=2,I$7*H_LegalShare,0)+IF($B44=I$6,I$7*(1-H_LegalShare),0))-IF($B44=0,H_Acq+H_Board,0)-IF(AND($B44&gt;I$6,$B44&lt;=I$12),H_TI+H_ServNPL+H_Util,0)-IF($B44=I$11,I$15+H_CK,0)</f>
        <v>-520</v>
      </c>
      <c r="J44" s="19" t="n">
        <f aca="false">IF($B44=J$12,J$14,0)-IF(AND($B44&gt;=1,$B44&lt;=J$6),H_TI+H_ServNPL,0)-(IF($B44=2,J$7*H_LegalShare,0)+IF($B44=J$6,J$7*(1-H_LegalShare),0))-IF($B44=0,H_Acq+H_Board,0)-IF(AND($B44&gt;J$6,$B44&lt;=J$12),H_TI+H_ServNPL+H_Util,0)-IF($B44=J$11,J$15+H_CK,0)</f>
        <v>-520</v>
      </c>
      <c r="K44" s="19" t="n">
        <f aca="false">IF($B44=K$12,K$14,0)-IF(AND($B44&gt;=1,$B44&lt;=K$6),H_TI+H_ServNPL,0)-(IF($B44=2,K$7*H_LegalShare,0)+IF($B44=K$6,K$7*(1-H_LegalShare),0))-IF($B44=0,H_Acq+H_Board,0)-IF(AND($B44&gt;K$6,$B44&lt;=K$12),H_TI+H_ServNPL+H_Util,0)-IF($B44=K$11,K$15+H_CK,0)</f>
        <v>-520</v>
      </c>
      <c r="L44" s="19" t="n">
        <f aca="false">IF($B44=L$12,L$14,0)-IF(AND($B44&gt;=1,$B44&lt;=L$6),H_TI+H_ServNPL,0)-(IF($B44=2,L$7*H_LegalShare,0)+IF($B44=L$6,L$7*(1-H_LegalShare),0))-IF($B44=0,H_Acq+H_Board,0)-IF(AND($B44&gt;L$6,$B44&lt;=L$12),H_TI+H_ServNPL+H_Util,0)-IF($B44=L$11,L$15+H_CK,0)</f>
        <v>-520</v>
      </c>
      <c r="M44" s="19" t="n">
        <f aca="false">IF($B44=M$12,M$14,0)-IF(AND($B44&gt;=1,$B44&lt;=M$6),H_TI+H_ServNPL,0)-(IF($B44=2,M$7*H_LegalShare,0)+IF($B44=M$6,M$7*(1-H_LegalShare),0))-IF($B44=0,H_Acq+H_Board,0)-IF(AND($B44&gt;M$6,$B44&lt;=M$12),H_TI+H_ServNPL+H_Util,0)-IF($B44=M$11,M$15+H_CK,0)</f>
        <v>-520</v>
      </c>
      <c r="N44" s="19" t="n">
        <f aca="false">IF($B44=N$12,N$14,0)-IF(AND($B44&gt;=1,$B44&lt;=N$6),H_TI+H_ServNPL,0)-(IF($B44=2,N$7*H_LegalShare,0)+IF($B44=N$6,N$7*(1-H_LegalShare),0))-IF($B44=0,H_Acq+H_Board,0)-IF(AND($B44&gt;N$6,$B44&lt;=N$12),H_TI+H_ServNPL+H_Util,0)-IF($B44=N$11,N$15+H_CK,0)</f>
        <v>-520</v>
      </c>
      <c r="O44" s="19" t="n">
        <f aca="false">IF($B44=O$12,O$14,0)-IF(AND($B44&gt;=1,$B44&lt;=O$6),H_TI+H_ServNPL,0)-(IF($B44=2,O$7*H_LegalShare,0)+IF($B44=O$6,O$7*(1-H_LegalShare),0))-IF($B44=0,H_Acq+H_Board,0)-IF(AND($B44&gt;O$6,$B44&lt;=O$12),H_TI+H_ServNPL+H_Util,0)-IF($B44=O$11,O$15+H_CK,0)</f>
        <v>-520</v>
      </c>
      <c r="P44" s="19" t="n">
        <f aca="false">IF($B44=P$12,P$14,0)-IF(AND($B44&gt;=1,$B44&lt;=P$6),H_TI+H_ServNPL,0)-(IF($B44=2,P$7*H_LegalShare,0)+IF($B44=P$6,P$7*(1-H_LegalShare),0))-IF($B44=0,H_Acq+H_Board,0)-IF(AND($B44&gt;P$6,$B44&lt;=P$12),H_TI+H_ServNPL+H_Util,0)-IF($B44=P$11,P$15+H_CK,0)</f>
        <v>-520</v>
      </c>
      <c r="Q44" s="19" t="n">
        <f aca="false">IF($B44=Q$12,Q$14,0)-IF(AND($B44&gt;=1,$B44&lt;=Q$6),H_TI+H_ServNPL,0)-(IF($B44=2,Q$7*H_LegalShare,0)+IF($B44=Q$6,Q$7*(1-H_LegalShare),0))-IF($B44=0,H_Acq+H_Board,0)-IF(AND($B44&gt;Q$6,$B44&lt;=Q$12),H_TI+H_ServNPL+H_Util,0)-IF($B44=Q$11,Q$15+H_CK,0)</f>
        <v>-520</v>
      </c>
      <c r="R44" s="19" t="n">
        <f aca="false">IF($B44=R$12,R$14,0)-IF(AND($B44&gt;=1,$B44&lt;=R$6),H_TI+H_ServNPL,0)-(IF($B44=2,R$7*H_LegalShare,0)+IF($B44=R$6,R$7*(1-H_LegalShare),0))-IF($B44=0,H_Acq+H_Board,0)-IF(AND($B44&gt;R$6,$B44&lt;=R$12),H_TI+H_ServNPL+H_Util,0)-IF($B44=R$11,R$15+H_CK,0)</f>
        <v>-520</v>
      </c>
      <c r="S44" s="19" t="n">
        <f aca="false">IF($B44=S$12,S$14,0)-IF(AND($B44&gt;=1,$B44&lt;=S$6),H_TI+H_ServNPL,0)-(IF($B44=2,S$7*H_LegalShare,0)+IF($B44=S$6,S$7*(1-H_LegalShare),0))-IF($B44=0,H_Acq+H_Board,0)-IF(AND($B44&gt;S$6,$B44&lt;=S$12),H_TI+H_ServNPL+H_Util,0)-IF($B44=S$11,S$15+H_CK,0)</f>
        <v>-520</v>
      </c>
      <c r="T44" s="19" t="n">
        <f aca="false">IF($B44=T$12,T$14,0)-IF(AND($B44&gt;=1,$B44&lt;=T$6),H_TI+H_ServNPL,0)-(IF($B44=2,T$7*H_LegalShare,0)+IF($B44=T$6,T$7*(1-H_LegalShare),0))-IF($B44=0,H_Acq+H_Board,0)-IF(AND($B44&gt;T$6,$B44&lt;=T$12),H_TI+H_ServNPL+H_Util,0)-IF($B44=T$11,T$15+H_CK,0)</f>
        <v>-520</v>
      </c>
      <c r="U44" s="19" t="n">
        <f aca="false">IF($B44=U$12,U$14,0)-IF(AND($B44&gt;=1,$B44&lt;=U$6),H_TI+H_ServNPL,0)-(IF($B44=2,U$7*H_LegalShare,0)+IF($B44=U$6,U$7*(1-H_LegalShare),0))-IF($B44=0,H_Acq+H_Board,0)-IF(AND($B44&gt;U$6,$B44&lt;=U$12),H_TI+H_ServNPL+H_Util,0)-IF($B44=U$11,U$15+H_CK,0)</f>
        <v>-520</v>
      </c>
      <c r="V44" s="19" t="n">
        <f aca="false">IF($B44=V$12,V$14,0)-IF(AND($B44&gt;=1,$B44&lt;=V$6),H_TI+H_ServNPL,0)-(IF($B44=2,V$7*H_LegalShare,0)+IF($B44=V$6,V$7*(1-H_LegalShare),0))-IF($B44=0,H_Acq+H_Board,0)-IF(AND($B44&gt;V$6,$B44&lt;=V$12),H_TI+H_ServNPL+H_Util,0)-IF($B44=V$11,V$15+H_CK,0)</f>
        <v>-520</v>
      </c>
      <c r="W44" s="19" t="n">
        <f aca="false">IF($B44=W$12,W$14,0)-IF(AND($B44&gt;=1,$B44&lt;=W$6),H_TI+H_ServNPL,0)-(IF($B44=2,W$7*H_LegalShare,0)+IF($B44=W$6,W$7*(1-H_LegalShare),0))-IF($B44=0,H_Acq+H_Board,0)-IF(AND($B44&gt;W$6,$B44&lt;=W$12),H_TI+H_ServNPL+H_Util,0)-IF($B44=W$11,W$15+H_CK,0)</f>
        <v>-520</v>
      </c>
      <c r="X44" s="19" t="n">
        <f aca="false">IF($B44=X$12,X$14,0)-IF(AND($B44&gt;=1,$B44&lt;=X$6),H_TI+H_ServNPL,0)-(IF($B44=2,X$7*H_LegalShare,0)+IF($B44=X$6,X$7*(1-H_LegalShare),0))-IF($B44=0,H_Acq+H_Board,0)-IF(AND($B44&gt;X$6,$B44&lt;=X$12),H_TI+H_ServNPL+H_Util,0)-IF($B44=X$11,X$15+H_CK,0)</f>
        <v>-520</v>
      </c>
      <c r="Y44" s="19" t="n">
        <f aca="false">IF($B44=Y$12,Y$14,0)-IF(AND($B44&gt;=1,$B44&lt;=Y$6),H_TI+H_ServNPL,0)-(IF($B44=2,Y$7*H_LegalShare,0)+IF($B44=Y$6,Y$7*(1-H_LegalShare),0))-IF($B44=0,H_Acq+H_Board,0)-IF(AND($B44&gt;Y$6,$B44&lt;=Y$12),H_TI+H_ServNPL+H_Util,0)-IF($B44=Y$11,Y$15+H_CK,0)</f>
        <v>-520</v>
      </c>
    </row>
    <row r="45" customFormat="false" ht="15" hidden="false" customHeight="false" outlineLevel="0" collapsed="false">
      <c r="B45" s="0" t="n">
        <v>14</v>
      </c>
      <c r="C45" s="19" t="n">
        <f aca="false">IF($B45=C$12,C$14,0)-IF(AND($B45&gt;=1,$B45&lt;=C$6),H_TI+H_ServNPL,0)-(IF($B45=2,C$7*H_LegalShare,0)+IF($B45=C$6,C$7*(1-H_LegalShare),0))-IF($B45=0,H_Acq+H_Board,0)-IF(AND($B45&gt;C$6,$B45&lt;=C$12),H_TI+H_ServNPL+H_Util,0)-IF($B45=C$11,C$15+H_CK,0)</f>
        <v>-520</v>
      </c>
      <c r="D45" s="19" t="n">
        <f aca="false">IF($B45=D$12,D$14,0)-IF(AND($B45&gt;=1,$B45&lt;=D$6),H_TI+H_ServNPL,0)-(IF($B45=2,D$7*H_LegalShare,0)+IF($B45=D$6,D$7*(1-H_LegalShare),0))-IF($B45=0,H_Acq+H_Board,0)-IF(AND($B45&gt;D$6,$B45&lt;=D$12),H_TI+H_ServNPL+H_Util,0)-IF($B45=D$11,D$15+H_CK,0)</f>
        <v>-670</v>
      </c>
      <c r="E45" s="19" t="n">
        <f aca="false">IF($B45=E$12,E$14,0)-IF(AND($B45&gt;=1,$B45&lt;=E$6),H_TI+H_ServNPL,0)-(IF($B45=2,E$7*H_LegalShare,0)+IF($B45=E$6,E$7*(1-H_LegalShare),0))-IF($B45=0,H_Acq+H_Board,0)-IF(AND($B45&gt;E$6,$B45&lt;=E$12),H_TI+H_ServNPL+H_Util,0)-IF($B45=E$11,E$15+H_CK,0)</f>
        <v>-520</v>
      </c>
      <c r="F45" s="19" t="n">
        <f aca="false">IF($B45=F$12,F$14,0)-IF(AND($B45&gt;=1,$B45&lt;=F$6),H_TI+H_ServNPL,0)-(IF($B45=2,F$7*H_LegalShare,0)+IF($B45=F$6,F$7*(1-H_LegalShare),0))-IF($B45=0,H_Acq+H_Board,0)-IF(AND($B45&gt;F$6,$B45&lt;=F$12),H_TI+H_ServNPL+H_Util,0)-IF($B45=F$11,F$15+H_CK,0)</f>
        <v>-670</v>
      </c>
      <c r="G45" s="19" t="n">
        <f aca="false">IF($B45=G$12,G$14,0)-IF(AND($B45&gt;=1,$B45&lt;=G$6),H_TI+H_ServNPL,0)-(IF($B45=2,G$7*H_LegalShare,0)+IF($B45=G$6,G$7*(1-H_LegalShare),0))-IF($B45=0,H_Acq+H_Board,0)-IF(AND($B45&gt;G$6,$B45&lt;=G$12),H_TI+H_ServNPL+H_Util,0)-IF($B45=G$11,G$15+H_CK,0)</f>
        <v>-520</v>
      </c>
      <c r="H45" s="19" t="n">
        <f aca="false">IF($B45=H$12,H$14,0)-IF(AND($B45&gt;=1,$B45&lt;=H$6),H_TI+H_ServNPL,0)-(IF($B45=2,H$7*H_LegalShare,0)+IF($B45=H$6,H$7*(1-H_LegalShare),0))-IF($B45=0,H_Acq+H_Board,0)-IF(AND($B45&gt;H$6,$B45&lt;=H$12),H_TI+H_ServNPL+H_Util,0)-IF($B45=H$11,H$15+H_CK,0)</f>
        <v>-520</v>
      </c>
      <c r="I45" s="19" t="n">
        <f aca="false">IF($B45=I$12,I$14,0)-IF(AND($B45&gt;=1,$B45&lt;=I$6),H_TI+H_ServNPL,0)-(IF($B45=2,I$7*H_LegalShare,0)+IF($B45=I$6,I$7*(1-H_LegalShare),0))-IF($B45=0,H_Acq+H_Board,0)-IF(AND($B45&gt;I$6,$B45&lt;=I$12),H_TI+H_ServNPL+H_Util,0)-IF($B45=I$11,I$15+H_CK,0)</f>
        <v>-520</v>
      </c>
      <c r="J45" s="19" t="n">
        <f aca="false">IF($B45=J$12,J$14,0)-IF(AND($B45&gt;=1,$B45&lt;=J$6),H_TI+H_ServNPL,0)-(IF($B45=2,J$7*H_LegalShare,0)+IF($B45=J$6,J$7*(1-H_LegalShare),0))-IF($B45=0,H_Acq+H_Board,0)-IF(AND($B45&gt;J$6,$B45&lt;=J$12),H_TI+H_ServNPL+H_Util,0)-IF($B45=J$11,J$15+H_CK,0)</f>
        <v>-520</v>
      </c>
      <c r="K45" s="19" t="n">
        <f aca="false">IF($B45=K$12,K$14,0)-IF(AND($B45&gt;=1,$B45&lt;=K$6),H_TI+H_ServNPL,0)-(IF($B45=2,K$7*H_LegalShare,0)+IF($B45=K$6,K$7*(1-H_LegalShare),0))-IF($B45=0,H_Acq+H_Board,0)-IF(AND($B45&gt;K$6,$B45&lt;=K$12),H_TI+H_ServNPL+H_Util,0)-IF($B45=K$11,K$15+H_CK,0)</f>
        <v>-520</v>
      </c>
      <c r="L45" s="19" t="n">
        <f aca="false">IF($B45=L$12,L$14,0)-IF(AND($B45&gt;=1,$B45&lt;=L$6),H_TI+H_ServNPL,0)-(IF($B45=2,L$7*H_LegalShare,0)+IF($B45=L$6,L$7*(1-H_LegalShare),0))-IF($B45=0,H_Acq+H_Board,0)-IF(AND($B45&gt;L$6,$B45&lt;=L$12),H_TI+H_ServNPL+H_Util,0)-IF($B45=L$11,L$15+H_CK,0)</f>
        <v>-520</v>
      </c>
      <c r="M45" s="19" t="n">
        <f aca="false">IF($B45=M$12,M$14,0)-IF(AND($B45&gt;=1,$B45&lt;=M$6),H_TI+H_ServNPL,0)-(IF($B45=2,M$7*H_LegalShare,0)+IF($B45=M$6,M$7*(1-H_LegalShare),0))-IF($B45=0,H_Acq+H_Board,0)-IF(AND($B45&gt;M$6,$B45&lt;=M$12),H_TI+H_ServNPL+H_Util,0)-IF($B45=M$11,M$15+H_CK,0)</f>
        <v>-520</v>
      </c>
      <c r="N45" s="19" t="n">
        <f aca="false">IF($B45=N$12,N$14,0)-IF(AND($B45&gt;=1,$B45&lt;=N$6),H_TI+H_ServNPL,0)-(IF($B45=2,N$7*H_LegalShare,0)+IF($B45=N$6,N$7*(1-H_LegalShare),0))-IF($B45=0,H_Acq+H_Board,0)-IF(AND($B45&gt;N$6,$B45&lt;=N$12),H_TI+H_ServNPL+H_Util,0)-IF($B45=N$11,N$15+H_CK,0)</f>
        <v>-520</v>
      </c>
      <c r="O45" s="19" t="n">
        <f aca="false">IF($B45=O$12,O$14,0)-IF(AND($B45&gt;=1,$B45&lt;=O$6),H_TI+H_ServNPL,0)-(IF($B45=2,O$7*H_LegalShare,0)+IF($B45=O$6,O$7*(1-H_LegalShare),0))-IF($B45=0,H_Acq+H_Board,0)-IF(AND($B45&gt;O$6,$B45&lt;=O$12),H_TI+H_ServNPL+H_Util,0)-IF($B45=O$11,O$15+H_CK,0)</f>
        <v>-520</v>
      </c>
      <c r="P45" s="19" t="n">
        <f aca="false">IF($B45=P$12,P$14,0)-IF(AND($B45&gt;=1,$B45&lt;=P$6),H_TI+H_ServNPL,0)-(IF($B45=2,P$7*H_LegalShare,0)+IF($B45=P$6,P$7*(1-H_LegalShare),0))-IF($B45=0,H_Acq+H_Board,0)-IF(AND($B45&gt;P$6,$B45&lt;=P$12),H_TI+H_ServNPL+H_Util,0)-IF($B45=P$11,P$15+H_CK,0)</f>
        <v>-520</v>
      </c>
      <c r="Q45" s="19" t="n">
        <f aca="false">IF($B45=Q$12,Q$14,0)-IF(AND($B45&gt;=1,$B45&lt;=Q$6),H_TI+H_ServNPL,0)-(IF($B45=2,Q$7*H_LegalShare,0)+IF($B45=Q$6,Q$7*(1-H_LegalShare),0))-IF($B45=0,H_Acq+H_Board,0)-IF(AND($B45&gt;Q$6,$B45&lt;=Q$12),H_TI+H_ServNPL+H_Util,0)-IF($B45=Q$11,Q$15+H_CK,0)</f>
        <v>-520</v>
      </c>
      <c r="R45" s="19" t="n">
        <f aca="false">IF($B45=R$12,R$14,0)-IF(AND($B45&gt;=1,$B45&lt;=R$6),H_TI+H_ServNPL,0)-(IF($B45=2,R$7*H_LegalShare,0)+IF($B45=R$6,R$7*(1-H_LegalShare),0))-IF($B45=0,H_Acq+H_Board,0)-IF(AND($B45&gt;R$6,$B45&lt;=R$12),H_TI+H_ServNPL+H_Util,0)-IF($B45=R$11,R$15+H_CK,0)</f>
        <v>-520</v>
      </c>
      <c r="S45" s="19" t="n">
        <f aca="false">IF($B45=S$12,S$14,0)-IF(AND($B45&gt;=1,$B45&lt;=S$6),H_TI+H_ServNPL,0)-(IF($B45=2,S$7*H_LegalShare,0)+IF($B45=S$6,S$7*(1-H_LegalShare),0))-IF($B45=0,H_Acq+H_Board,0)-IF(AND($B45&gt;S$6,$B45&lt;=S$12),H_TI+H_ServNPL+H_Util,0)-IF($B45=S$11,S$15+H_CK,0)</f>
        <v>-520</v>
      </c>
      <c r="T45" s="19" t="n">
        <f aca="false">IF($B45=T$12,T$14,0)-IF(AND($B45&gt;=1,$B45&lt;=T$6),H_TI+H_ServNPL,0)-(IF($B45=2,T$7*H_LegalShare,0)+IF($B45=T$6,T$7*(1-H_LegalShare),0))-IF($B45=0,H_Acq+H_Board,0)-IF(AND($B45&gt;T$6,$B45&lt;=T$12),H_TI+H_ServNPL+H_Util,0)-IF($B45=T$11,T$15+H_CK,0)</f>
        <v>-520</v>
      </c>
      <c r="U45" s="19" t="n">
        <f aca="false">IF($B45=U$12,U$14,0)-IF(AND($B45&gt;=1,$B45&lt;=U$6),H_TI+H_ServNPL,0)-(IF($B45=2,U$7*H_LegalShare,0)+IF($B45=U$6,U$7*(1-H_LegalShare),0))-IF($B45=0,H_Acq+H_Board,0)-IF(AND($B45&gt;U$6,$B45&lt;=U$12),H_TI+H_ServNPL+H_Util,0)-IF($B45=U$11,U$15+H_CK,0)</f>
        <v>-520</v>
      </c>
      <c r="V45" s="19" t="n">
        <f aca="false">IF($B45=V$12,V$14,0)-IF(AND($B45&gt;=1,$B45&lt;=V$6),H_TI+H_ServNPL,0)-(IF($B45=2,V$7*H_LegalShare,0)+IF($B45=V$6,V$7*(1-H_LegalShare),0))-IF($B45=0,H_Acq+H_Board,0)-IF(AND($B45&gt;V$6,$B45&lt;=V$12),H_TI+H_ServNPL+H_Util,0)-IF($B45=V$11,V$15+H_CK,0)</f>
        <v>-520</v>
      </c>
      <c r="W45" s="19" t="n">
        <f aca="false">IF($B45=W$12,W$14,0)-IF(AND($B45&gt;=1,$B45&lt;=W$6),H_TI+H_ServNPL,0)-(IF($B45=2,W$7*H_LegalShare,0)+IF($B45=W$6,W$7*(1-H_LegalShare),0))-IF($B45=0,H_Acq+H_Board,0)-IF(AND($B45&gt;W$6,$B45&lt;=W$12),H_TI+H_ServNPL+H_Util,0)-IF($B45=W$11,W$15+H_CK,0)</f>
        <v>-520</v>
      </c>
      <c r="X45" s="19" t="n">
        <f aca="false">IF($B45=X$12,X$14,0)-IF(AND($B45&gt;=1,$B45&lt;=X$6),H_TI+H_ServNPL,0)-(IF($B45=2,X$7*H_LegalShare,0)+IF($B45=X$6,X$7*(1-H_LegalShare),0))-IF($B45=0,H_Acq+H_Board,0)-IF(AND($B45&gt;X$6,$B45&lt;=X$12),H_TI+H_ServNPL+H_Util,0)-IF($B45=X$11,X$15+H_CK,0)</f>
        <v>-520</v>
      </c>
      <c r="Y45" s="19" t="n">
        <f aca="false">IF($B45=Y$12,Y$14,0)-IF(AND($B45&gt;=1,$B45&lt;=Y$6),H_TI+H_ServNPL,0)-(IF($B45=2,Y$7*H_LegalShare,0)+IF($B45=Y$6,Y$7*(1-H_LegalShare),0))-IF($B45=0,H_Acq+H_Board,0)-IF(AND($B45&gt;Y$6,$B45&lt;=Y$12),H_TI+H_ServNPL+H_Util,0)-IF($B45=Y$11,Y$15+H_CK,0)</f>
        <v>-520</v>
      </c>
    </row>
    <row r="46" customFormat="false" ht="15" hidden="false" customHeight="false" outlineLevel="0" collapsed="false">
      <c r="B46" s="0" t="n">
        <v>15</v>
      </c>
      <c r="C46" s="19" t="n">
        <f aca="false">IF($B46=C$12,C$14,0)-IF(AND($B46&gt;=1,$B46&lt;=C$6),H_TI+H_ServNPL,0)-(IF($B46=2,C$7*H_LegalShare,0)+IF($B46=C$6,C$7*(1-H_LegalShare),0))-IF($B46=0,H_Acq+H_Board,0)-IF(AND($B46&gt;C$6,$B46&lt;=C$12),H_TI+H_ServNPL+H_Util,0)-IF($B46=C$11,C$15+H_CK,0)</f>
        <v>-520</v>
      </c>
      <c r="D46" s="19" t="n">
        <f aca="false">IF($B46=D$12,D$14,0)-IF(AND($B46&gt;=1,$B46&lt;=D$6),H_TI+H_ServNPL,0)-(IF($B46=2,D$7*H_LegalShare,0)+IF($B46=D$6,D$7*(1-H_LegalShare),0))-IF($B46=0,H_Acq+H_Board,0)-IF(AND($B46&gt;D$6,$B46&lt;=D$12),H_TI+H_ServNPL+H_Util,0)-IF($B46=D$11,D$15+H_CK,0)</f>
        <v>-670</v>
      </c>
      <c r="E46" s="19" t="n">
        <f aca="false">IF($B46=E$12,E$14,0)-IF(AND($B46&gt;=1,$B46&lt;=E$6),H_TI+H_ServNPL,0)-(IF($B46=2,E$7*H_LegalShare,0)+IF($B46=E$6,E$7*(1-H_LegalShare),0))-IF($B46=0,H_Acq+H_Board,0)-IF(AND($B46&gt;E$6,$B46&lt;=E$12),H_TI+H_ServNPL+H_Util,0)-IF($B46=E$11,E$15+H_CK,0)</f>
        <v>-520</v>
      </c>
      <c r="F46" s="19" t="n">
        <f aca="false">IF($B46=F$12,F$14,0)-IF(AND($B46&gt;=1,$B46&lt;=F$6),H_TI+H_ServNPL,0)-(IF($B46=2,F$7*H_LegalShare,0)+IF($B46=F$6,F$7*(1-H_LegalShare),0))-IF($B46=0,H_Acq+H_Board,0)-IF(AND($B46&gt;F$6,$B46&lt;=F$12),H_TI+H_ServNPL+H_Util,0)-IF($B46=F$11,F$15+H_CK,0)</f>
        <v>-670</v>
      </c>
      <c r="G46" s="19" t="n">
        <f aca="false">IF($B46=G$12,G$14,0)-IF(AND($B46&gt;=1,$B46&lt;=G$6),H_TI+H_ServNPL,0)-(IF($B46=2,G$7*H_LegalShare,0)+IF($B46=G$6,G$7*(1-H_LegalShare),0))-IF($B46=0,H_Acq+H_Board,0)-IF(AND($B46&gt;G$6,$B46&lt;=G$12),H_TI+H_ServNPL+H_Util,0)-IF($B46=G$11,G$15+H_CK,0)</f>
        <v>-520</v>
      </c>
      <c r="H46" s="19" t="n">
        <f aca="false">IF($B46=H$12,H$14,0)-IF(AND($B46&gt;=1,$B46&lt;=H$6),H_TI+H_ServNPL,0)-(IF($B46=2,H$7*H_LegalShare,0)+IF($B46=H$6,H$7*(1-H_LegalShare),0))-IF($B46=0,H_Acq+H_Board,0)-IF(AND($B46&gt;H$6,$B46&lt;=H$12),H_TI+H_ServNPL+H_Util,0)-IF($B46=H$11,H$15+H_CK,0)</f>
        <v>-520</v>
      </c>
      <c r="I46" s="19" t="n">
        <f aca="false">IF($B46=I$12,I$14,0)-IF(AND($B46&gt;=1,$B46&lt;=I$6),H_TI+H_ServNPL,0)-(IF($B46=2,I$7*H_LegalShare,0)+IF($B46=I$6,I$7*(1-H_LegalShare),0))-IF($B46=0,H_Acq+H_Board,0)-IF(AND($B46&gt;I$6,$B46&lt;=I$12),H_TI+H_ServNPL+H_Util,0)-IF($B46=I$11,I$15+H_CK,0)</f>
        <v>-520</v>
      </c>
      <c r="J46" s="19" t="n">
        <f aca="false">IF($B46=J$12,J$14,0)-IF(AND($B46&gt;=1,$B46&lt;=J$6),H_TI+H_ServNPL,0)-(IF($B46=2,J$7*H_LegalShare,0)+IF($B46=J$6,J$7*(1-H_LegalShare),0))-IF($B46=0,H_Acq+H_Board,0)-IF(AND($B46&gt;J$6,$B46&lt;=J$12),H_TI+H_ServNPL+H_Util,0)-IF($B46=J$11,J$15+H_CK,0)</f>
        <v>-520</v>
      </c>
      <c r="K46" s="19" t="n">
        <f aca="false">IF($B46=K$12,K$14,0)-IF(AND($B46&gt;=1,$B46&lt;=K$6),H_TI+H_ServNPL,0)-(IF($B46=2,K$7*H_LegalShare,0)+IF($B46=K$6,K$7*(1-H_LegalShare),0))-IF($B46=0,H_Acq+H_Board,0)-IF(AND($B46&gt;K$6,$B46&lt;=K$12),H_TI+H_ServNPL+H_Util,0)-IF($B46=K$11,K$15+H_CK,0)</f>
        <v>-520</v>
      </c>
      <c r="L46" s="19" t="n">
        <f aca="false">IF($B46=L$12,L$14,0)-IF(AND($B46&gt;=1,$B46&lt;=L$6),H_TI+H_ServNPL,0)-(IF($B46=2,L$7*H_LegalShare,0)+IF($B46=L$6,L$7*(1-H_LegalShare),0))-IF($B46=0,H_Acq+H_Board,0)-IF(AND($B46&gt;L$6,$B46&lt;=L$12),H_TI+H_ServNPL+H_Util,0)-IF($B46=L$11,L$15+H_CK,0)</f>
        <v>-520</v>
      </c>
      <c r="M46" s="19" t="n">
        <f aca="false">IF($B46=M$12,M$14,0)-IF(AND($B46&gt;=1,$B46&lt;=M$6),H_TI+H_ServNPL,0)-(IF($B46=2,M$7*H_LegalShare,0)+IF($B46=M$6,M$7*(1-H_LegalShare),0))-IF($B46=0,H_Acq+H_Board,0)-IF(AND($B46&gt;M$6,$B46&lt;=M$12),H_TI+H_ServNPL+H_Util,0)-IF($B46=M$11,M$15+H_CK,0)</f>
        <v>-520</v>
      </c>
      <c r="N46" s="19" t="n">
        <f aca="false">IF($B46=N$12,N$14,0)-IF(AND($B46&gt;=1,$B46&lt;=N$6),H_TI+H_ServNPL,0)-(IF($B46=2,N$7*H_LegalShare,0)+IF($B46=N$6,N$7*(1-H_LegalShare),0))-IF($B46=0,H_Acq+H_Board,0)-IF(AND($B46&gt;N$6,$B46&lt;=N$12),H_TI+H_ServNPL+H_Util,0)-IF($B46=N$11,N$15+H_CK,0)</f>
        <v>-520</v>
      </c>
      <c r="O46" s="19" t="n">
        <f aca="false">IF($B46=O$12,O$14,0)-IF(AND($B46&gt;=1,$B46&lt;=O$6),H_TI+H_ServNPL,0)-(IF($B46=2,O$7*H_LegalShare,0)+IF($B46=O$6,O$7*(1-H_LegalShare),0))-IF($B46=0,H_Acq+H_Board,0)-IF(AND($B46&gt;O$6,$B46&lt;=O$12),H_TI+H_ServNPL+H_Util,0)-IF($B46=O$11,O$15+H_CK,0)</f>
        <v>-520</v>
      </c>
      <c r="P46" s="19" t="n">
        <f aca="false">IF($B46=P$12,P$14,0)-IF(AND($B46&gt;=1,$B46&lt;=P$6),H_TI+H_ServNPL,0)-(IF($B46=2,P$7*H_LegalShare,0)+IF($B46=P$6,P$7*(1-H_LegalShare),0))-IF($B46=0,H_Acq+H_Board,0)-IF(AND($B46&gt;P$6,$B46&lt;=P$12),H_TI+H_ServNPL+H_Util,0)-IF($B46=P$11,P$15+H_CK,0)</f>
        <v>-520</v>
      </c>
      <c r="Q46" s="19" t="n">
        <f aca="false">IF($B46=Q$12,Q$14,0)-IF(AND($B46&gt;=1,$B46&lt;=Q$6),H_TI+H_ServNPL,0)-(IF($B46=2,Q$7*H_LegalShare,0)+IF($B46=Q$6,Q$7*(1-H_LegalShare),0))-IF($B46=0,H_Acq+H_Board,0)-IF(AND($B46&gt;Q$6,$B46&lt;=Q$12),H_TI+H_ServNPL+H_Util,0)-IF($B46=Q$11,Q$15+H_CK,0)</f>
        <v>-520</v>
      </c>
      <c r="R46" s="19" t="n">
        <f aca="false">IF($B46=R$12,R$14,0)-IF(AND($B46&gt;=1,$B46&lt;=R$6),H_TI+H_ServNPL,0)-(IF($B46=2,R$7*H_LegalShare,0)+IF($B46=R$6,R$7*(1-H_LegalShare),0))-IF($B46=0,H_Acq+H_Board,0)-IF(AND($B46&gt;R$6,$B46&lt;=R$12),H_TI+H_ServNPL+H_Util,0)-IF($B46=R$11,R$15+H_CK,0)</f>
        <v>-520</v>
      </c>
      <c r="S46" s="19" t="n">
        <f aca="false">IF($B46=S$12,S$14,0)-IF(AND($B46&gt;=1,$B46&lt;=S$6),H_TI+H_ServNPL,0)-(IF($B46=2,S$7*H_LegalShare,0)+IF($B46=S$6,S$7*(1-H_LegalShare),0))-IF($B46=0,H_Acq+H_Board,0)-IF(AND($B46&gt;S$6,$B46&lt;=S$12),H_TI+H_ServNPL+H_Util,0)-IF($B46=S$11,S$15+H_CK,0)</f>
        <v>-520</v>
      </c>
      <c r="T46" s="19" t="n">
        <f aca="false">IF($B46=T$12,T$14,0)-IF(AND($B46&gt;=1,$B46&lt;=T$6),H_TI+H_ServNPL,0)-(IF($B46=2,T$7*H_LegalShare,0)+IF($B46=T$6,T$7*(1-H_LegalShare),0))-IF($B46=0,H_Acq+H_Board,0)-IF(AND($B46&gt;T$6,$B46&lt;=T$12),H_TI+H_ServNPL+H_Util,0)-IF($B46=T$11,T$15+H_CK,0)</f>
        <v>-520</v>
      </c>
      <c r="U46" s="19" t="n">
        <f aca="false">IF($B46=U$12,U$14,0)-IF(AND($B46&gt;=1,$B46&lt;=U$6),H_TI+H_ServNPL,0)-(IF($B46=2,U$7*H_LegalShare,0)+IF($B46=U$6,U$7*(1-H_LegalShare),0))-IF($B46=0,H_Acq+H_Board,0)-IF(AND($B46&gt;U$6,$B46&lt;=U$12),H_TI+H_ServNPL+H_Util,0)-IF($B46=U$11,U$15+H_CK,0)</f>
        <v>-520</v>
      </c>
      <c r="V46" s="19" t="n">
        <f aca="false">IF($B46=V$12,V$14,0)-IF(AND($B46&gt;=1,$B46&lt;=V$6),H_TI+H_ServNPL,0)-(IF($B46=2,V$7*H_LegalShare,0)+IF($B46=V$6,V$7*(1-H_LegalShare),0))-IF($B46=0,H_Acq+H_Board,0)-IF(AND($B46&gt;V$6,$B46&lt;=V$12),H_TI+H_ServNPL+H_Util,0)-IF($B46=V$11,V$15+H_CK,0)</f>
        <v>-520</v>
      </c>
      <c r="W46" s="19" t="n">
        <f aca="false">IF($B46=W$12,W$14,0)-IF(AND($B46&gt;=1,$B46&lt;=W$6),H_TI+H_ServNPL,0)-(IF($B46=2,W$7*H_LegalShare,0)+IF($B46=W$6,W$7*(1-H_LegalShare),0))-IF($B46=0,H_Acq+H_Board,0)-IF(AND($B46&gt;W$6,$B46&lt;=W$12),H_TI+H_ServNPL+H_Util,0)-IF($B46=W$11,W$15+H_CK,0)</f>
        <v>-520</v>
      </c>
      <c r="X46" s="19" t="n">
        <f aca="false">IF($B46=X$12,X$14,0)-IF(AND($B46&gt;=1,$B46&lt;=X$6),H_TI+H_ServNPL,0)-(IF($B46=2,X$7*H_LegalShare,0)+IF($B46=X$6,X$7*(1-H_LegalShare),0))-IF($B46=0,H_Acq+H_Board,0)-IF(AND($B46&gt;X$6,$B46&lt;=X$12),H_TI+H_ServNPL+H_Util,0)-IF($B46=X$11,X$15+H_CK,0)</f>
        <v>-3770</v>
      </c>
      <c r="Y46" s="19" t="n">
        <f aca="false">IF($B46=Y$12,Y$14,0)-IF(AND($B46&gt;=1,$B46&lt;=Y$6),H_TI+H_ServNPL,0)-(IF($B46=2,Y$7*H_LegalShare,0)+IF($B46=Y$6,Y$7*(1-H_LegalShare),0))-IF($B46=0,H_Acq+H_Board,0)-IF(AND($B46&gt;Y$6,$B46&lt;=Y$12),H_TI+H_ServNPL+H_Util,0)-IF($B46=Y$11,Y$15+H_CK,0)</f>
        <v>-520</v>
      </c>
    </row>
    <row r="47" customFormat="false" ht="15" hidden="false" customHeight="false" outlineLevel="0" collapsed="false">
      <c r="B47" s="0" t="n">
        <v>16</v>
      </c>
      <c r="C47" s="19" t="n">
        <f aca="false">IF($B47=C$12,C$14,0)-IF(AND($B47&gt;=1,$B47&lt;=C$6),H_TI+H_ServNPL,0)-(IF($B47=2,C$7*H_LegalShare,0)+IF($B47=C$6,C$7*(1-H_LegalShare),0))-IF($B47=0,H_Acq+H_Board,0)-IF(AND($B47&gt;C$6,$B47&lt;=C$12),H_TI+H_ServNPL+H_Util,0)-IF($B47=C$11,C$15+H_CK,0)</f>
        <v>-520</v>
      </c>
      <c r="D47" s="19" t="n">
        <f aca="false">IF($B47=D$12,D$14,0)-IF(AND($B47&gt;=1,$B47&lt;=D$6),H_TI+H_ServNPL,0)-(IF($B47=2,D$7*H_LegalShare,0)+IF($B47=D$6,D$7*(1-H_LegalShare),0))-IF($B47=0,H_Acq+H_Board,0)-IF(AND($B47&gt;D$6,$B47&lt;=D$12),H_TI+H_ServNPL+H_Util,0)-IF($B47=D$11,D$15+H_CK,0)</f>
        <v>-670</v>
      </c>
      <c r="E47" s="19" t="n">
        <f aca="false">IF($B47=E$12,E$14,0)-IF(AND($B47&gt;=1,$B47&lt;=E$6),H_TI+H_ServNPL,0)-(IF($B47=2,E$7*H_LegalShare,0)+IF($B47=E$6,E$7*(1-H_LegalShare),0))-IF($B47=0,H_Acq+H_Board,0)-IF(AND($B47&gt;E$6,$B47&lt;=E$12),H_TI+H_ServNPL+H_Util,0)-IF($B47=E$11,E$15+H_CK,0)</f>
        <v>-520</v>
      </c>
      <c r="F47" s="19" t="n">
        <f aca="false">IF($B47=F$12,F$14,0)-IF(AND($B47&gt;=1,$B47&lt;=F$6),H_TI+H_ServNPL,0)-(IF($B47=2,F$7*H_LegalShare,0)+IF($B47=F$6,F$7*(1-H_LegalShare),0))-IF($B47=0,H_Acq+H_Board,0)-IF(AND($B47&gt;F$6,$B47&lt;=F$12),H_TI+H_ServNPL+H_Util,0)-IF($B47=F$11,F$15+H_CK,0)</f>
        <v>-670</v>
      </c>
      <c r="G47" s="19" t="n">
        <f aca="false">IF($B47=G$12,G$14,0)-IF(AND($B47&gt;=1,$B47&lt;=G$6),H_TI+H_ServNPL,0)-(IF($B47=2,G$7*H_LegalShare,0)+IF($B47=G$6,G$7*(1-H_LegalShare),0))-IF($B47=0,H_Acq+H_Board,0)-IF(AND($B47&gt;G$6,$B47&lt;=G$12),H_TI+H_ServNPL+H_Util,0)-IF($B47=G$11,G$15+H_CK,0)</f>
        <v>-520</v>
      </c>
      <c r="H47" s="19" t="n">
        <f aca="false">IF($B47=H$12,H$14,0)-IF(AND($B47&gt;=1,$B47&lt;=H$6),H_TI+H_ServNPL,0)-(IF($B47=2,H$7*H_LegalShare,0)+IF($B47=H$6,H$7*(1-H_LegalShare),0))-IF($B47=0,H_Acq+H_Board,0)-IF(AND($B47&gt;H$6,$B47&lt;=H$12),H_TI+H_ServNPL+H_Util,0)-IF($B47=H$11,H$15+H_CK,0)</f>
        <v>-520</v>
      </c>
      <c r="I47" s="19" t="n">
        <f aca="false">IF($B47=I$12,I$14,0)-IF(AND($B47&gt;=1,$B47&lt;=I$6),H_TI+H_ServNPL,0)-(IF($B47=2,I$7*H_LegalShare,0)+IF($B47=I$6,I$7*(1-H_LegalShare),0))-IF($B47=0,H_Acq+H_Board,0)-IF(AND($B47&gt;I$6,$B47&lt;=I$12),H_TI+H_ServNPL+H_Util,0)-IF($B47=I$11,I$15+H_CK,0)</f>
        <v>-520</v>
      </c>
      <c r="J47" s="19" t="n">
        <f aca="false">IF($B47=J$12,J$14,0)-IF(AND($B47&gt;=1,$B47&lt;=J$6),H_TI+H_ServNPL,0)-(IF($B47=2,J$7*H_LegalShare,0)+IF($B47=J$6,J$7*(1-H_LegalShare),0))-IF($B47=0,H_Acq+H_Board,0)-IF(AND($B47&gt;J$6,$B47&lt;=J$12),H_TI+H_ServNPL+H_Util,0)-IF($B47=J$11,J$15+H_CK,0)</f>
        <v>-520</v>
      </c>
      <c r="K47" s="19" t="n">
        <f aca="false">IF($B47=K$12,K$14,0)-IF(AND($B47&gt;=1,$B47&lt;=K$6),H_TI+H_ServNPL,0)-(IF($B47=2,K$7*H_LegalShare,0)+IF($B47=K$6,K$7*(1-H_LegalShare),0))-IF($B47=0,H_Acq+H_Board,0)-IF(AND($B47&gt;K$6,$B47&lt;=K$12),H_TI+H_ServNPL+H_Util,0)-IF($B47=K$11,K$15+H_CK,0)</f>
        <v>-520</v>
      </c>
      <c r="L47" s="19" t="n">
        <f aca="false">IF($B47=L$12,L$14,0)-IF(AND($B47&gt;=1,$B47&lt;=L$6),H_TI+H_ServNPL,0)-(IF($B47=2,L$7*H_LegalShare,0)+IF($B47=L$6,L$7*(1-H_LegalShare),0))-IF($B47=0,H_Acq+H_Board,0)-IF(AND($B47&gt;L$6,$B47&lt;=L$12),H_TI+H_ServNPL+H_Util,0)-IF($B47=L$11,L$15+H_CK,0)</f>
        <v>-520</v>
      </c>
      <c r="M47" s="19" t="n">
        <f aca="false">IF($B47=M$12,M$14,0)-IF(AND($B47&gt;=1,$B47&lt;=M$6),H_TI+H_ServNPL,0)-(IF($B47=2,M$7*H_LegalShare,0)+IF($B47=M$6,M$7*(1-H_LegalShare),0))-IF($B47=0,H_Acq+H_Board,0)-IF(AND($B47&gt;M$6,$B47&lt;=M$12),H_TI+H_ServNPL+H_Util,0)-IF($B47=M$11,M$15+H_CK,0)</f>
        <v>-520</v>
      </c>
      <c r="N47" s="19" t="n">
        <f aca="false">IF($B47=N$12,N$14,0)-IF(AND($B47&gt;=1,$B47&lt;=N$6),H_TI+H_ServNPL,0)-(IF($B47=2,N$7*H_LegalShare,0)+IF($B47=N$6,N$7*(1-H_LegalShare),0))-IF($B47=0,H_Acq+H_Board,0)-IF(AND($B47&gt;N$6,$B47&lt;=N$12),H_TI+H_ServNPL+H_Util,0)-IF($B47=N$11,N$15+H_CK,0)</f>
        <v>-520</v>
      </c>
      <c r="O47" s="19" t="n">
        <f aca="false">IF($B47=O$12,O$14,0)-IF(AND($B47&gt;=1,$B47&lt;=O$6),H_TI+H_ServNPL,0)-(IF($B47=2,O$7*H_LegalShare,0)+IF($B47=O$6,O$7*(1-H_LegalShare),0))-IF($B47=0,H_Acq+H_Board,0)-IF(AND($B47&gt;O$6,$B47&lt;=O$12),H_TI+H_ServNPL+H_Util,0)-IF($B47=O$11,O$15+H_CK,0)</f>
        <v>-520</v>
      </c>
      <c r="P47" s="19" t="n">
        <f aca="false">IF($B47=P$12,P$14,0)-IF(AND($B47&gt;=1,$B47&lt;=P$6),H_TI+H_ServNPL,0)-(IF($B47=2,P$7*H_LegalShare,0)+IF($B47=P$6,P$7*(1-H_LegalShare),0))-IF($B47=0,H_Acq+H_Board,0)-IF(AND($B47&gt;P$6,$B47&lt;=P$12),H_TI+H_ServNPL+H_Util,0)-IF($B47=P$11,P$15+H_CK,0)</f>
        <v>-520</v>
      </c>
      <c r="Q47" s="19" t="n">
        <f aca="false">IF($B47=Q$12,Q$14,0)-IF(AND($B47&gt;=1,$B47&lt;=Q$6),H_TI+H_ServNPL,0)-(IF($B47=2,Q$7*H_LegalShare,0)+IF($B47=Q$6,Q$7*(1-H_LegalShare),0))-IF($B47=0,H_Acq+H_Board,0)-IF(AND($B47&gt;Q$6,$B47&lt;=Q$12),H_TI+H_ServNPL+H_Util,0)-IF($B47=Q$11,Q$15+H_CK,0)</f>
        <v>-520</v>
      </c>
      <c r="R47" s="19" t="n">
        <f aca="false">IF($B47=R$12,R$14,0)-IF(AND($B47&gt;=1,$B47&lt;=R$6),H_TI+H_ServNPL,0)-(IF($B47=2,R$7*H_LegalShare,0)+IF($B47=R$6,R$7*(1-H_LegalShare),0))-IF($B47=0,H_Acq+H_Board,0)-IF(AND($B47&gt;R$6,$B47&lt;=R$12),H_TI+H_ServNPL+H_Util,0)-IF($B47=R$11,R$15+H_CK,0)</f>
        <v>-520</v>
      </c>
      <c r="S47" s="19" t="n">
        <f aca="false">IF($B47=S$12,S$14,0)-IF(AND($B47&gt;=1,$B47&lt;=S$6),H_TI+H_ServNPL,0)-(IF($B47=2,S$7*H_LegalShare,0)+IF($B47=S$6,S$7*(1-H_LegalShare),0))-IF($B47=0,H_Acq+H_Board,0)-IF(AND($B47&gt;S$6,$B47&lt;=S$12),H_TI+H_ServNPL+H_Util,0)-IF($B47=S$11,S$15+H_CK,0)</f>
        <v>-520</v>
      </c>
      <c r="T47" s="19" t="n">
        <f aca="false">IF($B47=T$12,T$14,0)-IF(AND($B47&gt;=1,$B47&lt;=T$6),H_TI+H_ServNPL,0)-(IF($B47=2,T$7*H_LegalShare,0)+IF($B47=T$6,T$7*(1-H_LegalShare),0))-IF($B47=0,H_Acq+H_Board,0)-IF(AND($B47&gt;T$6,$B47&lt;=T$12),H_TI+H_ServNPL+H_Util,0)-IF($B47=T$11,T$15+H_CK,0)</f>
        <v>-520</v>
      </c>
      <c r="U47" s="19" t="n">
        <f aca="false">IF($B47=U$12,U$14,0)-IF(AND($B47&gt;=1,$B47&lt;=U$6),H_TI+H_ServNPL,0)-(IF($B47=2,U$7*H_LegalShare,0)+IF($B47=U$6,U$7*(1-H_LegalShare),0))-IF($B47=0,H_Acq+H_Board,0)-IF(AND($B47&gt;U$6,$B47&lt;=U$12),H_TI+H_ServNPL+H_Util,0)-IF($B47=U$11,U$15+H_CK,0)</f>
        <v>-520</v>
      </c>
      <c r="V47" s="19" t="n">
        <f aca="false">IF($B47=V$12,V$14,0)-IF(AND($B47&gt;=1,$B47&lt;=V$6),H_TI+H_ServNPL,0)-(IF($B47=2,V$7*H_LegalShare,0)+IF($B47=V$6,V$7*(1-H_LegalShare),0))-IF($B47=0,H_Acq+H_Board,0)-IF(AND($B47&gt;V$6,$B47&lt;=V$12),H_TI+H_ServNPL+H_Util,0)-IF($B47=V$11,V$15+H_CK,0)</f>
        <v>-520</v>
      </c>
      <c r="W47" s="19" t="n">
        <f aca="false">IF($B47=W$12,W$14,0)-IF(AND($B47&gt;=1,$B47&lt;=W$6),H_TI+H_ServNPL,0)-(IF($B47=2,W$7*H_LegalShare,0)+IF($B47=W$6,W$7*(1-H_LegalShare),0))-IF($B47=0,H_Acq+H_Board,0)-IF(AND($B47&gt;W$6,$B47&lt;=W$12),H_TI+H_ServNPL+H_Util,0)-IF($B47=W$11,W$15+H_CK,0)</f>
        <v>-520</v>
      </c>
      <c r="X47" s="19" t="n">
        <f aca="false">IF($B47=X$12,X$14,0)-IF(AND($B47&gt;=1,$B47&lt;=X$6),H_TI+H_ServNPL,0)-(IF($B47=2,X$7*H_LegalShare,0)+IF($B47=X$6,X$7*(1-H_LegalShare),0))-IF($B47=0,H_Acq+H_Board,0)-IF(AND($B47&gt;X$6,$B47&lt;=X$12),H_TI+H_ServNPL+H_Util,0)-IF($B47=X$11,X$15+H_CK,0)</f>
        <v>-670</v>
      </c>
      <c r="Y47" s="19" t="n">
        <f aca="false">IF($B47=Y$12,Y$14,0)-IF(AND($B47&gt;=1,$B47&lt;=Y$6),H_TI+H_ServNPL,0)-(IF($B47=2,Y$7*H_LegalShare,0)+IF($B47=Y$6,Y$7*(1-H_LegalShare),0))-IF($B47=0,H_Acq+H_Board,0)-IF(AND($B47&gt;Y$6,$B47&lt;=Y$12),H_TI+H_ServNPL+H_Util,0)-IF($B47=Y$11,Y$15+H_CK,0)</f>
        <v>-3770</v>
      </c>
    </row>
    <row r="48" customFormat="false" ht="15" hidden="false" customHeight="false" outlineLevel="0" collapsed="false">
      <c r="B48" s="0" t="n">
        <v>17</v>
      </c>
      <c r="C48" s="19" t="n">
        <f aca="false">IF($B48=C$12,C$14,0)-IF(AND($B48&gt;=1,$B48&lt;=C$6),H_TI+H_ServNPL,0)-(IF($B48=2,C$7*H_LegalShare,0)+IF($B48=C$6,C$7*(1-H_LegalShare),0))-IF($B48=0,H_Acq+H_Board,0)-IF(AND($B48&gt;C$6,$B48&lt;=C$12),H_TI+H_ServNPL+H_Util,0)-IF($B48=C$11,C$15+H_CK,0)</f>
        <v>-520</v>
      </c>
      <c r="D48" s="19" t="n">
        <f aca="false">IF($B48=D$12,D$14,0)-IF(AND($B48&gt;=1,$B48&lt;=D$6),H_TI+H_ServNPL,0)-(IF($B48=2,D$7*H_LegalShare,0)+IF($B48=D$6,D$7*(1-H_LegalShare),0))-IF($B48=0,H_Acq+H_Board,0)-IF(AND($B48&gt;D$6,$B48&lt;=D$12),H_TI+H_ServNPL+H_Util,0)-IF($B48=D$11,D$15+H_CK,0)</f>
        <v>176774</v>
      </c>
      <c r="E48" s="19" t="n">
        <f aca="false">IF($B48=E$12,E$14,0)-IF(AND($B48&gt;=1,$B48&lt;=E$6),H_TI+H_ServNPL,0)-(IF($B48=2,E$7*H_LegalShare,0)+IF($B48=E$6,E$7*(1-H_LegalShare),0))-IF($B48=0,H_Acq+H_Board,0)-IF(AND($B48&gt;E$6,$B48&lt;=E$12),H_TI+H_ServNPL+H_Util,0)-IF($B48=E$11,E$15+H_CK,0)</f>
        <v>-520</v>
      </c>
      <c r="F48" s="19" t="n">
        <f aca="false">IF($B48=F$12,F$14,0)-IF(AND($B48&gt;=1,$B48&lt;=F$6),H_TI+H_ServNPL,0)-(IF($B48=2,F$7*H_LegalShare,0)+IF($B48=F$6,F$7*(1-H_LegalShare),0))-IF($B48=0,H_Acq+H_Board,0)-IF(AND($B48&gt;F$6,$B48&lt;=F$12),H_TI+H_ServNPL+H_Util,0)-IF($B48=F$11,F$15+H_CK,0)</f>
        <v>176774</v>
      </c>
      <c r="G48" s="19" t="n">
        <f aca="false">IF($B48=G$12,G$14,0)-IF(AND($B48&gt;=1,$B48&lt;=G$6),H_TI+H_ServNPL,0)-(IF($B48=2,G$7*H_LegalShare,0)+IF($B48=G$6,G$7*(1-H_LegalShare),0))-IF($B48=0,H_Acq+H_Board,0)-IF(AND($B48&gt;G$6,$B48&lt;=G$12),H_TI+H_ServNPL+H_Util,0)-IF($B48=G$11,G$15+H_CK,0)</f>
        <v>-520</v>
      </c>
      <c r="H48" s="19" t="n">
        <f aca="false">IF($B48=H$12,H$14,0)-IF(AND($B48&gt;=1,$B48&lt;=H$6),H_TI+H_ServNPL,0)-(IF($B48=2,H$7*H_LegalShare,0)+IF($B48=H$6,H$7*(1-H_LegalShare),0))-IF($B48=0,H_Acq+H_Board,0)-IF(AND($B48&gt;H$6,$B48&lt;=H$12),H_TI+H_ServNPL+H_Util,0)-IF($B48=H$11,H$15+H_CK,0)</f>
        <v>-520</v>
      </c>
      <c r="I48" s="19" t="n">
        <f aca="false">IF($B48=I$12,I$14,0)-IF(AND($B48&gt;=1,$B48&lt;=I$6),H_TI+H_ServNPL,0)-(IF($B48=2,I$7*H_LegalShare,0)+IF($B48=I$6,I$7*(1-H_LegalShare),0))-IF($B48=0,H_Acq+H_Board,0)-IF(AND($B48&gt;I$6,$B48&lt;=I$12),H_TI+H_ServNPL+H_Util,0)-IF($B48=I$11,I$15+H_CK,0)</f>
        <v>-520</v>
      </c>
      <c r="J48" s="19" t="n">
        <f aca="false">IF($B48=J$12,J$14,0)-IF(AND($B48&gt;=1,$B48&lt;=J$6),H_TI+H_ServNPL,0)-(IF($B48=2,J$7*H_LegalShare,0)+IF($B48=J$6,J$7*(1-H_LegalShare),0))-IF($B48=0,H_Acq+H_Board,0)-IF(AND($B48&gt;J$6,$B48&lt;=J$12),H_TI+H_ServNPL+H_Util,0)-IF($B48=J$11,J$15+H_CK,0)</f>
        <v>-520</v>
      </c>
      <c r="K48" s="19" t="n">
        <f aca="false">IF($B48=K$12,K$14,0)-IF(AND($B48&gt;=1,$B48&lt;=K$6),H_TI+H_ServNPL,0)-(IF($B48=2,K$7*H_LegalShare,0)+IF($B48=K$6,K$7*(1-H_LegalShare),0))-IF($B48=0,H_Acq+H_Board,0)-IF(AND($B48&gt;K$6,$B48&lt;=K$12),H_TI+H_ServNPL+H_Util,0)-IF($B48=K$11,K$15+H_CK,0)</f>
        <v>-520</v>
      </c>
      <c r="L48" s="19" t="n">
        <f aca="false">IF($B48=L$12,L$14,0)-IF(AND($B48&gt;=1,$B48&lt;=L$6),H_TI+H_ServNPL,0)-(IF($B48=2,L$7*H_LegalShare,0)+IF($B48=L$6,L$7*(1-H_LegalShare),0))-IF($B48=0,H_Acq+H_Board,0)-IF(AND($B48&gt;L$6,$B48&lt;=L$12),H_TI+H_ServNPL+H_Util,0)-IF($B48=L$11,L$15+H_CK,0)</f>
        <v>-520</v>
      </c>
      <c r="M48" s="19" t="n">
        <f aca="false">IF($B48=M$12,M$14,0)-IF(AND($B48&gt;=1,$B48&lt;=M$6),H_TI+H_ServNPL,0)-(IF($B48=2,M$7*H_LegalShare,0)+IF($B48=M$6,M$7*(1-H_LegalShare),0))-IF($B48=0,H_Acq+H_Board,0)-IF(AND($B48&gt;M$6,$B48&lt;=M$12),H_TI+H_ServNPL+H_Util,0)-IF($B48=M$11,M$15+H_CK,0)</f>
        <v>-520</v>
      </c>
      <c r="N48" s="19" t="n">
        <f aca="false">IF($B48=N$12,N$14,0)-IF(AND($B48&gt;=1,$B48&lt;=N$6),H_TI+H_ServNPL,0)-(IF($B48=2,N$7*H_LegalShare,0)+IF($B48=N$6,N$7*(1-H_LegalShare),0))-IF($B48=0,H_Acq+H_Board,0)-IF(AND($B48&gt;N$6,$B48&lt;=N$12),H_TI+H_ServNPL+H_Util,0)-IF($B48=N$11,N$15+H_CK,0)</f>
        <v>-520</v>
      </c>
      <c r="O48" s="19" t="n">
        <f aca="false">IF($B48=O$12,O$14,0)-IF(AND($B48&gt;=1,$B48&lt;=O$6),H_TI+H_ServNPL,0)-(IF($B48=2,O$7*H_LegalShare,0)+IF($B48=O$6,O$7*(1-H_LegalShare),0))-IF($B48=0,H_Acq+H_Board,0)-IF(AND($B48&gt;O$6,$B48&lt;=O$12),H_TI+H_ServNPL+H_Util,0)-IF($B48=O$11,O$15+H_CK,0)</f>
        <v>-520</v>
      </c>
      <c r="P48" s="19" t="n">
        <f aca="false">IF($B48=P$12,P$14,0)-IF(AND($B48&gt;=1,$B48&lt;=P$6),H_TI+H_ServNPL,0)-(IF($B48=2,P$7*H_LegalShare,0)+IF($B48=P$6,P$7*(1-H_LegalShare),0))-IF($B48=0,H_Acq+H_Board,0)-IF(AND($B48&gt;P$6,$B48&lt;=P$12),H_TI+H_ServNPL+H_Util,0)-IF($B48=P$11,P$15+H_CK,0)</f>
        <v>-520</v>
      </c>
      <c r="Q48" s="19" t="n">
        <f aca="false">IF($B48=Q$12,Q$14,0)-IF(AND($B48&gt;=1,$B48&lt;=Q$6),H_TI+H_ServNPL,0)-(IF($B48=2,Q$7*H_LegalShare,0)+IF($B48=Q$6,Q$7*(1-H_LegalShare),0))-IF($B48=0,H_Acq+H_Board,0)-IF(AND($B48&gt;Q$6,$B48&lt;=Q$12),H_TI+H_ServNPL+H_Util,0)-IF($B48=Q$11,Q$15+H_CK,0)</f>
        <v>-520</v>
      </c>
      <c r="R48" s="19" t="n">
        <f aca="false">IF($B48=R$12,R$14,0)-IF(AND($B48&gt;=1,$B48&lt;=R$6),H_TI+H_ServNPL,0)-(IF($B48=2,R$7*H_LegalShare,0)+IF($B48=R$6,R$7*(1-H_LegalShare),0))-IF($B48=0,H_Acq+H_Board,0)-IF(AND($B48&gt;R$6,$B48&lt;=R$12),H_TI+H_ServNPL+H_Util,0)-IF($B48=R$11,R$15+H_CK,0)</f>
        <v>-520</v>
      </c>
      <c r="S48" s="19" t="n">
        <f aca="false">IF($B48=S$12,S$14,0)-IF(AND($B48&gt;=1,$B48&lt;=S$6),H_TI+H_ServNPL,0)-(IF($B48=2,S$7*H_LegalShare,0)+IF($B48=S$6,S$7*(1-H_LegalShare),0))-IF($B48=0,H_Acq+H_Board,0)-IF(AND($B48&gt;S$6,$B48&lt;=S$12),H_TI+H_ServNPL+H_Util,0)-IF($B48=S$11,S$15+H_CK,0)</f>
        <v>-520</v>
      </c>
      <c r="T48" s="19" t="n">
        <f aca="false">IF($B48=T$12,T$14,0)-IF(AND($B48&gt;=1,$B48&lt;=T$6),H_TI+H_ServNPL,0)-(IF($B48=2,T$7*H_LegalShare,0)+IF($B48=T$6,T$7*(1-H_LegalShare),0))-IF($B48=0,H_Acq+H_Board,0)-IF(AND($B48&gt;T$6,$B48&lt;=T$12),H_TI+H_ServNPL+H_Util,0)-IF($B48=T$11,T$15+H_CK,0)</f>
        <v>-520</v>
      </c>
      <c r="U48" s="19" t="n">
        <f aca="false">IF($B48=U$12,U$14,0)-IF(AND($B48&gt;=1,$B48&lt;=U$6),H_TI+H_ServNPL,0)-(IF($B48=2,U$7*H_LegalShare,0)+IF($B48=U$6,U$7*(1-H_LegalShare),0))-IF($B48=0,H_Acq+H_Board,0)-IF(AND($B48&gt;U$6,$B48&lt;=U$12),H_TI+H_ServNPL+H_Util,0)-IF($B48=U$11,U$15+H_CK,0)</f>
        <v>-520</v>
      </c>
      <c r="V48" s="19" t="n">
        <f aca="false">IF($B48=V$12,V$14,0)-IF(AND($B48&gt;=1,$B48&lt;=V$6),H_TI+H_ServNPL,0)-(IF($B48=2,V$7*H_LegalShare,0)+IF($B48=V$6,V$7*(1-H_LegalShare),0))-IF($B48=0,H_Acq+H_Board,0)-IF(AND($B48&gt;V$6,$B48&lt;=V$12),H_TI+H_ServNPL+H_Util,0)-IF($B48=V$11,V$15+H_CK,0)</f>
        <v>-520</v>
      </c>
      <c r="W48" s="19" t="n">
        <f aca="false">IF($B48=W$12,W$14,0)-IF(AND($B48&gt;=1,$B48&lt;=W$6),H_TI+H_ServNPL,0)-(IF($B48=2,W$7*H_LegalShare,0)+IF($B48=W$6,W$7*(1-H_LegalShare),0))-IF($B48=0,H_Acq+H_Board,0)-IF(AND($B48&gt;W$6,$B48&lt;=W$12),H_TI+H_ServNPL+H_Util,0)-IF($B48=W$11,W$15+H_CK,0)</f>
        <v>-520</v>
      </c>
      <c r="X48" s="19" t="n">
        <f aca="false">IF($B48=X$12,X$14,0)-IF(AND($B48&gt;=1,$B48&lt;=X$6),H_TI+H_ServNPL,0)-(IF($B48=2,X$7*H_LegalShare,0)+IF($B48=X$6,X$7*(1-H_LegalShare),0))-IF($B48=0,H_Acq+H_Board,0)-IF(AND($B48&gt;X$6,$B48&lt;=X$12),H_TI+H_ServNPL+H_Util,0)-IF($B48=X$11,X$15+H_CK,0)</f>
        <v>-670</v>
      </c>
      <c r="Y48" s="19" t="n">
        <f aca="false">IF($B48=Y$12,Y$14,0)-IF(AND($B48&gt;=1,$B48&lt;=Y$6),H_TI+H_ServNPL,0)-(IF($B48=2,Y$7*H_LegalShare,0)+IF($B48=Y$6,Y$7*(1-H_LegalShare),0))-IF($B48=0,H_Acq+H_Board,0)-IF(AND($B48&gt;Y$6,$B48&lt;=Y$12),H_TI+H_ServNPL+H_Util,0)-IF($B48=Y$11,Y$15+H_CK,0)</f>
        <v>-670</v>
      </c>
    </row>
    <row r="49" customFormat="false" ht="15" hidden="false" customHeight="false" outlineLevel="0" collapsed="false">
      <c r="B49" s="0" t="n">
        <v>18</v>
      </c>
      <c r="C49" s="19" t="n">
        <f aca="false">IF($B49=C$12,C$14,0)-IF(AND($B49&gt;=1,$B49&lt;=C$6),H_TI+H_ServNPL,0)-(IF($B49=2,C$7*H_LegalShare,0)+IF($B49=C$6,C$7*(1-H_LegalShare),0))-IF($B49=0,H_Acq+H_Board,0)-IF(AND($B49&gt;C$6,$B49&lt;=C$12),H_TI+H_ServNPL+H_Util,0)-IF($B49=C$11,C$15+H_CK,0)</f>
        <v>-520</v>
      </c>
      <c r="D49" s="19" t="n">
        <f aca="false">IF($B49=D$12,D$14,0)-IF(AND($B49&gt;=1,$B49&lt;=D$6),H_TI+H_ServNPL,0)-(IF($B49=2,D$7*H_LegalShare,0)+IF($B49=D$6,D$7*(1-H_LegalShare),0))-IF($B49=0,H_Acq+H_Board,0)-IF(AND($B49&gt;D$6,$B49&lt;=D$12),H_TI+H_ServNPL+H_Util,0)-IF($B49=D$11,D$15+H_CK,0)</f>
        <v>0</v>
      </c>
      <c r="E49" s="19" t="n">
        <f aca="false">IF($B49=E$12,E$14,0)-IF(AND($B49&gt;=1,$B49&lt;=E$6),H_TI+H_ServNPL,0)-(IF($B49=2,E$7*H_LegalShare,0)+IF($B49=E$6,E$7*(1-H_LegalShare),0))-IF($B49=0,H_Acq+H_Board,0)-IF(AND($B49&gt;E$6,$B49&lt;=E$12),H_TI+H_ServNPL+H_Util,0)-IF($B49=E$11,E$15+H_CK,0)</f>
        <v>-520</v>
      </c>
      <c r="F49" s="19" t="n">
        <f aca="false">IF($B49=F$12,F$14,0)-IF(AND($B49&gt;=1,$B49&lt;=F$6),H_TI+H_ServNPL,0)-(IF($B49=2,F$7*H_LegalShare,0)+IF($B49=F$6,F$7*(1-H_LegalShare),0))-IF($B49=0,H_Acq+H_Board,0)-IF(AND($B49&gt;F$6,$B49&lt;=F$12),H_TI+H_ServNPL+H_Util,0)-IF($B49=F$11,F$15+H_CK,0)</f>
        <v>0</v>
      </c>
      <c r="G49" s="19" t="n">
        <f aca="false">IF($B49=G$12,G$14,0)-IF(AND($B49&gt;=1,$B49&lt;=G$6),H_TI+H_ServNPL,0)-(IF($B49=2,G$7*H_LegalShare,0)+IF($B49=G$6,G$7*(1-H_LegalShare),0))-IF($B49=0,H_Acq+H_Board,0)-IF(AND($B49&gt;G$6,$B49&lt;=G$12),H_TI+H_ServNPL+H_Util,0)-IF($B49=G$11,G$15+H_CK,0)</f>
        <v>-3770</v>
      </c>
      <c r="H49" s="19" t="n">
        <f aca="false">IF($B49=H$12,H$14,0)-IF(AND($B49&gt;=1,$B49&lt;=H$6),H_TI+H_ServNPL,0)-(IF($B49=2,H$7*H_LegalShare,0)+IF($B49=H$6,H$7*(1-H_LegalShare),0))-IF($B49=0,H_Acq+H_Board,0)-IF(AND($B49&gt;H$6,$B49&lt;=H$12),H_TI+H_ServNPL+H_Util,0)-IF($B49=H$11,H$15+H_CK,0)</f>
        <v>-520</v>
      </c>
      <c r="I49" s="19" t="n">
        <f aca="false">IF($B49=I$12,I$14,0)-IF(AND($B49&gt;=1,$B49&lt;=I$6),H_TI+H_ServNPL,0)-(IF($B49=2,I$7*H_LegalShare,0)+IF($B49=I$6,I$7*(1-H_LegalShare),0))-IF($B49=0,H_Acq+H_Board,0)-IF(AND($B49&gt;I$6,$B49&lt;=I$12),H_TI+H_ServNPL+H_Util,0)-IF($B49=I$11,I$15+H_CK,0)</f>
        <v>-520</v>
      </c>
      <c r="J49" s="19" t="n">
        <f aca="false">IF($B49=J$12,J$14,0)-IF(AND($B49&gt;=1,$B49&lt;=J$6),H_TI+H_ServNPL,0)-(IF($B49=2,J$7*H_LegalShare,0)+IF($B49=J$6,J$7*(1-H_LegalShare),0))-IF($B49=0,H_Acq+H_Board,0)-IF(AND($B49&gt;J$6,$B49&lt;=J$12),H_TI+H_ServNPL+H_Util,0)-IF($B49=J$11,J$15+H_CK,0)</f>
        <v>-520</v>
      </c>
      <c r="K49" s="19" t="n">
        <f aca="false">IF($B49=K$12,K$14,0)-IF(AND($B49&gt;=1,$B49&lt;=K$6),H_TI+H_ServNPL,0)-(IF($B49=2,K$7*H_LegalShare,0)+IF($B49=K$6,K$7*(1-H_LegalShare),0))-IF($B49=0,H_Acq+H_Board,0)-IF(AND($B49&gt;K$6,$B49&lt;=K$12),H_TI+H_ServNPL+H_Util,0)-IF($B49=K$11,K$15+H_CK,0)</f>
        <v>-520</v>
      </c>
      <c r="L49" s="19" t="n">
        <f aca="false">IF($B49=L$12,L$14,0)-IF(AND($B49&gt;=1,$B49&lt;=L$6),H_TI+H_ServNPL,0)-(IF($B49=2,L$7*H_LegalShare,0)+IF($B49=L$6,L$7*(1-H_LegalShare),0))-IF($B49=0,H_Acq+H_Board,0)-IF(AND($B49&gt;L$6,$B49&lt;=L$12),H_TI+H_ServNPL+H_Util,0)-IF($B49=L$11,L$15+H_CK,0)</f>
        <v>-520</v>
      </c>
      <c r="M49" s="19" t="n">
        <f aca="false">IF($B49=M$12,M$14,0)-IF(AND($B49&gt;=1,$B49&lt;=M$6),H_TI+H_ServNPL,0)-(IF($B49=2,M$7*H_LegalShare,0)+IF($B49=M$6,M$7*(1-H_LegalShare),0))-IF($B49=0,H_Acq+H_Board,0)-IF(AND($B49&gt;M$6,$B49&lt;=M$12),H_TI+H_ServNPL+H_Util,0)-IF($B49=M$11,M$15+H_CK,0)</f>
        <v>-520</v>
      </c>
      <c r="N49" s="19" t="n">
        <f aca="false">IF($B49=N$12,N$14,0)-IF(AND($B49&gt;=1,$B49&lt;=N$6),H_TI+H_ServNPL,0)-(IF($B49=2,N$7*H_LegalShare,0)+IF($B49=N$6,N$7*(1-H_LegalShare),0))-IF($B49=0,H_Acq+H_Board,0)-IF(AND($B49&gt;N$6,$B49&lt;=N$12),H_TI+H_ServNPL+H_Util,0)-IF($B49=N$11,N$15+H_CK,0)</f>
        <v>-520</v>
      </c>
      <c r="O49" s="19" t="n">
        <f aca="false">IF($B49=O$12,O$14,0)-IF(AND($B49&gt;=1,$B49&lt;=O$6),H_TI+H_ServNPL,0)-(IF($B49=2,O$7*H_LegalShare,0)+IF($B49=O$6,O$7*(1-H_LegalShare),0))-IF($B49=0,H_Acq+H_Board,0)-IF(AND($B49&gt;O$6,$B49&lt;=O$12),H_TI+H_ServNPL+H_Util,0)-IF($B49=O$11,O$15+H_CK,0)</f>
        <v>-520</v>
      </c>
      <c r="P49" s="19" t="n">
        <f aca="false">IF($B49=P$12,P$14,0)-IF(AND($B49&gt;=1,$B49&lt;=P$6),H_TI+H_ServNPL,0)-(IF($B49=2,P$7*H_LegalShare,0)+IF($B49=P$6,P$7*(1-H_LegalShare),0))-IF($B49=0,H_Acq+H_Board,0)-IF(AND($B49&gt;P$6,$B49&lt;=P$12),H_TI+H_ServNPL+H_Util,0)-IF($B49=P$11,P$15+H_CK,0)</f>
        <v>-520</v>
      </c>
      <c r="Q49" s="19" t="n">
        <f aca="false">IF($B49=Q$12,Q$14,0)-IF(AND($B49&gt;=1,$B49&lt;=Q$6),H_TI+H_ServNPL,0)-(IF($B49=2,Q$7*H_LegalShare,0)+IF($B49=Q$6,Q$7*(1-H_LegalShare),0))-IF($B49=0,H_Acq+H_Board,0)-IF(AND($B49&gt;Q$6,$B49&lt;=Q$12),H_TI+H_ServNPL+H_Util,0)-IF($B49=Q$11,Q$15+H_CK,0)</f>
        <v>-520</v>
      </c>
      <c r="R49" s="19" t="n">
        <f aca="false">IF($B49=R$12,R$14,0)-IF(AND($B49&gt;=1,$B49&lt;=R$6),H_TI+H_ServNPL,0)-(IF($B49=2,R$7*H_LegalShare,0)+IF($B49=R$6,R$7*(1-H_LegalShare),0))-IF($B49=0,H_Acq+H_Board,0)-IF(AND($B49&gt;R$6,$B49&lt;=R$12),H_TI+H_ServNPL+H_Util,0)-IF($B49=R$11,R$15+H_CK,0)</f>
        <v>-520</v>
      </c>
      <c r="S49" s="19" t="n">
        <f aca="false">IF($B49=S$12,S$14,0)-IF(AND($B49&gt;=1,$B49&lt;=S$6),H_TI+H_ServNPL,0)-(IF($B49=2,S$7*H_LegalShare,0)+IF($B49=S$6,S$7*(1-H_LegalShare),0))-IF($B49=0,H_Acq+H_Board,0)-IF(AND($B49&gt;S$6,$B49&lt;=S$12),H_TI+H_ServNPL+H_Util,0)-IF($B49=S$11,S$15+H_CK,0)</f>
        <v>-520</v>
      </c>
      <c r="T49" s="19" t="n">
        <f aca="false">IF($B49=T$12,T$14,0)-IF(AND($B49&gt;=1,$B49&lt;=T$6),H_TI+H_ServNPL,0)-(IF($B49=2,T$7*H_LegalShare,0)+IF($B49=T$6,T$7*(1-H_LegalShare),0))-IF($B49=0,H_Acq+H_Board,0)-IF(AND($B49&gt;T$6,$B49&lt;=T$12),H_TI+H_ServNPL+H_Util,0)-IF($B49=T$11,T$15+H_CK,0)</f>
        <v>-520</v>
      </c>
      <c r="U49" s="19" t="n">
        <f aca="false">IF($B49=U$12,U$14,0)-IF(AND($B49&gt;=1,$B49&lt;=U$6),H_TI+H_ServNPL,0)-(IF($B49=2,U$7*H_LegalShare,0)+IF($B49=U$6,U$7*(1-H_LegalShare),0))-IF($B49=0,H_Acq+H_Board,0)-IF(AND($B49&gt;U$6,$B49&lt;=U$12),H_TI+H_ServNPL+H_Util,0)-IF($B49=U$11,U$15+H_CK,0)</f>
        <v>-520</v>
      </c>
      <c r="V49" s="19" t="n">
        <f aca="false">IF($B49=V$12,V$14,0)-IF(AND($B49&gt;=1,$B49&lt;=V$6),H_TI+H_ServNPL,0)-(IF($B49=2,V$7*H_LegalShare,0)+IF($B49=V$6,V$7*(1-H_LegalShare),0))-IF($B49=0,H_Acq+H_Board,0)-IF(AND($B49&gt;V$6,$B49&lt;=V$12),H_TI+H_ServNPL+H_Util,0)-IF($B49=V$11,V$15+H_CK,0)</f>
        <v>-520</v>
      </c>
      <c r="W49" s="19" t="n">
        <f aca="false">IF($B49=W$12,W$14,0)-IF(AND($B49&gt;=1,$B49&lt;=W$6),H_TI+H_ServNPL,0)-(IF($B49=2,W$7*H_LegalShare,0)+IF($B49=W$6,W$7*(1-H_LegalShare),0))-IF($B49=0,H_Acq+H_Board,0)-IF(AND($B49&gt;W$6,$B49&lt;=W$12),H_TI+H_ServNPL+H_Util,0)-IF($B49=W$11,W$15+H_CK,0)</f>
        <v>-520</v>
      </c>
      <c r="X49" s="19" t="n">
        <f aca="false">IF($B49=X$12,X$14,0)-IF(AND($B49&gt;=1,$B49&lt;=X$6),H_TI+H_ServNPL,0)-(IF($B49=2,X$7*H_LegalShare,0)+IF($B49=X$6,X$7*(1-H_LegalShare),0))-IF($B49=0,H_Acq+H_Board,0)-IF(AND($B49&gt;X$6,$B49&lt;=X$12),H_TI+H_ServNPL+H_Util,0)-IF($B49=X$11,X$15+H_CK,0)</f>
        <v>-8970</v>
      </c>
      <c r="Y49" s="19" t="n">
        <f aca="false">IF($B49=Y$12,Y$14,0)-IF(AND($B49&gt;=1,$B49&lt;=Y$6),H_TI+H_ServNPL,0)-(IF($B49=2,Y$7*H_LegalShare,0)+IF($B49=Y$6,Y$7*(1-H_LegalShare),0))-IF($B49=0,H_Acq+H_Board,0)-IF(AND($B49&gt;Y$6,$B49&lt;=Y$12),H_TI+H_ServNPL+H_Util,0)-IF($B49=Y$11,Y$15+H_CK,0)</f>
        <v>-670</v>
      </c>
    </row>
    <row r="50" customFormat="false" ht="15" hidden="false" customHeight="false" outlineLevel="0" collapsed="false">
      <c r="B50" s="0" t="n">
        <v>19</v>
      </c>
      <c r="C50" s="19" t="n">
        <f aca="false">IF($B50=C$12,C$14,0)-IF(AND($B50&gt;=1,$B50&lt;=C$6),H_TI+H_ServNPL,0)-(IF($B50=2,C$7*H_LegalShare,0)+IF($B50=C$6,C$7*(1-H_LegalShare),0))-IF($B50=0,H_Acq+H_Board,0)-IF(AND($B50&gt;C$6,$B50&lt;=C$12),H_TI+H_ServNPL+H_Util,0)-IF($B50=C$11,C$15+H_CK,0)</f>
        <v>-520</v>
      </c>
      <c r="D50" s="19" t="n">
        <f aca="false">IF($B50=D$12,D$14,0)-IF(AND($B50&gt;=1,$B50&lt;=D$6),H_TI+H_ServNPL,0)-(IF($B50=2,D$7*H_LegalShare,0)+IF($B50=D$6,D$7*(1-H_LegalShare),0))-IF($B50=0,H_Acq+H_Board,0)-IF(AND($B50&gt;D$6,$B50&lt;=D$12),H_TI+H_ServNPL+H_Util,0)-IF($B50=D$11,D$15+H_CK,0)</f>
        <v>0</v>
      </c>
      <c r="E50" s="19" t="n">
        <f aca="false">IF($B50=E$12,E$14,0)-IF(AND($B50&gt;=1,$B50&lt;=E$6),H_TI+H_ServNPL,0)-(IF($B50=2,E$7*H_LegalShare,0)+IF($B50=E$6,E$7*(1-H_LegalShare),0))-IF($B50=0,H_Acq+H_Board,0)-IF(AND($B50&gt;E$6,$B50&lt;=E$12),H_TI+H_ServNPL+H_Util,0)-IF($B50=E$11,E$15+H_CK,0)</f>
        <v>-520</v>
      </c>
      <c r="F50" s="19" t="n">
        <f aca="false">IF($B50=F$12,F$14,0)-IF(AND($B50&gt;=1,$B50&lt;=F$6),H_TI+H_ServNPL,0)-(IF($B50=2,F$7*H_LegalShare,0)+IF($B50=F$6,F$7*(1-H_LegalShare),0))-IF($B50=0,H_Acq+H_Board,0)-IF(AND($B50&gt;F$6,$B50&lt;=F$12),H_TI+H_ServNPL+H_Util,0)-IF($B50=F$11,F$15+H_CK,0)</f>
        <v>0</v>
      </c>
      <c r="G50" s="19" t="n">
        <f aca="false">IF($B50=G$12,G$14,0)-IF(AND($B50&gt;=1,$B50&lt;=G$6),H_TI+H_ServNPL,0)-(IF($B50=2,G$7*H_LegalShare,0)+IF($B50=G$6,G$7*(1-H_LegalShare),0))-IF($B50=0,H_Acq+H_Board,0)-IF(AND($B50&gt;G$6,$B50&lt;=G$12),H_TI+H_ServNPL+H_Util,0)-IF($B50=G$11,G$15+H_CK,0)</f>
        <v>-670</v>
      </c>
      <c r="H50" s="19" t="n">
        <f aca="false">IF($B50=H$12,H$14,0)-IF(AND($B50&gt;=1,$B50&lt;=H$6),H_TI+H_ServNPL,0)-(IF($B50=2,H$7*H_LegalShare,0)+IF($B50=H$6,H$7*(1-H_LegalShare),0))-IF($B50=0,H_Acq+H_Board,0)-IF(AND($B50&gt;H$6,$B50&lt;=H$12),H_TI+H_ServNPL+H_Util,0)-IF($B50=H$11,H$15+H_CK,0)</f>
        <v>-520</v>
      </c>
      <c r="I50" s="19" t="n">
        <f aca="false">IF($B50=I$12,I$14,0)-IF(AND($B50&gt;=1,$B50&lt;=I$6),H_TI+H_ServNPL,0)-(IF($B50=2,I$7*H_LegalShare,0)+IF($B50=I$6,I$7*(1-H_LegalShare),0))-IF($B50=0,H_Acq+H_Board,0)-IF(AND($B50&gt;I$6,$B50&lt;=I$12),H_TI+H_ServNPL+H_Util,0)-IF($B50=I$11,I$15+H_CK,0)</f>
        <v>-520</v>
      </c>
      <c r="J50" s="19" t="n">
        <f aca="false">IF($B50=J$12,J$14,0)-IF(AND($B50&gt;=1,$B50&lt;=J$6),H_TI+H_ServNPL,0)-(IF($B50=2,J$7*H_LegalShare,0)+IF($B50=J$6,J$7*(1-H_LegalShare),0))-IF($B50=0,H_Acq+H_Board,0)-IF(AND($B50&gt;J$6,$B50&lt;=J$12),H_TI+H_ServNPL+H_Util,0)-IF($B50=J$11,J$15+H_CK,0)</f>
        <v>-520</v>
      </c>
      <c r="K50" s="19" t="n">
        <f aca="false">IF($B50=K$12,K$14,0)-IF(AND($B50&gt;=1,$B50&lt;=K$6),H_TI+H_ServNPL,0)-(IF($B50=2,K$7*H_LegalShare,0)+IF($B50=K$6,K$7*(1-H_LegalShare),0))-IF($B50=0,H_Acq+H_Board,0)-IF(AND($B50&gt;K$6,$B50&lt;=K$12),H_TI+H_ServNPL+H_Util,0)-IF($B50=K$11,K$15+H_CK,0)</f>
        <v>-520</v>
      </c>
      <c r="L50" s="19" t="n">
        <f aca="false">IF($B50=L$12,L$14,0)-IF(AND($B50&gt;=1,$B50&lt;=L$6),H_TI+H_ServNPL,0)-(IF($B50=2,L$7*H_LegalShare,0)+IF($B50=L$6,L$7*(1-H_LegalShare),0))-IF($B50=0,H_Acq+H_Board,0)-IF(AND($B50&gt;L$6,$B50&lt;=L$12),H_TI+H_ServNPL+H_Util,0)-IF($B50=L$11,L$15+H_CK,0)</f>
        <v>-520</v>
      </c>
      <c r="M50" s="19" t="n">
        <f aca="false">IF($B50=M$12,M$14,0)-IF(AND($B50&gt;=1,$B50&lt;=M$6),H_TI+H_ServNPL,0)-(IF($B50=2,M$7*H_LegalShare,0)+IF($B50=M$6,M$7*(1-H_LegalShare),0))-IF($B50=0,H_Acq+H_Board,0)-IF(AND($B50&gt;M$6,$B50&lt;=M$12),H_TI+H_ServNPL+H_Util,0)-IF($B50=M$11,M$15+H_CK,0)</f>
        <v>-520</v>
      </c>
      <c r="N50" s="19" t="n">
        <f aca="false">IF($B50=N$12,N$14,0)-IF(AND($B50&gt;=1,$B50&lt;=N$6),H_TI+H_ServNPL,0)-(IF($B50=2,N$7*H_LegalShare,0)+IF($B50=N$6,N$7*(1-H_LegalShare),0))-IF($B50=0,H_Acq+H_Board,0)-IF(AND($B50&gt;N$6,$B50&lt;=N$12),H_TI+H_ServNPL+H_Util,0)-IF($B50=N$11,N$15+H_CK,0)</f>
        <v>-520</v>
      </c>
      <c r="O50" s="19" t="n">
        <f aca="false">IF($B50=O$12,O$14,0)-IF(AND($B50&gt;=1,$B50&lt;=O$6),H_TI+H_ServNPL,0)-(IF($B50=2,O$7*H_LegalShare,0)+IF($B50=O$6,O$7*(1-H_LegalShare),0))-IF($B50=0,H_Acq+H_Board,0)-IF(AND($B50&gt;O$6,$B50&lt;=O$12),H_TI+H_ServNPL+H_Util,0)-IF($B50=O$11,O$15+H_CK,0)</f>
        <v>-520</v>
      </c>
      <c r="P50" s="19" t="n">
        <f aca="false">IF($B50=P$12,P$14,0)-IF(AND($B50&gt;=1,$B50&lt;=P$6),H_TI+H_ServNPL,0)-(IF($B50=2,P$7*H_LegalShare,0)+IF($B50=P$6,P$7*(1-H_LegalShare),0))-IF($B50=0,H_Acq+H_Board,0)-IF(AND($B50&gt;P$6,$B50&lt;=P$12),H_TI+H_ServNPL+H_Util,0)-IF($B50=P$11,P$15+H_CK,0)</f>
        <v>-520</v>
      </c>
      <c r="Q50" s="19" t="n">
        <f aca="false">IF($B50=Q$12,Q$14,0)-IF(AND($B50&gt;=1,$B50&lt;=Q$6),H_TI+H_ServNPL,0)-(IF($B50=2,Q$7*H_LegalShare,0)+IF($B50=Q$6,Q$7*(1-H_LegalShare),0))-IF($B50=0,H_Acq+H_Board,0)-IF(AND($B50&gt;Q$6,$B50&lt;=Q$12),H_TI+H_ServNPL+H_Util,0)-IF($B50=Q$11,Q$15+H_CK,0)</f>
        <v>-520</v>
      </c>
      <c r="R50" s="19" t="n">
        <f aca="false">IF($B50=R$12,R$14,0)-IF(AND($B50&gt;=1,$B50&lt;=R$6),H_TI+H_ServNPL,0)-(IF($B50=2,R$7*H_LegalShare,0)+IF($B50=R$6,R$7*(1-H_LegalShare),0))-IF($B50=0,H_Acq+H_Board,0)-IF(AND($B50&gt;R$6,$B50&lt;=R$12),H_TI+H_ServNPL+H_Util,0)-IF($B50=R$11,R$15+H_CK,0)</f>
        <v>-520</v>
      </c>
      <c r="S50" s="19" t="n">
        <f aca="false">IF($B50=S$12,S$14,0)-IF(AND($B50&gt;=1,$B50&lt;=S$6),H_TI+H_ServNPL,0)-(IF($B50=2,S$7*H_LegalShare,0)+IF($B50=S$6,S$7*(1-H_LegalShare),0))-IF($B50=0,H_Acq+H_Board,0)-IF(AND($B50&gt;S$6,$B50&lt;=S$12),H_TI+H_ServNPL+H_Util,0)-IF($B50=S$11,S$15+H_CK,0)</f>
        <v>-520</v>
      </c>
      <c r="T50" s="19" t="n">
        <f aca="false">IF($B50=T$12,T$14,0)-IF(AND($B50&gt;=1,$B50&lt;=T$6),H_TI+H_ServNPL,0)-(IF($B50=2,T$7*H_LegalShare,0)+IF($B50=T$6,T$7*(1-H_LegalShare),0))-IF($B50=0,H_Acq+H_Board,0)-IF(AND($B50&gt;T$6,$B50&lt;=T$12),H_TI+H_ServNPL+H_Util,0)-IF($B50=T$11,T$15+H_CK,0)</f>
        <v>-520</v>
      </c>
      <c r="U50" s="19" t="n">
        <f aca="false">IF($B50=U$12,U$14,0)-IF(AND($B50&gt;=1,$B50&lt;=U$6),H_TI+H_ServNPL,0)-(IF($B50=2,U$7*H_LegalShare,0)+IF($B50=U$6,U$7*(1-H_LegalShare),0))-IF($B50=0,H_Acq+H_Board,0)-IF(AND($B50&gt;U$6,$B50&lt;=U$12),H_TI+H_ServNPL+H_Util,0)-IF($B50=U$11,U$15+H_CK,0)</f>
        <v>-520</v>
      </c>
      <c r="V50" s="19" t="n">
        <f aca="false">IF($B50=V$12,V$14,0)-IF(AND($B50&gt;=1,$B50&lt;=V$6),H_TI+H_ServNPL,0)-(IF($B50=2,V$7*H_LegalShare,0)+IF($B50=V$6,V$7*(1-H_LegalShare),0))-IF($B50=0,H_Acq+H_Board,0)-IF(AND($B50&gt;V$6,$B50&lt;=V$12),H_TI+H_ServNPL+H_Util,0)-IF($B50=V$11,V$15+H_CK,0)</f>
        <v>-520</v>
      </c>
      <c r="W50" s="19" t="n">
        <f aca="false">IF($B50=W$12,W$14,0)-IF(AND($B50&gt;=1,$B50&lt;=W$6),H_TI+H_ServNPL,0)-(IF($B50=2,W$7*H_LegalShare,0)+IF($B50=W$6,W$7*(1-H_LegalShare),0))-IF($B50=0,H_Acq+H_Board,0)-IF(AND($B50&gt;W$6,$B50&lt;=W$12),H_TI+H_ServNPL+H_Util,0)-IF($B50=W$11,W$15+H_CK,0)</f>
        <v>-520</v>
      </c>
      <c r="X50" s="19" t="n">
        <f aca="false">IF($B50=X$12,X$14,0)-IF(AND($B50&gt;=1,$B50&lt;=X$6),H_TI+H_ServNPL,0)-(IF($B50=2,X$7*H_LegalShare,0)+IF($B50=X$6,X$7*(1-H_LegalShare),0))-IF($B50=0,H_Acq+H_Board,0)-IF(AND($B50&gt;X$6,$B50&lt;=X$12),H_TI+H_ServNPL+H_Util,0)-IF($B50=X$11,X$15+H_CK,0)</f>
        <v>-670</v>
      </c>
      <c r="Y50" s="19" t="n">
        <f aca="false">IF($B50=Y$12,Y$14,0)-IF(AND($B50&gt;=1,$B50&lt;=Y$6),H_TI+H_ServNPL,0)-(IF($B50=2,Y$7*H_LegalShare,0)+IF($B50=Y$6,Y$7*(1-H_LegalShare),0))-IF($B50=0,H_Acq+H_Board,0)-IF(AND($B50&gt;Y$6,$B50&lt;=Y$12),H_TI+H_ServNPL+H_Util,0)-IF($B50=Y$11,Y$15+H_CK,0)</f>
        <v>-8970</v>
      </c>
    </row>
    <row r="51" customFormat="false" ht="15" hidden="false" customHeight="false" outlineLevel="0" collapsed="false">
      <c r="B51" s="0" t="n">
        <v>20</v>
      </c>
      <c r="C51" s="19" t="n">
        <f aca="false">IF($B51=C$12,C$14,0)-IF(AND($B51&gt;=1,$B51&lt;=C$6),H_TI+H_ServNPL,0)-(IF($B51=2,C$7*H_LegalShare,0)+IF($B51=C$6,C$7*(1-H_LegalShare),0))-IF($B51=0,H_Acq+H_Board,0)-IF(AND($B51&gt;C$6,$B51&lt;=C$12),H_TI+H_ServNPL+H_Util,0)-IF($B51=C$11,C$15+H_CK,0)</f>
        <v>-520</v>
      </c>
      <c r="D51" s="19" t="n">
        <f aca="false">IF($B51=D$12,D$14,0)-IF(AND($B51&gt;=1,$B51&lt;=D$6),H_TI+H_ServNPL,0)-(IF($B51=2,D$7*H_LegalShare,0)+IF($B51=D$6,D$7*(1-H_LegalShare),0))-IF($B51=0,H_Acq+H_Board,0)-IF(AND($B51&gt;D$6,$B51&lt;=D$12),H_TI+H_ServNPL+H_Util,0)-IF($B51=D$11,D$15+H_CK,0)</f>
        <v>0</v>
      </c>
      <c r="E51" s="19" t="n">
        <f aca="false">IF($B51=E$12,E$14,0)-IF(AND($B51&gt;=1,$B51&lt;=E$6),H_TI+H_ServNPL,0)-(IF($B51=2,E$7*H_LegalShare,0)+IF($B51=E$6,E$7*(1-H_LegalShare),0))-IF($B51=0,H_Acq+H_Board,0)-IF(AND($B51&gt;E$6,$B51&lt;=E$12),H_TI+H_ServNPL+H_Util,0)-IF($B51=E$11,E$15+H_CK,0)</f>
        <v>-520</v>
      </c>
      <c r="F51" s="19" t="n">
        <f aca="false">IF($B51=F$12,F$14,0)-IF(AND($B51&gt;=1,$B51&lt;=F$6),H_TI+H_ServNPL,0)-(IF($B51=2,F$7*H_LegalShare,0)+IF($B51=F$6,F$7*(1-H_LegalShare),0))-IF($B51=0,H_Acq+H_Board,0)-IF(AND($B51&gt;F$6,$B51&lt;=F$12),H_TI+H_ServNPL+H_Util,0)-IF($B51=F$11,F$15+H_CK,0)</f>
        <v>0</v>
      </c>
      <c r="G51" s="19" t="n">
        <f aca="false">IF($B51=G$12,G$14,0)-IF(AND($B51&gt;=1,$B51&lt;=G$6),H_TI+H_ServNPL,0)-(IF($B51=2,G$7*H_LegalShare,0)+IF($B51=G$6,G$7*(1-H_LegalShare),0))-IF($B51=0,H_Acq+H_Board,0)-IF(AND($B51&gt;G$6,$B51&lt;=G$12),H_TI+H_ServNPL+H_Util,0)-IF($B51=G$11,G$15+H_CK,0)</f>
        <v>-670</v>
      </c>
      <c r="H51" s="19" t="n">
        <f aca="false">IF($B51=H$12,H$14,0)-IF(AND($B51&gt;=1,$B51&lt;=H$6),H_TI+H_ServNPL,0)-(IF($B51=2,H$7*H_LegalShare,0)+IF($B51=H$6,H$7*(1-H_LegalShare),0))-IF($B51=0,H_Acq+H_Board,0)-IF(AND($B51&gt;H$6,$B51&lt;=H$12),H_TI+H_ServNPL+H_Util,0)-IF($B51=H$11,H$15+H_CK,0)</f>
        <v>-520</v>
      </c>
      <c r="I51" s="19" t="n">
        <f aca="false">IF($B51=I$12,I$14,0)-IF(AND($B51&gt;=1,$B51&lt;=I$6),H_TI+H_ServNPL,0)-(IF($B51=2,I$7*H_LegalShare,0)+IF($B51=I$6,I$7*(1-H_LegalShare),0))-IF($B51=0,H_Acq+H_Board,0)-IF(AND($B51&gt;I$6,$B51&lt;=I$12),H_TI+H_ServNPL+H_Util,0)-IF($B51=I$11,I$15+H_CK,0)</f>
        <v>-520</v>
      </c>
      <c r="J51" s="19" t="n">
        <f aca="false">IF($B51=J$12,J$14,0)-IF(AND($B51&gt;=1,$B51&lt;=J$6),H_TI+H_ServNPL,0)-(IF($B51=2,J$7*H_LegalShare,0)+IF($B51=J$6,J$7*(1-H_LegalShare),0))-IF($B51=0,H_Acq+H_Board,0)-IF(AND($B51&gt;J$6,$B51&lt;=J$12),H_TI+H_ServNPL+H_Util,0)-IF($B51=J$11,J$15+H_CK,0)</f>
        <v>-520</v>
      </c>
      <c r="K51" s="19" t="n">
        <f aca="false">IF($B51=K$12,K$14,0)-IF(AND($B51&gt;=1,$B51&lt;=K$6),H_TI+H_ServNPL,0)-(IF($B51=2,K$7*H_LegalShare,0)+IF($B51=K$6,K$7*(1-H_LegalShare),0))-IF($B51=0,H_Acq+H_Board,0)-IF(AND($B51&gt;K$6,$B51&lt;=K$12),H_TI+H_ServNPL+H_Util,0)-IF($B51=K$11,K$15+H_CK,0)</f>
        <v>-520</v>
      </c>
      <c r="L51" s="19" t="n">
        <f aca="false">IF($B51=L$12,L$14,0)-IF(AND($B51&gt;=1,$B51&lt;=L$6),H_TI+H_ServNPL,0)-(IF($B51=2,L$7*H_LegalShare,0)+IF($B51=L$6,L$7*(1-H_LegalShare),0))-IF($B51=0,H_Acq+H_Board,0)-IF(AND($B51&gt;L$6,$B51&lt;=L$12),H_TI+H_ServNPL+H_Util,0)-IF($B51=L$11,L$15+H_CK,0)</f>
        <v>-520</v>
      </c>
      <c r="M51" s="19" t="n">
        <f aca="false">IF($B51=M$12,M$14,0)-IF(AND($B51&gt;=1,$B51&lt;=M$6),H_TI+H_ServNPL,0)-(IF($B51=2,M$7*H_LegalShare,0)+IF($B51=M$6,M$7*(1-H_LegalShare),0))-IF($B51=0,H_Acq+H_Board,0)-IF(AND($B51&gt;M$6,$B51&lt;=M$12),H_TI+H_ServNPL+H_Util,0)-IF($B51=M$11,M$15+H_CK,0)</f>
        <v>-520</v>
      </c>
      <c r="N51" s="19" t="n">
        <f aca="false">IF($B51=N$12,N$14,0)-IF(AND($B51&gt;=1,$B51&lt;=N$6),H_TI+H_ServNPL,0)-(IF($B51=2,N$7*H_LegalShare,0)+IF($B51=N$6,N$7*(1-H_LegalShare),0))-IF($B51=0,H_Acq+H_Board,0)-IF(AND($B51&gt;N$6,$B51&lt;=N$12),H_TI+H_ServNPL+H_Util,0)-IF($B51=N$11,N$15+H_CK,0)</f>
        <v>-520</v>
      </c>
      <c r="O51" s="19" t="n">
        <f aca="false">IF($B51=O$12,O$14,0)-IF(AND($B51&gt;=1,$B51&lt;=O$6),H_TI+H_ServNPL,0)-(IF($B51=2,O$7*H_LegalShare,0)+IF($B51=O$6,O$7*(1-H_LegalShare),0))-IF($B51=0,H_Acq+H_Board,0)-IF(AND($B51&gt;O$6,$B51&lt;=O$12),H_TI+H_ServNPL+H_Util,0)-IF($B51=O$11,O$15+H_CK,0)</f>
        <v>-520</v>
      </c>
      <c r="P51" s="19" t="n">
        <f aca="false">IF($B51=P$12,P$14,0)-IF(AND($B51&gt;=1,$B51&lt;=P$6),H_TI+H_ServNPL,0)-(IF($B51=2,P$7*H_LegalShare,0)+IF($B51=P$6,P$7*(1-H_LegalShare),0))-IF($B51=0,H_Acq+H_Board,0)-IF(AND($B51&gt;P$6,$B51&lt;=P$12),H_TI+H_ServNPL+H_Util,0)-IF($B51=P$11,P$15+H_CK,0)</f>
        <v>-520</v>
      </c>
      <c r="Q51" s="19" t="n">
        <f aca="false">IF($B51=Q$12,Q$14,0)-IF(AND($B51&gt;=1,$B51&lt;=Q$6),H_TI+H_ServNPL,0)-(IF($B51=2,Q$7*H_LegalShare,0)+IF($B51=Q$6,Q$7*(1-H_LegalShare),0))-IF($B51=0,H_Acq+H_Board,0)-IF(AND($B51&gt;Q$6,$B51&lt;=Q$12),H_TI+H_ServNPL+H_Util,0)-IF($B51=Q$11,Q$15+H_CK,0)</f>
        <v>-520</v>
      </c>
      <c r="R51" s="19" t="n">
        <f aca="false">IF($B51=R$12,R$14,0)-IF(AND($B51&gt;=1,$B51&lt;=R$6),H_TI+H_ServNPL,0)-(IF($B51=2,R$7*H_LegalShare,0)+IF($B51=R$6,R$7*(1-H_LegalShare),0))-IF($B51=0,H_Acq+H_Board,0)-IF(AND($B51&gt;R$6,$B51&lt;=R$12),H_TI+H_ServNPL+H_Util,0)-IF($B51=R$11,R$15+H_CK,0)</f>
        <v>-520</v>
      </c>
      <c r="S51" s="19" t="n">
        <f aca="false">IF($B51=S$12,S$14,0)-IF(AND($B51&gt;=1,$B51&lt;=S$6),H_TI+H_ServNPL,0)-(IF($B51=2,S$7*H_LegalShare,0)+IF($B51=S$6,S$7*(1-H_LegalShare),0))-IF($B51=0,H_Acq+H_Board,0)-IF(AND($B51&gt;S$6,$B51&lt;=S$12),H_TI+H_ServNPL+H_Util,0)-IF($B51=S$11,S$15+H_CK,0)</f>
        <v>-520</v>
      </c>
      <c r="T51" s="19" t="n">
        <f aca="false">IF($B51=T$12,T$14,0)-IF(AND($B51&gt;=1,$B51&lt;=T$6),H_TI+H_ServNPL,0)-(IF($B51=2,T$7*H_LegalShare,0)+IF($B51=T$6,T$7*(1-H_LegalShare),0))-IF($B51=0,H_Acq+H_Board,0)-IF(AND($B51&gt;T$6,$B51&lt;=T$12),H_TI+H_ServNPL+H_Util,0)-IF($B51=T$11,T$15+H_CK,0)</f>
        <v>-520</v>
      </c>
      <c r="U51" s="19" t="n">
        <f aca="false">IF($B51=U$12,U$14,0)-IF(AND($B51&gt;=1,$B51&lt;=U$6),H_TI+H_ServNPL,0)-(IF($B51=2,U$7*H_LegalShare,0)+IF($B51=U$6,U$7*(1-H_LegalShare),0))-IF($B51=0,H_Acq+H_Board,0)-IF(AND($B51&gt;U$6,$B51&lt;=U$12),H_TI+H_ServNPL+H_Util,0)-IF($B51=U$11,U$15+H_CK,0)</f>
        <v>-520</v>
      </c>
      <c r="V51" s="19" t="n">
        <f aca="false">IF($B51=V$12,V$14,0)-IF(AND($B51&gt;=1,$B51&lt;=V$6),H_TI+H_ServNPL,0)-(IF($B51=2,V$7*H_LegalShare,0)+IF($B51=V$6,V$7*(1-H_LegalShare),0))-IF($B51=0,H_Acq+H_Board,0)-IF(AND($B51&gt;V$6,$B51&lt;=V$12),H_TI+H_ServNPL+H_Util,0)-IF($B51=V$11,V$15+H_CK,0)</f>
        <v>-520</v>
      </c>
      <c r="W51" s="19" t="n">
        <f aca="false">IF($B51=W$12,W$14,0)-IF(AND($B51&gt;=1,$B51&lt;=W$6),H_TI+H_ServNPL,0)-(IF($B51=2,W$7*H_LegalShare,0)+IF($B51=W$6,W$7*(1-H_LegalShare),0))-IF($B51=0,H_Acq+H_Board,0)-IF(AND($B51&gt;W$6,$B51&lt;=W$12),H_TI+H_ServNPL+H_Util,0)-IF($B51=W$11,W$15+H_CK,0)</f>
        <v>-520</v>
      </c>
      <c r="X51" s="19" t="n">
        <f aca="false">IF($B51=X$12,X$14,0)-IF(AND($B51&gt;=1,$B51&lt;=X$6),H_TI+H_ServNPL,0)-(IF($B51=2,X$7*H_LegalShare,0)+IF($B51=X$6,X$7*(1-H_LegalShare),0))-IF($B51=0,H_Acq+H_Board,0)-IF(AND($B51&gt;X$6,$B51&lt;=X$12),H_TI+H_ServNPL+H_Util,0)-IF($B51=X$11,X$15+H_CK,0)</f>
        <v>-670</v>
      </c>
      <c r="Y51" s="19" t="n">
        <f aca="false">IF($B51=Y$12,Y$14,0)-IF(AND($B51&gt;=1,$B51&lt;=Y$6),H_TI+H_ServNPL,0)-(IF($B51=2,Y$7*H_LegalShare,0)+IF($B51=Y$6,Y$7*(1-H_LegalShare),0))-IF($B51=0,H_Acq+H_Board,0)-IF(AND($B51&gt;Y$6,$B51&lt;=Y$12),H_TI+H_ServNPL+H_Util,0)-IF($B51=Y$11,Y$15+H_CK,0)</f>
        <v>-670</v>
      </c>
    </row>
    <row r="52" customFormat="false" ht="15" hidden="false" customHeight="false" outlineLevel="0" collapsed="false">
      <c r="B52" s="0" t="n">
        <v>21</v>
      </c>
      <c r="C52" s="19" t="n">
        <f aca="false">IF($B52=C$12,C$14,0)-IF(AND($B52&gt;=1,$B52&lt;=C$6),H_TI+H_ServNPL,0)-(IF($B52=2,C$7*H_LegalShare,0)+IF($B52=C$6,C$7*(1-H_LegalShare),0))-IF($B52=0,H_Acq+H_Board,0)-IF(AND($B52&gt;C$6,$B52&lt;=C$12),H_TI+H_ServNPL+H_Util,0)-IF($B52=C$11,C$15+H_CK,0)</f>
        <v>-520</v>
      </c>
      <c r="D52" s="19" t="n">
        <f aca="false">IF($B52=D$12,D$14,0)-IF(AND($B52&gt;=1,$B52&lt;=D$6),H_TI+H_ServNPL,0)-(IF($B52=2,D$7*H_LegalShare,0)+IF($B52=D$6,D$7*(1-H_LegalShare),0))-IF($B52=0,H_Acq+H_Board,0)-IF(AND($B52&gt;D$6,$B52&lt;=D$12),H_TI+H_ServNPL+H_Util,0)-IF($B52=D$11,D$15+H_CK,0)</f>
        <v>0</v>
      </c>
      <c r="E52" s="19" t="n">
        <f aca="false">IF($B52=E$12,E$14,0)-IF(AND($B52&gt;=1,$B52&lt;=E$6),H_TI+H_ServNPL,0)-(IF($B52=2,E$7*H_LegalShare,0)+IF($B52=E$6,E$7*(1-H_LegalShare),0))-IF($B52=0,H_Acq+H_Board,0)-IF(AND($B52&gt;E$6,$B52&lt;=E$12),H_TI+H_ServNPL+H_Util,0)-IF($B52=E$11,E$15+H_CK,0)</f>
        <v>-520</v>
      </c>
      <c r="F52" s="19" t="n">
        <f aca="false">IF($B52=F$12,F$14,0)-IF(AND($B52&gt;=1,$B52&lt;=F$6),H_TI+H_ServNPL,0)-(IF($B52=2,F$7*H_LegalShare,0)+IF($B52=F$6,F$7*(1-H_LegalShare),0))-IF($B52=0,H_Acq+H_Board,0)-IF(AND($B52&gt;F$6,$B52&lt;=F$12),H_TI+H_ServNPL+H_Util,0)-IF($B52=F$11,F$15+H_CK,0)</f>
        <v>0</v>
      </c>
      <c r="G52" s="19" t="n">
        <f aca="false">IF($B52=G$12,G$14,0)-IF(AND($B52&gt;=1,$B52&lt;=G$6),H_TI+H_ServNPL,0)-(IF($B52=2,G$7*H_LegalShare,0)+IF($B52=G$6,G$7*(1-H_LegalShare),0))-IF($B52=0,H_Acq+H_Board,0)-IF(AND($B52&gt;G$6,$B52&lt;=G$12),H_TI+H_ServNPL+H_Util,0)-IF($B52=G$11,G$15+H_CK,0)</f>
        <v>-8970</v>
      </c>
      <c r="H52" s="19" t="n">
        <f aca="false">IF($B52=H$12,H$14,0)-IF(AND($B52&gt;=1,$B52&lt;=H$6),H_TI+H_ServNPL,0)-(IF($B52=2,H$7*H_LegalShare,0)+IF($B52=H$6,H$7*(1-H_LegalShare),0))-IF($B52=0,H_Acq+H_Board,0)-IF(AND($B52&gt;H$6,$B52&lt;=H$12),H_TI+H_ServNPL+H_Util,0)-IF($B52=H$11,H$15+H_CK,0)</f>
        <v>-520</v>
      </c>
      <c r="I52" s="19" t="n">
        <f aca="false">IF($B52=I$12,I$14,0)-IF(AND($B52&gt;=1,$B52&lt;=I$6),H_TI+H_ServNPL,0)-(IF($B52=2,I$7*H_LegalShare,0)+IF($B52=I$6,I$7*(1-H_LegalShare),0))-IF($B52=0,H_Acq+H_Board,0)-IF(AND($B52&gt;I$6,$B52&lt;=I$12),H_TI+H_ServNPL+H_Util,0)-IF($B52=I$11,I$15+H_CK,0)</f>
        <v>-520</v>
      </c>
      <c r="J52" s="19" t="n">
        <f aca="false">IF($B52=J$12,J$14,0)-IF(AND($B52&gt;=1,$B52&lt;=J$6),H_TI+H_ServNPL,0)-(IF($B52=2,J$7*H_LegalShare,0)+IF($B52=J$6,J$7*(1-H_LegalShare),0))-IF($B52=0,H_Acq+H_Board,0)-IF(AND($B52&gt;J$6,$B52&lt;=J$12),H_TI+H_ServNPL+H_Util,0)-IF($B52=J$11,J$15+H_CK,0)</f>
        <v>-520</v>
      </c>
      <c r="K52" s="19" t="n">
        <f aca="false">IF($B52=K$12,K$14,0)-IF(AND($B52&gt;=1,$B52&lt;=K$6),H_TI+H_ServNPL,0)-(IF($B52=2,K$7*H_LegalShare,0)+IF($B52=K$6,K$7*(1-H_LegalShare),0))-IF($B52=0,H_Acq+H_Board,0)-IF(AND($B52&gt;K$6,$B52&lt;=K$12),H_TI+H_ServNPL+H_Util,0)-IF($B52=K$11,K$15+H_CK,0)</f>
        <v>-520</v>
      </c>
      <c r="L52" s="19" t="n">
        <f aca="false">IF($B52=L$12,L$14,0)-IF(AND($B52&gt;=1,$B52&lt;=L$6),H_TI+H_ServNPL,0)-(IF($B52=2,L$7*H_LegalShare,0)+IF($B52=L$6,L$7*(1-H_LegalShare),0))-IF($B52=0,H_Acq+H_Board,0)-IF(AND($B52&gt;L$6,$B52&lt;=L$12),H_TI+H_ServNPL+H_Util,0)-IF($B52=L$11,L$15+H_CK,0)</f>
        <v>-520</v>
      </c>
      <c r="M52" s="19" t="n">
        <f aca="false">IF($B52=M$12,M$14,0)-IF(AND($B52&gt;=1,$B52&lt;=M$6),H_TI+H_ServNPL,0)-(IF($B52=2,M$7*H_LegalShare,0)+IF($B52=M$6,M$7*(1-H_LegalShare),0))-IF($B52=0,H_Acq+H_Board,0)-IF(AND($B52&gt;M$6,$B52&lt;=M$12),H_TI+H_ServNPL+H_Util,0)-IF($B52=M$11,M$15+H_CK,0)</f>
        <v>-520</v>
      </c>
      <c r="N52" s="19" t="n">
        <f aca="false">IF($B52=N$12,N$14,0)-IF(AND($B52&gt;=1,$B52&lt;=N$6),H_TI+H_ServNPL,0)-(IF($B52=2,N$7*H_LegalShare,0)+IF($B52=N$6,N$7*(1-H_LegalShare),0))-IF($B52=0,H_Acq+H_Board,0)-IF(AND($B52&gt;N$6,$B52&lt;=N$12),H_TI+H_ServNPL+H_Util,0)-IF($B52=N$11,N$15+H_CK,0)</f>
        <v>-520</v>
      </c>
      <c r="O52" s="19" t="n">
        <f aca="false">IF($B52=O$12,O$14,0)-IF(AND($B52&gt;=1,$B52&lt;=O$6),H_TI+H_ServNPL,0)-(IF($B52=2,O$7*H_LegalShare,0)+IF($B52=O$6,O$7*(1-H_LegalShare),0))-IF($B52=0,H_Acq+H_Board,0)-IF(AND($B52&gt;O$6,$B52&lt;=O$12),H_TI+H_ServNPL+H_Util,0)-IF($B52=O$11,O$15+H_CK,0)</f>
        <v>-520</v>
      </c>
      <c r="P52" s="19" t="n">
        <f aca="false">IF($B52=P$12,P$14,0)-IF(AND($B52&gt;=1,$B52&lt;=P$6),H_TI+H_ServNPL,0)-(IF($B52=2,P$7*H_LegalShare,0)+IF($B52=P$6,P$7*(1-H_LegalShare),0))-IF($B52=0,H_Acq+H_Board,0)-IF(AND($B52&gt;P$6,$B52&lt;=P$12),H_TI+H_ServNPL+H_Util,0)-IF($B52=P$11,P$15+H_CK,0)</f>
        <v>-520</v>
      </c>
      <c r="Q52" s="19" t="n">
        <f aca="false">IF($B52=Q$12,Q$14,0)-IF(AND($B52&gt;=1,$B52&lt;=Q$6),H_TI+H_ServNPL,0)-(IF($B52=2,Q$7*H_LegalShare,0)+IF($B52=Q$6,Q$7*(1-H_LegalShare),0))-IF($B52=0,H_Acq+H_Board,0)-IF(AND($B52&gt;Q$6,$B52&lt;=Q$12),H_TI+H_ServNPL+H_Util,0)-IF($B52=Q$11,Q$15+H_CK,0)</f>
        <v>-520</v>
      </c>
      <c r="R52" s="19" t="n">
        <f aca="false">IF($B52=R$12,R$14,0)-IF(AND($B52&gt;=1,$B52&lt;=R$6),H_TI+H_ServNPL,0)-(IF($B52=2,R$7*H_LegalShare,0)+IF($B52=R$6,R$7*(1-H_LegalShare),0))-IF($B52=0,H_Acq+H_Board,0)-IF(AND($B52&gt;R$6,$B52&lt;=R$12),H_TI+H_ServNPL+H_Util,0)-IF($B52=R$11,R$15+H_CK,0)</f>
        <v>-520</v>
      </c>
      <c r="S52" s="19" t="n">
        <f aca="false">IF($B52=S$12,S$14,0)-IF(AND($B52&gt;=1,$B52&lt;=S$6),H_TI+H_ServNPL,0)-(IF($B52=2,S$7*H_LegalShare,0)+IF($B52=S$6,S$7*(1-H_LegalShare),0))-IF($B52=0,H_Acq+H_Board,0)-IF(AND($B52&gt;S$6,$B52&lt;=S$12),H_TI+H_ServNPL+H_Util,0)-IF($B52=S$11,S$15+H_CK,0)</f>
        <v>-520</v>
      </c>
      <c r="T52" s="19" t="n">
        <f aca="false">IF($B52=T$12,T$14,0)-IF(AND($B52&gt;=1,$B52&lt;=T$6),H_TI+H_ServNPL,0)-(IF($B52=2,T$7*H_LegalShare,0)+IF($B52=T$6,T$7*(1-H_LegalShare),0))-IF($B52=0,H_Acq+H_Board,0)-IF(AND($B52&gt;T$6,$B52&lt;=T$12),H_TI+H_ServNPL+H_Util,0)-IF($B52=T$11,T$15+H_CK,0)</f>
        <v>-520</v>
      </c>
      <c r="U52" s="19" t="n">
        <f aca="false">IF($B52=U$12,U$14,0)-IF(AND($B52&gt;=1,$B52&lt;=U$6),H_TI+H_ServNPL,0)-(IF($B52=2,U$7*H_LegalShare,0)+IF($B52=U$6,U$7*(1-H_LegalShare),0))-IF($B52=0,H_Acq+H_Board,0)-IF(AND($B52&gt;U$6,$B52&lt;=U$12),H_TI+H_ServNPL+H_Util,0)-IF($B52=U$11,U$15+H_CK,0)</f>
        <v>-520</v>
      </c>
      <c r="V52" s="19" t="n">
        <f aca="false">IF($B52=V$12,V$14,0)-IF(AND($B52&gt;=1,$B52&lt;=V$6),H_TI+H_ServNPL,0)-(IF($B52=2,V$7*H_LegalShare,0)+IF($B52=V$6,V$7*(1-H_LegalShare),0))-IF($B52=0,H_Acq+H_Board,0)-IF(AND($B52&gt;V$6,$B52&lt;=V$12),H_TI+H_ServNPL+H_Util,0)-IF($B52=V$11,V$15+H_CK,0)</f>
        <v>-520</v>
      </c>
      <c r="W52" s="19" t="n">
        <f aca="false">IF($B52=W$12,W$14,0)-IF(AND($B52&gt;=1,$B52&lt;=W$6),H_TI+H_ServNPL,0)-(IF($B52=2,W$7*H_LegalShare,0)+IF($B52=W$6,W$7*(1-H_LegalShare),0))-IF($B52=0,H_Acq+H_Board,0)-IF(AND($B52&gt;W$6,$B52&lt;=W$12),H_TI+H_ServNPL+H_Util,0)-IF($B52=W$11,W$15+H_CK,0)</f>
        <v>-520</v>
      </c>
      <c r="X52" s="19" t="n">
        <f aca="false">IF($B52=X$12,X$14,0)-IF(AND($B52&gt;=1,$B52&lt;=X$6),H_TI+H_ServNPL,0)-(IF($B52=2,X$7*H_LegalShare,0)+IF($B52=X$6,X$7*(1-H_LegalShare),0))-IF($B52=0,H_Acq+H_Board,0)-IF(AND($B52&gt;X$6,$B52&lt;=X$12),H_TI+H_ServNPL+H_Util,0)-IF($B52=X$11,X$15+H_CK,0)</f>
        <v>-670</v>
      </c>
      <c r="Y52" s="19" t="n">
        <f aca="false">IF($B52=Y$12,Y$14,0)-IF(AND($B52&gt;=1,$B52&lt;=Y$6),H_TI+H_ServNPL,0)-(IF($B52=2,Y$7*H_LegalShare,0)+IF($B52=Y$6,Y$7*(1-H_LegalShare),0))-IF($B52=0,H_Acq+H_Board,0)-IF(AND($B52&gt;Y$6,$B52&lt;=Y$12),H_TI+H_ServNPL+H_Util,0)-IF($B52=Y$11,Y$15+H_CK,0)</f>
        <v>-670</v>
      </c>
    </row>
    <row r="53" customFormat="false" ht="15" hidden="false" customHeight="false" outlineLevel="0" collapsed="false">
      <c r="B53" s="0" t="n">
        <v>22</v>
      </c>
      <c r="C53" s="19" t="n">
        <f aca="false">IF($B53=C$12,C$14,0)-IF(AND($B53&gt;=1,$B53&lt;=C$6),H_TI+H_ServNPL,0)-(IF($B53=2,C$7*H_LegalShare,0)+IF($B53=C$6,C$7*(1-H_LegalShare),0))-IF($B53=0,H_Acq+H_Board,0)-IF(AND($B53&gt;C$6,$B53&lt;=C$12),H_TI+H_ServNPL+H_Util,0)-IF($B53=C$11,C$15+H_CK,0)</f>
        <v>-520</v>
      </c>
      <c r="D53" s="19" t="n">
        <f aca="false">IF($B53=D$12,D$14,0)-IF(AND($B53&gt;=1,$B53&lt;=D$6),H_TI+H_ServNPL,0)-(IF($B53=2,D$7*H_LegalShare,0)+IF($B53=D$6,D$7*(1-H_LegalShare),0))-IF($B53=0,H_Acq+H_Board,0)-IF(AND($B53&gt;D$6,$B53&lt;=D$12),H_TI+H_ServNPL+H_Util,0)-IF($B53=D$11,D$15+H_CK,0)</f>
        <v>0</v>
      </c>
      <c r="E53" s="19" t="n">
        <f aca="false">IF($B53=E$12,E$14,0)-IF(AND($B53&gt;=1,$B53&lt;=E$6),H_TI+H_ServNPL,0)-(IF($B53=2,E$7*H_LegalShare,0)+IF($B53=E$6,E$7*(1-H_LegalShare),0))-IF($B53=0,H_Acq+H_Board,0)-IF(AND($B53&gt;E$6,$B53&lt;=E$12),H_TI+H_ServNPL+H_Util,0)-IF($B53=E$11,E$15+H_CK,0)</f>
        <v>-520</v>
      </c>
      <c r="F53" s="19" t="n">
        <f aca="false">IF($B53=F$12,F$14,0)-IF(AND($B53&gt;=1,$B53&lt;=F$6),H_TI+H_ServNPL,0)-(IF($B53=2,F$7*H_LegalShare,0)+IF($B53=F$6,F$7*(1-H_LegalShare),0))-IF($B53=0,H_Acq+H_Board,0)-IF(AND($B53&gt;F$6,$B53&lt;=F$12),H_TI+H_ServNPL+H_Util,0)-IF($B53=F$11,F$15+H_CK,0)</f>
        <v>0</v>
      </c>
      <c r="G53" s="19" t="n">
        <f aca="false">IF($B53=G$12,G$14,0)-IF(AND($B53&gt;=1,$B53&lt;=G$6),H_TI+H_ServNPL,0)-(IF($B53=2,G$7*H_LegalShare,0)+IF($B53=G$6,G$7*(1-H_LegalShare),0))-IF($B53=0,H_Acq+H_Board,0)-IF(AND($B53&gt;G$6,$B53&lt;=G$12),H_TI+H_ServNPL+H_Util,0)-IF($B53=G$11,G$15+H_CK,0)</f>
        <v>-670</v>
      </c>
      <c r="H53" s="19" t="n">
        <f aca="false">IF($B53=H$12,H$14,0)-IF(AND($B53&gt;=1,$B53&lt;=H$6),H_TI+H_ServNPL,0)-(IF($B53=2,H$7*H_LegalShare,0)+IF($B53=H$6,H$7*(1-H_LegalShare),0))-IF($B53=0,H_Acq+H_Board,0)-IF(AND($B53&gt;H$6,$B53&lt;=H$12),H_TI+H_ServNPL+H_Util,0)-IF($B53=H$11,H$15+H_CK,0)</f>
        <v>-520</v>
      </c>
      <c r="I53" s="19" t="n">
        <f aca="false">IF($B53=I$12,I$14,0)-IF(AND($B53&gt;=1,$B53&lt;=I$6),H_TI+H_ServNPL,0)-(IF($B53=2,I$7*H_LegalShare,0)+IF($B53=I$6,I$7*(1-H_LegalShare),0))-IF($B53=0,H_Acq+H_Board,0)-IF(AND($B53&gt;I$6,$B53&lt;=I$12),H_TI+H_ServNPL+H_Util,0)-IF($B53=I$11,I$15+H_CK,0)</f>
        <v>-520</v>
      </c>
      <c r="J53" s="19" t="n">
        <f aca="false">IF($B53=J$12,J$14,0)-IF(AND($B53&gt;=1,$B53&lt;=J$6),H_TI+H_ServNPL,0)-(IF($B53=2,J$7*H_LegalShare,0)+IF($B53=J$6,J$7*(1-H_LegalShare),0))-IF($B53=0,H_Acq+H_Board,0)-IF(AND($B53&gt;J$6,$B53&lt;=J$12),H_TI+H_ServNPL+H_Util,0)-IF($B53=J$11,J$15+H_CK,0)</f>
        <v>-520</v>
      </c>
      <c r="K53" s="19" t="n">
        <f aca="false">IF($B53=K$12,K$14,0)-IF(AND($B53&gt;=1,$B53&lt;=K$6),H_TI+H_ServNPL,0)-(IF($B53=2,K$7*H_LegalShare,0)+IF($B53=K$6,K$7*(1-H_LegalShare),0))-IF($B53=0,H_Acq+H_Board,0)-IF(AND($B53&gt;K$6,$B53&lt;=K$12),H_TI+H_ServNPL+H_Util,0)-IF($B53=K$11,K$15+H_CK,0)</f>
        <v>-520</v>
      </c>
      <c r="L53" s="19" t="n">
        <f aca="false">IF($B53=L$12,L$14,0)-IF(AND($B53&gt;=1,$B53&lt;=L$6),H_TI+H_ServNPL,0)-(IF($B53=2,L$7*H_LegalShare,0)+IF($B53=L$6,L$7*(1-H_LegalShare),0))-IF($B53=0,H_Acq+H_Board,0)-IF(AND($B53&gt;L$6,$B53&lt;=L$12),H_TI+H_ServNPL+H_Util,0)-IF($B53=L$11,L$15+H_CK,0)</f>
        <v>-520</v>
      </c>
      <c r="M53" s="19" t="n">
        <f aca="false">IF($B53=M$12,M$14,0)-IF(AND($B53&gt;=1,$B53&lt;=M$6),H_TI+H_ServNPL,0)-(IF($B53=2,M$7*H_LegalShare,0)+IF($B53=M$6,M$7*(1-H_LegalShare),0))-IF($B53=0,H_Acq+H_Board,0)-IF(AND($B53&gt;M$6,$B53&lt;=M$12),H_TI+H_ServNPL+H_Util,0)-IF($B53=M$11,M$15+H_CK,0)</f>
        <v>-520</v>
      </c>
      <c r="N53" s="19" t="n">
        <f aca="false">IF($B53=N$12,N$14,0)-IF(AND($B53&gt;=1,$B53&lt;=N$6),H_TI+H_ServNPL,0)-(IF($B53=2,N$7*H_LegalShare,0)+IF($B53=N$6,N$7*(1-H_LegalShare),0))-IF($B53=0,H_Acq+H_Board,0)-IF(AND($B53&gt;N$6,$B53&lt;=N$12),H_TI+H_ServNPL+H_Util,0)-IF($B53=N$11,N$15+H_CK,0)</f>
        <v>-520</v>
      </c>
      <c r="O53" s="19" t="n">
        <f aca="false">IF($B53=O$12,O$14,0)-IF(AND($B53&gt;=1,$B53&lt;=O$6),H_TI+H_ServNPL,0)-(IF($B53=2,O$7*H_LegalShare,0)+IF($B53=O$6,O$7*(1-H_LegalShare),0))-IF($B53=0,H_Acq+H_Board,0)-IF(AND($B53&gt;O$6,$B53&lt;=O$12),H_TI+H_ServNPL+H_Util,0)-IF($B53=O$11,O$15+H_CK,0)</f>
        <v>-520</v>
      </c>
      <c r="P53" s="19" t="n">
        <f aca="false">IF($B53=P$12,P$14,0)-IF(AND($B53&gt;=1,$B53&lt;=P$6),H_TI+H_ServNPL,0)-(IF($B53=2,P$7*H_LegalShare,0)+IF($B53=P$6,P$7*(1-H_LegalShare),0))-IF($B53=0,H_Acq+H_Board,0)-IF(AND($B53&gt;P$6,$B53&lt;=P$12),H_TI+H_ServNPL+H_Util,0)-IF($B53=P$11,P$15+H_CK,0)</f>
        <v>-520</v>
      </c>
      <c r="Q53" s="19" t="n">
        <f aca="false">IF($B53=Q$12,Q$14,0)-IF(AND($B53&gt;=1,$B53&lt;=Q$6),H_TI+H_ServNPL,0)-(IF($B53=2,Q$7*H_LegalShare,0)+IF($B53=Q$6,Q$7*(1-H_LegalShare),0))-IF($B53=0,H_Acq+H_Board,0)-IF(AND($B53&gt;Q$6,$B53&lt;=Q$12),H_TI+H_ServNPL+H_Util,0)-IF($B53=Q$11,Q$15+H_CK,0)</f>
        <v>-520</v>
      </c>
      <c r="R53" s="19" t="n">
        <f aca="false">IF($B53=R$12,R$14,0)-IF(AND($B53&gt;=1,$B53&lt;=R$6),H_TI+H_ServNPL,0)-(IF($B53=2,R$7*H_LegalShare,0)+IF($B53=R$6,R$7*(1-H_LegalShare),0))-IF($B53=0,H_Acq+H_Board,0)-IF(AND($B53&gt;R$6,$B53&lt;=R$12),H_TI+H_ServNPL+H_Util,0)-IF($B53=R$11,R$15+H_CK,0)</f>
        <v>-520</v>
      </c>
      <c r="S53" s="19" t="n">
        <f aca="false">IF($B53=S$12,S$14,0)-IF(AND($B53&gt;=1,$B53&lt;=S$6),H_TI+H_ServNPL,0)-(IF($B53=2,S$7*H_LegalShare,0)+IF($B53=S$6,S$7*(1-H_LegalShare),0))-IF($B53=0,H_Acq+H_Board,0)-IF(AND($B53&gt;S$6,$B53&lt;=S$12),H_TI+H_ServNPL+H_Util,0)-IF($B53=S$11,S$15+H_CK,0)</f>
        <v>-520</v>
      </c>
      <c r="T53" s="19" t="n">
        <f aca="false">IF($B53=T$12,T$14,0)-IF(AND($B53&gt;=1,$B53&lt;=T$6),H_TI+H_ServNPL,0)-(IF($B53=2,T$7*H_LegalShare,0)+IF($B53=T$6,T$7*(1-H_LegalShare),0))-IF($B53=0,H_Acq+H_Board,0)-IF(AND($B53&gt;T$6,$B53&lt;=T$12),H_TI+H_ServNPL+H_Util,0)-IF($B53=T$11,T$15+H_CK,0)</f>
        <v>-520</v>
      </c>
      <c r="U53" s="19" t="n">
        <f aca="false">IF($B53=U$12,U$14,0)-IF(AND($B53&gt;=1,$B53&lt;=U$6),H_TI+H_ServNPL,0)-(IF($B53=2,U$7*H_LegalShare,0)+IF($B53=U$6,U$7*(1-H_LegalShare),0))-IF($B53=0,H_Acq+H_Board,0)-IF(AND($B53&gt;U$6,$B53&lt;=U$12),H_TI+H_ServNPL+H_Util,0)-IF($B53=U$11,U$15+H_CK,0)</f>
        <v>-520</v>
      </c>
      <c r="V53" s="19" t="n">
        <f aca="false">IF($B53=V$12,V$14,0)-IF(AND($B53&gt;=1,$B53&lt;=V$6),H_TI+H_ServNPL,0)-(IF($B53=2,V$7*H_LegalShare,0)+IF($B53=V$6,V$7*(1-H_LegalShare),0))-IF($B53=0,H_Acq+H_Board,0)-IF(AND($B53&gt;V$6,$B53&lt;=V$12),H_TI+H_ServNPL+H_Util,0)-IF($B53=V$11,V$15+H_CK,0)</f>
        <v>-3770</v>
      </c>
      <c r="W53" s="19" t="n">
        <f aca="false">IF($B53=W$12,W$14,0)-IF(AND($B53&gt;=1,$B53&lt;=W$6),H_TI+H_ServNPL,0)-(IF($B53=2,W$7*H_LegalShare,0)+IF($B53=W$6,W$7*(1-H_LegalShare),0))-IF($B53=0,H_Acq+H_Board,0)-IF(AND($B53&gt;W$6,$B53&lt;=W$12),H_TI+H_ServNPL+H_Util,0)-IF($B53=W$11,W$15+H_CK,0)</f>
        <v>-520</v>
      </c>
      <c r="X53" s="19" t="n">
        <f aca="false">IF($B53=X$12,X$14,0)-IF(AND($B53&gt;=1,$B53&lt;=X$6),H_TI+H_ServNPL,0)-(IF($B53=2,X$7*H_LegalShare,0)+IF($B53=X$6,X$7*(1-H_LegalShare),0))-IF($B53=0,H_Acq+H_Board,0)-IF(AND($B53&gt;X$6,$B53&lt;=X$12),H_TI+H_ServNPL+H_Util,0)-IF($B53=X$11,X$15+H_CK,0)</f>
        <v>176774</v>
      </c>
      <c r="Y53" s="19" t="n">
        <f aca="false">IF($B53=Y$12,Y$14,0)-IF(AND($B53&gt;=1,$B53&lt;=Y$6),H_TI+H_ServNPL,0)-(IF($B53=2,Y$7*H_LegalShare,0)+IF($B53=Y$6,Y$7*(1-H_LegalShare),0))-IF($B53=0,H_Acq+H_Board,0)-IF(AND($B53&gt;Y$6,$B53&lt;=Y$12),H_TI+H_ServNPL+H_Util,0)-IF($B53=Y$11,Y$15+H_CK,0)</f>
        <v>-670</v>
      </c>
    </row>
    <row r="54" customFormat="false" ht="15" hidden="false" customHeight="false" outlineLevel="0" collapsed="false">
      <c r="B54" s="0" t="n">
        <v>23</v>
      </c>
      <c r="C54" s="19" t="n">
        <f aca="false">IF($B54=C$12,C$14,0)-IF(AND($B54&gt;=1,$B54&lt;=C$6),H_TI+H_ServNPL,0)-(IF($B54=2,C$7*H_LegalShare,0)+IF($B54=C$6,C$7*(1-H_LegalShare),0))-IF($B54=0,H_Acq+H_Board,0)-IF(AND($B54&gt;C$6,$B54&lt;=C$12),H_TI+H_ServNPL+H_Util,0)-IF($B54=C$11,C$15+H_CK,0)</f>
        <v>-520</v>
      </c>
      <c r="D54" s="19" t="n">
        <f aca="false">IF($B54=D$12,D$14,0)-IF(AND($B54&gt;=1,$B54&lt;=D$6),H_TI+H_ServNPL,0)-(IF($B54=2,D$7*H_LegalShare,0)+IF($B54=D$6,D$7*(1-H_LegalShare),0))-IF($B54=0,H_Acq+H_Board,0)-IF(AND($B54&gt;D$6,$B54&lt;=D$12),H_TI+H_ServNPL+H_Util,0)-IF($B54=D$11,D$15+H_CK,0)</f>
        <v>0</v>
      </c>
      <c r="E54" s="19" t="n">
        <f aca="false">IF($B54=E$12,E$14,0)-IF(AND($B54&gt;=1,$B54&lt;=E$6),H_TI+H_ServNPL,0)-(IF($B54=2,E$7*H_LegalShare,0)+IF($B54=E$6,E$7*(1-H_LegalShare),0))-IF($B54=0,H_Acq+H_Board,0)-IF(AND($B54&gt;E$6,$B54&lt;=E$12),H_TI+H_ServNPL+H_Util,0)-IF($B54=E$11,E$15+H_CK,0)</f>
        <v>-520</v>
      </c>
      <c r="F54" s="19" t="n">
        <f aca="false">IF($B54=F$12,F$14,0)-IF(AND($B54&gt;=1,$B54&lt;=F$6),H_TI+H_ServNPL,0)-(IF($B54=2,F$7*H_LegalShare,0)+IF($B54=F$6,F$7*(1-H_LegalShare),0))-IF($B54=0,H_Acq+H_Board,0)-IF(AND($B54&gt;F$6,$B54&lt;=F$12),H_TI+H_ServNPL+H_Util,0)-IF($B54=F$11,F$15+H_CK,0)</f>
        <v>0</v>
      </c>
      <c r="G54" s="19" t="n">
        <f aca="false">IF($B54=G$12,G$14,0)-IF(AND($B54&gt;=1,$B54&lt;=G$6),H_TI+H_ServNPL,0)-(IF($B54=2,G$7*H_LegalShare,0)+IF($B54=G$6,G$7*(1-H_LegalShare),0))-IF($B54=0,H_Acq+H_Board,0)-IF(AND($B54&gt;G$6,$B54&lt;=G$12),H_TI+H_ServNPL+H_Util,0)-IF($B54=G$11,G$15+H_CK,0)</f>
        <v>-670</v>
      </c>
      <c r="H54" s="19" t="n">
        <f aca="false">IF($B54=H$12,H$14,0)-IF(AND($B54&gt;=1,$B54&lt;=H$6),H_TI+H_ServNPL,0)-(IF($B54=2,H$7*H_LegalShare,0)+IF($B54=H$6,H$7*(1-H_LegalShare),0))-IF($B54=0,H_Acq+H_Board,0)-IF(AND($B54&gt;H$6,$B54&lt;=H$12),H_TI+H_ServNPL+H_Util,0)-IF($B54=H$11,H$15+H_CK,0)</f>
        <v>-520</v>
      </c>
      <c r="I54" s="19" t="n">
        <f aca="false">IF($B54=I$12,I$14,0)-IF(AND($B54&gt;=1,$B54&lt;=I$6),H_TI+H_ServNPL,0)-(IF($B54=2,I$7*H_LegalShare,0)+IF($B54=I$6,I$7*(1-H_LegalShare),0))-IF($B54=0,H_Acq+H_Board,0)-IF(AND($B54&gt;I$6,$B54&lt;=I$12),H_TI+H_ServNPL+H_Util,0)-IF($B54=I$11,I$15+H_CK,0)</f>
        <v>-520</v>
      </c>
      <c r="J54" s="19" t="n">
        <f aca="false">IF($B54=J$12,J$14,0)-IF(AND($B54&gt;=1,$B54&lt;=J$6),H_TI+H_ServNPL,0)-(IF($B54=2,J$7*H_LegalShare,0)+IF($B54=J$6,J$7*(1-H_LegalShare),0))-IF($B54=0,H_Acq+H_Board,0)-IF(AND($B54&gt;J$6,$B54&lt;=J$12),H_TI+H_ServNPL+H_Util,0)-IF($B54=J$11,J$15+H_CK,0)</f>
        <v>-520</v>
      </c>
      <c r="K54" s="19" t="n">
        <f aca="false">IF($B54=K$12,K$14,0)-IF(AND($B54&gt;=1,$B54&lt;=K$6),H_TI+H_ServNPL,0)-(IF($B54=2,K$7*H_LegalShare,0)+IF($B54=K$6,K$7*(1-H_LegalShare),0))-IF($B54=0,H_Acq+H_Board,0)-IF(AND($B54&gt;K$6,$B54&lt;=K$12),H_TI+H_ServNPL+H_Util,0)-IF($B54=K$11,K$15+H_CK,0)</f>
        <v>-520</v>
      </c>
      <c r="L54" s="19" t="n">
        <f aca="false">IF($B54=L$12,L$14,0)-IF(AND($B54&gt;=1,$B54&lt;=L$6),H_TI+H_ServNPL,0)-(IF($B54=2,L$7*H_LegalShare,0)+IF($B54=L$6,L$7*(1-H_LegalShare),0))-IF($B54=0,H_Acq+H_Board,0)-IF(AND($B54&gt;L$6,$B54&lt;=L$12),H_TI+H_ServNPL+H_Util,0)-IF($B54=L$11,L$15+H_CK,0)</f>
        <v>-520</v>
      </c>
      <c r="M54" s="19" t="n">
        <f aca="false">IF($B54=M$12,M$14,0)-IF(AND($B54&gt;=1,$B54&lt;=M$6),H_TI+H_ServNPL,0)-(IF($B54=2,M$7*H_LegalShare,0)+IF($B54=M$6,M$7*(1-H_LegalShare),0))-IF($B54=0,H_Acq+H_Board,0)-IF(AND($B54&gt;M$6,$B54&lt;=M$12),H_TI+H_ServNPL+H_Util,0)-IF($B54=M$11,M$15+H_CK,0)</f>
        <v>-520</v>
      </c>
      <c r="N54" s="19" t="n">
        <f aca="false">IF($B54=N$12,N$14,0)-IF(AND($B54&gt;=1,$B54&lt;=N$6),H_TI+H_ServNPL,0)-(IF($B54=2,N$7*H_LegalShare,0)+IF($B54=N$6,N$7*(1-H_LegalShare),0))-IF($B54=0,H_Acq+H_Board,0)-IF(AND($B54&gt;N$6,$B54&lt;=N$12),H_TI+H_ServNPL+H_Util,0)-IF($B54=N$11,N$15+H_CK,0)</f>
        <v>-520</v>
      </c>
      <c r="O54" s="19" t="n">
        <f aca="false">IF($B54=O$12,O$14,0)-IF(AND($B54&gt;=1,$B54&lt;=O$6),H_TI+H_ServNPL,0)-(IF($B54=2,O$7*H_LegalShare,0)+IF($B54=O$6,O$7*(1-H_LegalShare),0))-IF($B54=0,H_Acq+H_Board,0)-IF(AND($B54&gt;O$6,$B54&lt;=O$12),H_TI+H_ServNPL+H_Util,0)-IF($B54=O$11,O$15+H_CK,0)</f>
        <v>-520</v>
      </c>
      <c r="P54" s="19" t="n">
        <f aca="false">IF($B54=P$12,P$14,0)-IF(AND($B54&gt;=1,$B54&lt;=P$6),H_TI+H_ServNPL,0)-(IF($B54=2,P$7*H_LegalShare,0)+IF($B54=P$6,P$7*(1-H_LegalShare),0))-IF($B54=0,H_Acq+H_Board,0)-IF(AND($B54&gt;P$6,$B54&lt;=P$12),H_TI+H_ServNPL+H_Util,0)-IF($B54=P$11,P$15+H_CK,0)</f>
        <v>-520</v>
      </c>
      <c r="Q54" s="19" t="n">
        <f aca="false">IF($B54=Q$12,Q$14,0)-IF(AND($B54&gt;=1,$B54&lt;=Q$6),H_TI+H_ServNPL,0)-(IF($B54=2,Q$7*H_LegalShare,0)+IF($B54=Q$6,Q$7*(1-H_LegalShare),0))-IF($B54=0,H_Acq+H_Board,0)-IF(AND($B54&gt;Q$6,$B54&lt;=Q$12),H_TI+H_ServNPL+H_Util,0)-IF($B54=Q$11,Q$15+H_CK,0)</f>
        <v>-520</v>
      </c>
      <c r="R54" s="19" t="n">
        <f aca="false">IF($B54=R$12,R$14,0)-IF(AND($B54&gt;=1,$B54&lt;=R$6),H_TI+H_ServNPL,0)-(IF($B54=2,R$7*H_LegalShare,0)+IF($B54=R$6,R$7*(1-H_LegalShare),0))-IF($B54=0,H_Acq+H_Board,0)-IF(AND($B54&gt;R$6,$B54&lt;=R$12),H_TI+H_ServNPL+H_Util,0)-IF($B54=R$11,R$15+H_CK,0)</f>
        <v>-520</v>
      </c>
      <c r="S54" s="19" t="n">
        <f aca="false">IF($B54=S$12,S$14,0)-IF(AND($B54&gt;=1,$B54&lt;=S$6),H_TI+H_ServNPL,0)-(IF($B54=2,S$7*H_LegalShare,0)+IF($B54=S$6,S$7*(1-H_LegalShare),0))-IF($B54=0,H_Acq+H_Board,0)-IF(AND($B54&gt;S$6,$B54&lt;=S$12),H_TI+H_ServNPL+H_Util,0)-IF($B54=S$11,S$15+H_CK,0)</f>
        <v>-520</v>
      </c>
      <c r="T54" s="19" t="n">
        <f aca="false">IF($B54=T$12,T$14,0)-IF(AND($B54&gt;=1,$B54&lt;=T$6),H_TI+H_ServNPL,0)-(IF($B54=2,T$7*H_LegalShare,0)+IF($B54=T$6,T$7*(1-H_LegalShare),0))-IF($B54=0,H_Acq+H_Board,0)-IF(AND($B54&gt;T$6,$B54&lt;=T$12),H_TI+H_ServNPL+H_Util,0)-IF($B54=T$11,T$15+H_CK,0)</f>
        <v>-520</v>
      </c>
      <c r="U54" s="19" t="n">
        <f aca="false">IF($B54=U$12,U$14,0)-IF(AND($B54&gt;=1,$B54&lt;=U$6),H_TI+H_ServNPL,0)-(IF($B54=2,U$7*H_LegalShare,0)+IF($B54=U$6,U$7*(1-H_LegalShare),0))-IF($B54=0,H_Acq+H_Board,0)-IF(AND($B54&gt;U$6,$B54&lt;=U$12),H_TI+H_ServNPL+H_Util,0)-IF($B54=U$11,U$15+H_CK,0)</f>
        <v>-520</v>
      </c>
      <c r="V54" s="19" t="n">
        <f aca="false">IF($B54=V$12,V$14,0)-IF(AND($B54&gt;=1,$B54&lt;=V$6),H_TI+H_ServNPL,0)-(IF($B54=2,V$7*H_LegalShare,0)+IF($B54=V$6,V$7*(1-H_LegalShare),0))-IF($B54=0,H_Acq+H_Board,0)-IF(AND($B54&gt;V$6,$B54&lt;=V$12),H_TI+H_ServNPL+H_Util,0)-IF($B54=V$11,V$15+H_CK,0)</f>
        <v>-670</v>
      </c>
      <c r="W54" s="19" t="n">
        <f aca="false">IF($B54=W$12,W$14,0)-IF(AND($B54&gt;=1,$B54&lt;=W$6),H_TI+H_ServNPL,0)-(IF($B54=2,W$7*H_LegalShare,0)+IF($B54=W$6,W$7*(1-H_LegalShare),0))-IF($B54=0,H_Acq+H_Board,0)-IF(AND($B54&gt;W$6,$B54&lt;=W$12),H_TI+H_ServNPL+H_Util,0)-IF($B54=W$11,W$15+H_CK,0)</f>
        <v>-3770</v>
      </c>
      <c r="X54" s="19" t="n">
        <f aca="false">IF($B54=X$12,X$14,0)-IF(AND($B54&gt;=1,$B54&lt;=X$6),H_TI+H_ServNPL,0)-(IF($B54=2,X$7*H_LegalShare,0)+IF($B54=X$6,X$7*(1-H_LegalShare),0))-IF($B54=0,H_Acq+H_Board,0)-IF(AND($B54&gt;X$6,$B54&lt;=X$12),H_TI+H_ServNPL+H_Util,0)-IF($B54=X$11,X$15+H_CK,0)</f>
        <v>0</v>
      </c>
      <c r="Y54" s="19" t="n">
        <f aca="false">IF($B54=Y$12,Y$14,0)-IF(AND($B54&gt;=1,$B54&lt;=Y$6),H_TI+H_ServNPL,0)-(IF($B54=2,Y$7*H_LegalShare,0)+IF($B54=Y$6,Y$7*(1-H_LegalShare),0))-IF($B54=0,H_Acq+H_Board,0)-IF(AND($B54&gt;Y$6,$B54&lt;=Y$12),H_TI+H_ServNPL+H_Util,0)-IF($B54=Y$11,Y$15+H_CK,0)</f>
        <v>176774</v>
      </c>
    </row>
    <row r="55" customFormat="false" ht="15" hidden="false" customHeight="false" outlineLevel="0" collapsed="false">
      <c r="B55" s="0" t="n">
        <v>24</v>
      </c>
      <c r="C55" s="19" t="n">
        <f aca="false">IF($B55=C$12,C$14,0)-IF(AND($B55&gt;=1,$B55&lt;=C$6),H_TI+H_ServNPL,0)-(IF($B55=2,C$7*H_LegalShare,0)+IF($B55=C$6,C$7*(1-H_LegalShare),0))-IF($B55=0,H_Acq+H_Board,0)-IF(AND($B55&gt;C$6,$B55&lt;=C$12),H_TI+H_ServNPL+H_Util,0)-IF($B55=C$11,C$15+H_CK,0)</f>
        <v>-520</v>
      </c>
      <c r="D55" s="19" t="n">
        <f aca="false">IF($B55=D$12,D$14,0)-IF(AND($B55&gt;=1,$B55&lt;=D$6),H_TI+H_ServNPL,0)-(IF($B55=2,D$7*H_LegalShare,0)+IF($B55=D$6,D$7*(1-H_LegalShare),0))-IF($B55=0,H_Acq+H_Board,0)-IF(AND($B55&gt;D$6,$B55&lt;=D$12),H_TI+H_ServNPL+H_Util,0)-IF($B55=D$11,D$15+H_CK,0)</f>
        <v>0</v>
      </c>
      <c r="E55" s="19" t="n">
        <f aca="false">IF($B55=E$12,E$14,0)-IF(AND($B55&gt;=1,$B55&lt;=E$6),H_TI+H_ServNPL,0)-(IF($B55=2,E$7*H_LegalShare,0)+IF($B55=E$6,E$7*(1-H_LegalShare),0))-IF($B55=0,H_Acq+H_Board,0)-IF(AND($B55&gt;E$6,$B55&lt;=E$12),H_TI+H_ServNPL+H_Util,0)-IF($B55=E$11,E$15+H_CK,0)</f>
        <v>-520</v>
      </c>
      <c r="F55" s="19" t="n">
        <f aca="false">IF($B55=F$12,F$14,0)-IF(AND($B55&gt;=1,$B55&lt;=F$6),H_TI+H_ServNPL,0)-(IF($B55=2,F$7*H_LegalShare,0)+IF($B55=F$6,F$7*(1-H_LegalShare),0))-IF($B55=0,H_Acq+H_Board,0)-IF(AND($B55&gt;F$6,$B55&lt;=F$12),H_TI+H_ServNPL+H_Util,0)-IF($B55=F$11,F$15+H_CK,0)</f>
        <v>0</v>
      </c>
      <c r="G55" s="19" t="n">
        <f aca="false">IF($B55=G$12,G$14,0)-IF(AND($B55&gt;=1,$B55&lt;=G$6),H_TI+H_ServNPL,0)-(IF($B55=2,G$7*H_LegalShare,0)+IF($B55=G$6,G$7*(1-H_LegalShare),0))-IF($B55=0,H_Acq+H_Board,0)-IF(AND($B55&gt;G$6,$B55&lt;=G$12),H_TI+H_ServNPL+H_Util,0)-IF($B55=G$11,G$15+H_CK,0)</f>
        <v>-670</v>
      </c>
      <c r="H55" s="19" t="n">
        <f aca="false">IF($B55=H$12,H$14,0)-IF(AND($B55&gt;=1,$B55&lt;=H$6),H_TI+H_ServNPL,0)-(IF($B55=2,H$7*H_LegalShare,0)+IF($B55=H$6,H$7*(1-H_LegalShare),0))-IF($B55=0,H_Acq+H_Board,0)-IF(AND($B55&gt;H$6,$B55&lt;=H$12),H_TI+H_ServNPL+H_Util,0)-IF($B55=H$11,H$15+H_CK,0)</f>
        <v>-3770</v>
      </c>
      <c r="I55" s="19" t="n">
        <f aca="false">IF($B55=I$12,I$14,0)-IF(AND($B55&gt;=1,$B55&lt;=I$6),H_TI+H_ServNPL,0)-(IF($B55=2,I$7*H_LegalShare,0)+IF($B55=I$6,I$7*(1-H_LegalShare),0))-IF($B55=0,H_Acq+H_Board,0)-IF(AND($B55&gt;I$6,$B55&lt;=I$12),H_TI+H_ServNPL+H_Util,0)-IF($B55=I$11,I$15+H_CK,0)</f>
        <v>-520</v>
      </c>
      <c r="J55" s="19" t="n">
        <f aca="false">IF($B55=J$12,J$14,0)-IF(AND($B55&gt;=1,$B55&lt;=J$6),H_TI+H_ServNPL,0)-(IF($B55=2,J$7*H_LegalShare,0)+IF($B55=J$6,J$7*(1-H_LegalShare),0))-IF($B55=0,H_Acq+H_Board,0)-IF(AND($B55&gt;J$6,$B55&lt;=J$12),H_TI+H_ServNPL+H_Util,0)-IF($B55=J$11,J$15+H_CK,0)</f>
        <v>-520</v>
      </c>
      <c r="K55" s="19" t="n">
        <f aca="false">IF($B55=K$12,K$14,0)-IF(AND($B55&gt;=1,$B55&lt;=K$6),H_TI+H_ServNPL,0)-(IF($B55=2,K$7*H_LegalShare,0)+IF($B55=K$6,K$7*(1-H_LegalShare),0))-IF($B55=0,H_Acq+H_Board,0)-IF(AND($B55&gt;K$6,$B55&lt;=K$12),H_TI+H_ServNPL+H_Util,0)-IF($B55=K$11,K$15+H_CK,0)</f>
        <v>-520</v>
      </c>
      <c r="L55" s="19" t="n">
        <f aca="false">IF($B55=L$12,L$14,0)-IF(AND($B55&gt;=1,$B55&lt;=L$6),H_TI+H_ServNPL,0)-(IF($B55=2,L$7*H_LegalShare,0)+IF($B55=L$6,L$7*(1-H_LegalShare),0))-IF($B55=0,H_Acq+H_Board,0)-IF(AND($B55&gt;L$6,$B55&lt;=L$12),H_TI+H_ServNPL+H_Util,0)-IF($B55=L$11,L$15+H_CK,0)</f>
        <v>-520</v>
      </c>
      <c r="M55" s="19" t="n">
        <f aca="false">IF($B55=M$12,M$14,0)-IF(AND($B55&gt;=1,$B55&lt;=M$6),H_TI+H_ServNPL,0)-(IF($B55=2,M$7*H_LegalShare,0)+IF($B55=M$6,M$7*(1-H_LegalShare),0))-IF($B55=0,H_Acq+H_Board,0)-IF(AND($B55&gt;M$6,$B55&lt;=M$12),H_TI+H_ServNPL+H_Util,0)-IF($B55=M$11,M$15+H_CK,0)</f>
        <v>-520</v>
      </c>
      <c r="N55" s="19" t="n">
        <f aca="false">IF($B55=N$12,N$14,0)-IF(AND($B55&gt;=1,$B55&lt;=N$6),H_TI+H_ServNPL,0)-(IF($B55=2,N$7*H_LegalShare,0)+IF($B55=N$6,N$7*(1-H_LegalShare),0))-IF($B55=0,H_Acq+H_Board,0)-IF(AND($B55&gt;N$6,$B55&lt;=N$12),H_TI+H_ServNPL+H_Util,0)-IF($B55=N$11,N$15+H_CK,0)</f>
        <v>-520</v>
      </c>
      <c r="O55" s="19" t="n">
        <f aca="false">IF($B55=O$12,O$14,0)-IF(AND($B55&gt;=1,$B55&lt;=O$6),H_TI+H_ServNPL,0)-(IF($B55=2,O$7*H_LegalShare,0)+IF($B55=O$6,O$7*(1-H_LegalShare),0))-IF($B55=0,H_Acq+H_Board,0)-IF(AND($B55&gt;O$6,$B55&lt;=O$12),H_TI+H_ServNPL+H_Util,0)-IF($B55=O$11,O$15+H_CK,0)</f>
        <v>-520</v>
      </c>
      <c r="P55" s="19" t="n">
        <f aca="false">IF($B55=P$12,P$14,0)-IF(AND($B55&gt;=1,$B55&lt;=P$6),H_TI+H_ServNPL,0)-(IF($B55=2,P$7*H_LegalShare,0)+IF($B55=P$6,P$7*(1-H_LegalShare),0))-IF($B55=0,H_Acq+H_Board,0)-IF(AND($B55&gt;P$6,$B55&lt;=P$12),H_TI+H_ServNPL+H_Util,0)-IF($B55=P$11,P$15+H_CK,0)</f>
        <v>-520</v>
      </c>
      <c r="Q55" s="19" t="n">
        <f aca="false">IF($B55=Q$12,Q$14,0)-IF(AND($B55&gt;=1,$B55&lt;=Q$6),H_TI+H_ServNPL,0)-(IF($B55=2,Q$7*H_LegalShare,0)+IF($B55=Q$6,Q$7*(1-H_LegalShare),0))-IF($B55=0,H_Acq+H_Board,0)-IF(AND($B55&gt;Q$6,$B55&lt;=Q$12),H_TI+H_ServNPL+H_Util,0)-IF($B55=Q$11,Q$15+H_CK,0)</f>
        <v>-520</v>
      </c>
      <c r="R55" s="19" t="n">
        <f aca="false">IF($B55=R$12,R$14,0)-IF(AND($B55&gt;=1,$B55&lt;=R$6),H_TI+H_ServNPL,0)-(IF($B55=2,R$7*H_LegalShare,0)+IF($B55=R$6,R$7*(1-H_LegalShare),0))-IF($B55=0,H_Acq+H_Board,0)-IF(AND($B55&gt;R$6,$B55&lt;=R$12),H_TI+H_ServNPL+H_Util,0)-IF($B55=R$11,R$15+H_CK,0)</f>
        <v>-520</v>
      </c>
      <c r="S55" s="19" t="n">
        <f aca="false">IF($B55=S$12,S$14,0)-IF(AND($B55&gt;=1,$B55&lt;=S$6),H_TI+H_ServNPL,0)-(IF($B55=2,S$7*H_LegalShare,0)+IF($B55=S$6,S$7*(1-H_LegalShare),0))-IF($B55=0,H_Acq+H_Board,0)-IF(AND($B55&gt;S$6,$B55&lt;=S$12),H_TI+H_ServNPL+H_Util,0)-IF($B55=S$11,S$15+H_CK,0)</f>
        <v>-520</v>
      </c>
      <c r="T55" s="19" t="n">
        <f aca="false">IF($B55=T$12,T$14,0)-IF(AND($B55&gt;=1,$B55&lt;=T$6),H_TI+H_ServNPL,0)-(IF($B55=2,T$7*H_LegalShare,0)+IF($B55=T$6,T$7*(1-H_LegalShare),0))-IF($B55=0,H_Acq+H_Board,0)-IF(AND($B55&gt;T$6,$B55&lt;=T$12),H_TI+H_ServNPL+H_Util,0)-IF($B55=T$11,T$15+H_CK,0)</f>
        <v>-520</v>
      </c>
      <c r="U55" s="19" t="n">
        <f aca="false">IF($B55=U$12,U$14,0)-IF(AND($B55&gt;=1,$B55&lt;=U$6),H_TI+H_ServNPL,0)-(IF($B55=2,U$7*H_LegalShare,0)+IF($B55=U$6,U$7*(1-H_LegalShare),0))-IF($B55=0,H_Acq+H_Board,0)-IF(AND($B55&gt;U$6,$B55&lt;=U$12),H_TI+H_ServNPL+H_Util,0)-IF($B55=U$11,U$15+H_CK,0)</f>
        <v>-520</v>
      </c>
      <c r="V55" s="19" t="n">
        <f aca="false">IF($B55=V$12,V$14,0)-IF(AND($B55&gt;=1,$B55&lt;=V$6),H_TI+H_ServNPL,0)-(IF($B55=2,V$7*H_LegalShare,0)+IF($B55=V$6,V$7*(1-H_LegalShare),0))-IF($B55=0,H_Acq+H_Board,0)-IF(AND($B55&gt;V$6,$B55&lt;=V$12),H_TI+H_ServNPL+H_Util,0)-IF($B55=V$11,V$15+H_CK,0)</f>
        <v>-670</v>
      </c>
      <c r="W55" s="19" t="n">
        <f aca="false">IF($B55=W$12,W$14,0)-IF(AND($B55&gt;=1,$B55&lt;=W$6),H_TI+H_ServNPL,0)-(IF($B55=2,W$7*H_LegalShare,0)+IF($B55=W$6,W$7*(1-H_LegalShare),0))-IF($B55=0,H_Acq+H_Board,0)-IF(AND($B55&gt;W$6,$B55&lt;=W$12),H_TI+H_ServNPL+H_Util,0)-IF($B55=W$11,W$15+H_CK,0)</f>
        <v>-670</v>
      </c>
      <c r="X55" s="19" t="n">
        <f aca="false">IF($B55=X$12,X$14,0)-IF(AND($B55&gt;=1,$B55&lt;=X$6),H_TI+H_ServNPL,0)-(IF($B55=2,X$7*H_LegalShare,0)+IF($B55=X$6,X$7*(1-H_LegalShare),0))-IF($B55=0,H_Acq+H_Board,0)-IF(AND($B55&gt;X$6,$B55&lt;=X$12),H_TI+H_ServNPL+H_Util,0)-IF($B55=X$11,X$15+H_CK,0)</f>
        <v>0</v>
      </c>
      <c r="Y55" s="19" t="n">
        <f aca="false">IF($B55=Y$12,Y$14,0)-IF(AND($B55&gt;=1,$B55&lt;=Y$6),H_TI+H_ServNPL,0)-(IF($B55=2,Y$7*H_LegalShare,0)+IF($B55=Y$6,Y$7*(1-H_LegalShare),0))-IF($B55=0,H_Acq+H_Board,0)-IF(AND($B55&gt;Y$6,$B55&lt;=Y$12),H_TI+H_ServNPL+H_Util,0)-IF($B55=Y$11,Y$15+H_CK,0)</f>
        <v>0</v>
      </c>
    </row>
    <row r="56" customFormat="false" ht="15" hidden="false" customHeight="false" outlineLevel="0" collapsed="false">
      <c r="B56" s="0" t="n">
        <v>25</v>
      </c>
      <c r="C56" s="19" t="n">
        <f aca="false">IF($B56=C$12,C$14,0)-IF(AND($B56&gt;=1,$B56&lt;=C$6),H_TI+H_ServNPL,0)-(IF($B56=2,C$7*H_LegalShare,0)+IF($B56=C$6,C$7*(1-H_LegalShare),0))-IF($B56=0,H_Acq+H_Board,0)-IF(AND($B56&gt;C$6,$B56&lt;=C$12),H_TI+H_ServNPL+H_Util,0)-IF($B56=C$11,C$15+H_CK,0)</f>
        <v>-520</v>
      </c>
      <c r="D56" s="19" t="n">
        <f aca="false">IF($B56=D$12,D$14,0)-IF(AND($B56&gt;=1,$B56&lt;=D$6),H_TI+H_ServNPL,0)-(IF($B56=2,D$7*H_LegalShare,0)+IF($B56=D$6,D$7*(1-H_LegalShare),0))-IF($B56=0,H_Acq+H_Board,0)-IF(AND($B56&gt;D$6,$B56&lt;=D$12),H_TI+H_ServNPL+H_Util,0)-IF($B56=D$11,D$15+H_CK,0)</f>
        <v>0</v>
      </c>
      <c r="E56" s="19" t="n">
        <f aca="false">IF($B56=E$12,E$14,0)-IF(AND($B56&gt;=1,$B56&lt;=E$6),H_TI+H_ServNPL,0)-(IF($B56=2,E$7*H_LegalShare,0)+IF($B56=E$6,E$7*(1-H_LegalShare),0))-IF($B56=0,H_Acq+H_Board,0)-IF(AND($B56&gt;E$6,$B56&lt;=E$12),H_TI+H_ServNPL+H_Util,0)-IF($B56=E$11,E$15+H_CK,0)</f>
        <v>-520</v>
      </c>
      <c r="F56" s="19" t="n">
        <f aca="false">IF($B56=F$12,F$14,0)-IF(AND($B56&gt;=1,$B56&lt;=F$6),H_TI+H_ServNPL,0)-(IF($B56=2,F$7*H_LegalShare,0)+IF($B56=F$6,F$7*(1-H_LegalShare),0))-IF($B56=0,H_Acq+H_Board,0)-IF(AND($B56&gt;F$6,$B56&lt;=F$12),H_TI+H_ServNPL+H_Util,0)-IF($B56=F$11,F$15+H_CK,0)</f>
        <v>0</v>
      </c>
      <c r="G56" s="19" t="n">
        <f aca="false">IF($B56=G$12,G$14,0)-IF(AND($B56&gt;=1,$B56&lt;=G$6),H_TI+H_ServNPL,0)-(IF($B56=2,G$7*H_LegalShare,0)+IF($B56=G$6,G$7*(1-H_LegalShare),0))-IF($B56=0,H_Acq+H_Board,0)-IF(AND($B56&gt;G$6,$B56&lt;=G$12),H_TI+H_ServNPL+H_Util,0)-IF($B56=G$11,G$15+H_CK,0)</f>
        <v>176774</v>
      </c>
      <c r="H56" s="19" t="n">
        <f aca="false">IF($B56=H$12,H$14,0)-IF(AND($B56&gt;=1,$B56&lt;=H$6),H_TI+H_ServNPL,0)-(IF($B56=2,H$7*H_LegalShare,0)+IF($B56=H$6,H$7*(1-H_LegalShare),0))-IF($B56=0,H_Acq+H_Board,0)-IF(AND($B56&gt;H$6,$B56&lt;=H$12),H_TI+H_ServNPL+H_Util,0)-IF($B56=H$11,H$15+H_CK,0)</f>
        <v>-670</v>
      </c>
      <c r="I56" s="19" t="n">
        <f aca="false">IF($B56=I$12,I$14,0)-IF(AND($B56&gt;=1,$B56&lt;=I$6),H_TI+H_ServNPL,0)-(IF($B56=2,I$7*H_LegalShare,0)+IF($B56=I$6,I$7*(1-H_LegalShare),0))-IF($B56=0,H_Acq+H_Board,0)-IF(AND($B56&gt;I$6,$B56&lt;=I$12),H_TI+H_ServNPL+H_Util,0)-IF($B56=I$11,I$15+H_CK,0)</f>
        <v>-520</v>
      </c>
      <c r="J56" s="19" t="n">
        <f aca="false">IF($B56=J$12,J$14,0)-IF(AND($B56&gt;=1,$B56&lt;=J$6),H_TI+H_ServNPL,0)-(IF($B56=2,J$7*H_LegalShare,0)+IF($B56=J$6,J$7*(1-H_LegalShare),0))-IF($B56=0,H_Acq+H_Board,0)-IF(AND($B56&gt;J$6,$B56&lt;=J$12),H_TI+H_ServNPL+H_Util,0)-IF($B56=J$11,J$15+H_CK,0)</f>
        <v>-520</v>
      </c>
      <c r="K56" s="19" t="n">
        <f aca="false">IF($B56=K$12,K$14,0)-IF(AND($B56&gt;=1,$B56&lt;=K$6),H_TI+H_ServNPL,0)-(IF($B56=2,K$7*H_LegalShare,0)+IF($B56=K$6,K$7*(1-H_LegalShare),0))-IF($B56=0,H_Acq+H_Board,0)-IF(AND($B56&gt;K$6,$B56&lt;=K$12),H_TI+H_ServNPL+H_Util,0)-IF($B56=K$11,K$15+H_CK,0)</f>
        <v>-520</v>
      </c>
      <c r="L56" s="19" t="n">
        <f aca="false">IF($B56=L$12,L$14,0)-IF(AND($B56&gt;=1,$B56&lt;=L$6),H_TI+H_ServNPL,0)-(IF($B56=2,L$7*H_LegalShare,0)+IF($B56=L$6,L$7*(1-H_LegalShare),0))-IF($B56=0,H_Acq+H_Board,0)-IF(AND($B56&gt;L$6,$B56&lt;=L$12),H_TI+H_ServNPL+H_Util,0)-IF($B56=L$11,L$15+H_CK,0)</f>
        <v>-520</v>
      </c>
      <c r="M56" s="19" t="n">
        <f aca="false">IF($B56=M$12,M$14,0)-IF(AND($B56&gt;=1,$B56&lt;=M$6),H_TI+H_ServNPL,0)-(IF($B56=2,M$7*H_LegalShare,0)+IF($B56=M$6,M$7*(1-H_LegalShare),0))-IF($B56=0,H_Acq+H_Board,0)-IF(AND($B56&gt;M$6,$B56&lt;=M$12),H_TI+H_ServNPL+H_Util,0)-IF($B56=M$11,M$15+H_CK,0)</f>
        <v>-520</v>
      </c>
      <c r="N56" s="19" t="n">
        <f aca="false">IF($B56=N$12,N$14,0)-IF(AND($B56&gt;=1,$B56&lt;=N$6),H_TI+H_ServNPL,0)-(IF($B56=2,N$7*H_LegalShare,0)+IF($B56=N$6,N$7*(1-H_LegalShare),0))-IF($B56=0,H_Acq+H_Board,0)-IF(AND($B56&gt;N$6,$B56&lt;=N$12),H_TI+H_ServNPL+H_Util,0)-IF($B56=N$11,N$15+H_CK,0)</f>
        <v>-520</v>
      </c>
      <c r="O56" s="19" t="n">
        <f aca="false">IF($B56=O$12,O$14,0)-IF(AND($B56&gt;=1,$B56&lt;=O$6),H_TI+H_ServNPL,0)-(IF($B56=2,O$7*H_LegalShare,0)+IF($B56=O$6,O$7*(1-H_LegalShare),0))-IF($B56=0,H_Acq+H_Board,0)-IF(AND($B56&gt;O$6,$B56&lt;=O$12),H_TI+H_ServNPL+H_Util,0)-IF($B56=O$11,O$15+H_CK,0)</f>
        <v>-520</v>
      </c>
      <c r="P56" s="19" t="n">
        <f aca="false">IF($B56=P$12,P$14,0)-IF(AND($B56&gt;=1,$B56&lt;=P$6),H_TI+H_ServNPL,0)-(IF($B56=2,P$7*H_LegalShare,0)+IF($B56=P$6,P$7*(1-H_LegalShare),0))-IF($B56=0,H_Acq+H_Board,0)-IF(AND($B56&gt;P$6,$B56&lt;=P$12),H_TI+H_ServNPL+H_Util,0)-IF($B56=P$11,P$15+H_CK,0)</f>
        <v>-520</v>
      </c>
      <c r="Q56" s="19" t="n">
        <f aca="false">IF($B56=Q$12,Q$14,0)-IF(AND($B56&gt;=1,$B56&lt;=Q$6),H_TI+H_ServNPL,0)-(IF($B56=2,Q$7*H_LegalShare,0)+IF($B56=Q$6,Q$7*(1-H_LegalShare),0))-IF($B56=0,H_Acq+H_Board,0)-IF(AND($B56&gt;Q$6,$B56&lt;=Q$12),H_TI+H_ServNPL+H_Util,0)-IF($B56=Q$11,Q$15+H_CK,0)</f>
        <v>-520</v>
      </c>
      <c r="R56" s="19" t="n">
        <f aca="false">IF($B56=R$12,R$14,0)-IF(AND($B56&gt;=1,$B56&lt;=R$6),H_TI+H_ServNPL,0)-(IF($B56=2,R$7*H_LegalShare,0)+IF($B56=R$6,R$7*(1-H_LegalShare),0))-IF($B56=0,H_Acq+H_Board,0)-IF(AND($B56&gt;R$6,$B56&lt;=R$12),H_TI+H_ServNPL+H_Util,0)-IF($B56=R$11,R$15+H_CK,0)</f>
        <v>-520</v>
      </c>
      <c r="S56" s="19" t="n">
        <f aca="false">IF($B56=S$12,S$14,0)-IF(AND($B56&gt;=1,$B56&lt;=S$6),H_TI+H_ServNPL,0)-(IF($B56=2,S$7*H_LegalShare,0)+IF($B56=S$6,S$7*(1-H_LegalShare),0))-IF($B56=0,H_Acq+H_Board,0)-IF(AND($B56&gt;S$6,$B56&lt;=S$12),H_TI+H_ServNPL+H_Util,0)-IF($B56=S$11,S$15+H_CK,0)</f>
        <v>-520</v>
      </c>
      <c r="T56" s="19" t="n">
        <f aca="false">IF($B56=T$12,T$14,0)-IF(AND($B56&gt;=1,$B56&lt;=T$6),H_TI+H_ServNPL,0)-(IF($B56=2,T$7*H_LegalShare,0)+IF($B56=T$6,T$7*(1-H_LegalShare),0))-IF($B56=0,H_Acq+H_Board,0)-IF(AND($B56&gt;T$6,$B56&lt;=T$12),H_TI+H_ServNPL+H_Util,0)-IF($B56=T$11,T$15+H_CK,0)</f>
        <v>-520</v>
      </c>
      <c r="U56" s="19" t="n">
        <f aca="false">IF($B56=U$12,U$14,0)-IF(AND($B56&gt;=1,$B56&lt;=U$6),H_TI+H_ServNPL,0)-(IF($B56=2,U$7*H_LegalShare,0)+IF($B56=U$6,U$7*(1-H_LegalShare),0))-IF($B56=0,H_Acq+H_Board,0)-IF(AND($B56&gt;U$6,$B56&lt;=U$12),H_TI+H_ServNPL+H_Util,0)-IF($B56=U$11,U$15+H_CK,0)</f>
        <v>-520</v>
      </c>
      <c r="V56" s="19" t="n">
        <f aca="false">IF($B56=V$12,V$14,0)-IF(AND($B56&gt;=1,$B56&lt;=V$6),H_TI+H_ServNPL,0)-(IF($B56=2,V$7*H_LegalShare,0)+IF($B56=V$6,V$7*(1-H_LegalShare),0))-IF($B56=0,H_Acq+H_Board,0)-IF(AND($B56&gt;V$6,$B56&lt;=V$12),H_TI+H_ServNPL+H_Util,0)-IF($B56=V$11,V$15+H_CK,0)</f>
        <v>-8970</v>
      </c>
      <c r="W56" s="19" t="n">
        <f aca="false">IF($B56=W$12,W$14,0)-IF(AND($B56&gt;=1,$B56&lt;=W$6),H_TI+H_ServNPL,0)-(IF($B56=2,W$7*H_LegalShare,0)+IF($B56=W$6,W$7*(1-H_LegalShare),0))-IF($B56=0,H_Acq+H_Board,0)-IF(AND($B56&gt;W$6,$B56&lt;=W$12),H_TI+H_ServNPL+H_Util,0)-IF($B56=W$11,W$15+H_CK,0)</f>
        <v>-670</v>
      </c>
      <c r="X56" s="19" t="n">
        <f aca="false">IF($B56=X$12,X$14,0)-IF(AND($B56&gt;=1,$B56&lt;=X$6),H_TI+H_ServNPL,0)-(IF($B56=2,X$7*H_LegalShare,0)+IF($B56=X$6,X$7*(1-H_LegalShare),0))-IF($B56=0,H_Acq+H_Board,0)-IF(AND($B56&gt;X$6,$B56&lt;=X$12),H_TI+H_ServNPL+H_Util,0)-IF($B56=X$11,X$15+H_CK,0)</f>
        <v>0</v>
      </c>
      <c r="Y56" s="19" t="n">
        <f aca="false">IF($B56=Y$12,Y$14,0)-IF(AND($B56&gt;=1,$B56&lt;=Y$6),H_TI+H_ServNPL,0)-(IF($B56=2,Y$7*H_LegalShare,0)+IF($B56=Y$6,Y$7*(1-H_LegalShare),0))-IF($B56=0,H_Acq+H_Board,0)-IF(AND($B56&gt;Y$6,$B56&lt;=Y$12),H_TI+H_ServNPL+H_Util,0)-IF($B56=Y$11,Y$15+H_CK,0)</f>
        <v>0</v>
      </c>
    </row>
    <row r="57" customFormat="false" ht="15" hidden="false" customHeight="false" outlineLevel="0" collapsed="false">
      <c r="B57" s="0" t="n">
        <v>26</v>
      </c>
      <c r="C57" s="19" t="n">
        <f aca="false">IF($B57=C$12,C$14,0)-IF(AND($B57&gt;=1,$B57&lt;=C$6),H_TI+H_ServNPL,0)-(IF($B57=2,C$7*H_LegalShare,0)+IF($B57=C$6,C$7*(1-H_LegalShare),0))-IF($B57=0,H_Acq+H_Board,0)-IF(AND($B57&gt;C$6,$B57&lt;=C$12),H_TI+H_ServNPL+H_Util,0)-IF($B57=C$11,C$15+H_CK,0)</f>
        <v>-520</v>
      </c>
      <c r="D57" s="19" t="n">
        <f aca="false">IF($B57=D$12,D$14,0)-IF(AND($B57&gt;=1,$B57&lt;=D$6),H_TI+H_ServNPL,0)-(IF($B57=2,D$7*H_LegalShare,0)+IF($B57=D$6,D$7*(1-H_LegalShare),0))-IF($B57=0,H_Acq+H_Board,0)-IF(AND($B57&gt;D$6,$B57&lt;=D$12),H_TI+H_ServNPL+H_Util,0)-IF($B57=D$11,D$15+H_CK,0)</f>
        <v>0</v>
      </c>
      <c r="E57" s="19" t="n">
        <f aca="false">IF($B57=E$12,E$14,0)-IF(AND($B57&gt;=1,$B57&lt;=E$6),H_TI+H_ServNPL,0)-(IF($B57=2,E$7*H_LegalShare,0)+IF($B57=E$6,E$7*(1-H_LegalShare),0))-IF($B57=0,H_Acq+H_Board,0)-IF(AND($B57&gt;E$6,$B57&lt;=E$12),H_TI+H_ServNPL+H_Util,0)-IF($B57=E$11,E$15+H_CK,0)</f>
        <v>-520</v>
      </c>
      <c r="F57" s="19" t="n">
        <f aca="false">IF($B57=F$12,F$14,0)-IF(AND($B57&gt;=1,$B57&lt;=F$6),H_TI+H_ServNPL,0)-(IF($B57=2,F$7*H_LegalShare,0)+IF($B57=F$6,F$7*(1-H_LegalShare),0))-IF($B57=0,H_Acq+H_Board,0)-IF(AND($B57&gt;F$6,$B57&lt;=F$12),H_TI+H_ServNPL+H_Util,0)-IF($B57=F$11,F$15+H_CK,0)</f>
        <v>0</v>
      </c>
      <c r="G57" s="19" t="n">
        <f aca="false">IF($B57=G$12,G$14,0)-IF(AND($B57&gt;=1,$B57&lt;=G$6),H_TI+H_ServNPL,0)-(IF($B57=2,G$7*H_LegalShare,0)+IF($B57=G$6,G$7*(1-H_LegalShare),0))-IF($B57=0,H_Acq+H_Board,0)-IF(AND($B57&gt;G$6,$B57&lt;=G$12),H_TI+H_ServNPL+H_Util,0)-IF($B57=G$11,G$15+H_CK,0)</f>
        <v>0</v>
      </c>
      <c r="H57" s="19" t="n">
        <f aca="false">IF($B57=H$12,H$14,0)-IF(AND($B57&gt;=1,$B57&lt;=H$6),H_TI+H_ServNPL,0)-(IF($B57=2,H$7*H_LegalShare,0)+IF($B57=H$6,H$7*(1-H_LegalShare),0))-IF($B57=0,H_Acq+H_Board,0)-IF(AND($B57&gt;H$6,$B57&lt;=H$12),H_TI+H_ServNPL+H_Util,0)-IF($B57=H$11,H$15+H_CK,0)</f>
        <v>-670</v>
      </c>
      <c r="I57" s="19" t="n">
        <f aca="false">IF($B57=I$12,I$14,0)-IF(AND($B57&gt;=1,$B57&lt;=I$6),H_TI+H_ServNPL,0)-(IF($B57=2,I$7*H_LegalShare,0)+IF($B57=I$6,I$7*(1-H_LegalShare),0))-IF($B57=0,H_Acq+H_Board,0)-IF(AND($B57&gt;I$6,$B57&lt;=I$12),H_TI+H_ServNPL+H_Util,0)-IF($B57=I$11,I$15+H_CK,0)</f>
        <v>-520</v>
      </c>
      <c r="J57" s="19" t="n">
        <f aca="false">IF($B57=J$12,J$14,0)-IF(AND($B57&gt;=1,$B57&lt;=J$6),H_TI+H_ServNPL,0)-(IF($B57=2,J$7*H_LegalShare,0)+IF($B57=J$6,J$7*(1-H_LegalShare),0))-IF($B57=0,H_Acq+H_Board,0)-IF(AND($B57&gt;J$6,$B57&lt;=J$12),H_TI+H_ServNPL+H_Util,0)-IF($B57=J$11,J$15+H_CK,0)</f>
        <v>-520</v>
      </c>
      <c r="K57" s="19" t="n">
        <f aca="false">IF($B57=K$12,K$14,0)-IF(AND($B57&gt;=1,$B57&lt;=K$6),H_TI+H_ServNPL,0)-(IF($B57=2,K$7*H_LegalShare,0)+IF($B57=K$6,K$7*(1-H_LegalShare),0))-IF($B57=0,H_Acq+H_Board,0)-IF(AND($B57&gt;K$6,$B57&lt;=K$12),H_TI+H_ServNPL+H_Util,0)-IF($B57=K$11,K$15+H_CK,0)</f>
        <v>-520</v>
      </c>
      <c r="L57" s="19" t="n">
        <f aca="false">IF($B57=L$12,L$14,0)-IF(AND($B57&gt;=1,$B57&lt;=L$6),H_TI+H_ServNPL,0)-(IF($B57=2,L$7*H_LegalShare,0)+IF($B57=L$6,L$7*(1-H_LegalShare),0))-IF($B57=0,H_Acq+H_Board,0)-IF(AND($B57&gt;L$6,$B57&lt;=L$12),H_TI+H_ServNPL+H_Util,0)-IF($B57=L$11,L$15+H_CK,0)</f>
        <v>-520</v>
      </c>
      <c r="M57" s="19" t="n">
        <f aca="false">IF($B57=M$12,M$14,0)-IF(AND($B57&gt;=1,$B57&lt;=M$6),H_TI+H_ServNPL,0)-(IF($B57=2,M$7*H_LegalShare,0)+IF($B57=M$6,M$7*(1-H_LegalShare),0))-IF($B57=0,H_Acq+H_Board,0)-IF(AND($B57&gt;M$6,$B57&lt;=M$12),H_TI+H_ServNPL+H_Util,0)-IF($B57=M$11,M$15+H_CK,0)</f>
        <v>-520</v>
      </c>
      <c r="N57" s="19" t="n">
        <f aca="false">IF($B57=N$12,N$14,0)-IF(AND($B57&gt;=1,$B57&lt;=N$6),H_TI+H_ServNPL,0)-(IF($B57=2,N$7*H_LegalShare,0)+IF($B57=N$6,N$7*(1-H_LegalShare),0))-IF($B57=0,H_Acq+H_Board,0)-IF(AND($B57&gt;N$6,$B57&lt;=N$12),H_TI+H_ServNPL+H_Util,0)-IF($B57=N$11,N$15+H_CK,0)</f>
        <v>-520</v>
      </c>
      <c r="O57" s="19" t="n">
        <f aca="false">IF($B57=O$12,O$14,0)-IF(AND($B57&gt;=1,$B57&lt;=O$6),H_TI+H_ServNPL,0)-(IF($B57=2,O$7*H_LegalShare,0)+IF($B57=O$6,O$7*(1-H_LegalShare),0))-IF($B57=0,H_Acq+H_Board,0)-IF(AND($B57&gt;O$6,$B57&lt;=O$12),H_TI+H_ServNPL+H_Util,0)-IF($B57=O$11,O$15+H_CK,0)</f>
        <v>-520</v>
      </c>
      <c r="P57" s="19" t="n">
        <f aca="false">IF($B57=P$12,P$14,0)-IF(AND($B57&gt;=1,$B57&lt;=P$6),H_TI+H_ServNPL,0)-(IF($B57=2,P$7*H_LegalShare,0)+IF($B57=P$6,P$7*(1-H_LegalShare),0))-IF($B57=0,H_Acq+H_Board,0)-IF(AND($B57&gt;P$6,$B57&lt;=P$12),H_TI+H_ServNPL+H_Util,0)-IF($B57=P$11,P$15+H_CK,0)</f>
        <v>-520</v>
      </c>
      <c r="Q57" s="19" t="n">
        <f aca="false">IF($B57=Q$12,Q$14,0)-IF(AND($B57&gt;=1,$B57&lt;=Q$6),H_TI+H_ServNPL,0)-(IF($B57=2,Q$7*H_LegalShare,0)+IF($B57=Q$6,Q$7*(1-H_LegalShare),0))-IF($B57=0,H_Acq+H_Board,0)-IF(AND($B57&gt;Q$6,$B57&lt;=Q$12),H_TI+H_ServNPL+H_Util,0)-IF($B57=Q$11,Q$15+H_CK,0)</f>
        <v>-520</v>
      </c>
      <c r="R57" s="19" t="n">
        <f aca="false">IF($B57=R$12,R$14,0)-IF(AND($B57&gt;=1,$B57&lt;=R$6),H_TI+H_ServNPL,0)-(IF($B57=2,R$7*H_LegalShare,0)+IF($B57=R$6,R$7*(1-H_LegalShare),0))-IF($B57=0,H_Acq+H_Board,0)-IF(AND($B57&gt;R$6,$B57&lt;=R$12),H_TI+H_ServNPL+H_Util,0)-IF($B57=R$11,R$15+H_CK,0)</f>
        <v>-520</v>
      </c>
      <c r="S57" s="19" t="n">
        <f aca="false">IF($B57=S$12,S$14,0)-IF(AND($B57&gt;=1,$B57&lt;=S$6),H_TI+H_ServNPL,0)-(IF($B57=2,S$7*H_LegalShare,0)+IF($B57=S$6,S$7*(1-H_LegalShare),0))-IF($B57=0,H_Acq+H_Board,0)-IF(AND($B57&gt;S$6,$B57&lt;=S$12),H_TI+H_ServNPL+H_Util,0)-IF($B57=S$11,S$15+H_CK,0)</f>
        <v>-520</v>
      </c>
      <c r="T57" s="19" t="n">
        <f aca="false">IF($B57=T$12,T$14,0)-IF(AND($B57&gt;=1,$B57&lt;=T$6),H_TI+H_ServNPL,0)-(IF($B57=2,T$7*H_LegalShare,0)+IF($B57=T$6,T$7*(1-H_LegalShare),0))-IF($B57=0,H_Acq+H_Board,0)-IF(AND($B57&gt;T$6,$B57&lt;=T$12),H_TI+H_ServNPL+H_Util,0)-IF($B57=T$11,T$15+H_CK,0)</f>
        <v>-520</v>
      </c>
      <c r="U57" s="19" t="n">
        <f aca="false">IF($B57=U$12,U$14,0)-IF(AND($B57&gt;=1,$B57&lt;=U$6),H_TI+H_ServNPL,0)-(IF($B57=2,U$7*H_LegalShare,0)+IF($B57=U$6,U$7*(1-H_LegalShare),0))-IF($B57=0,H_Acq+H_Board,0)-IF(AND($B57&gt;U$6,$B57&lt;=U$12),H_TI+H_ServNPL+H_Util,0)-IF($B57=U$11,U$15+H_CK,0)</f>
        <v>-520</v>
      </c>
      <c r="V57" s="19" t="n">
        <f aca="false">IF($B57=V$12,V$14,0)-IF(AND($B57&gt;=1,$B57&lt;=V$6),H_TI+H_ServNPL,0)-(IF($B57=2,V$7*H_LegalShare,0)+IF($B57=V$6,V$7*(1-H_LegalShare),0))-IF($B57=0,H_Acq+H_Board,0)-IF(AND($B57&gt;V$6,$B57&lt;=V$12),H_TI+H_ServNPL+H_Util,0)-IF($B57=V$11,V$15+H_CK,0)</f>
        <v>-670</v>
      </c>
      <c r="W57" s="19" t="n">
        <f aca="false">IF($B57=W$12,W$14,0)-IF(AND($B57&gt;=1,$B57&lt;=W$6),H_TI+H_ServNPL,0)-(IF($B57=2,W$7*H_LegalShare,0)+IF($B57=W$6,W$7*(1-H_LegalShare),0))-IF($B57=0,H_Acq+H_Board,0)-IF(AND($B57&gt;W$6,$B57&lt;=W$12),H_TI+H_ServNPL+H_Util,0)-IF($B57=W$11,W$15+H_CK,0)</f>
        <v>-8970</v>
      </c>
      <c r="X57" s="19" t="n">
        <f aca="false">IF($B57=X$12,X$14,0)-IF(AND($B57&gt;=1,$B57&lt;=X$6),H_TI+H_ServNPL,0)-(IF($B57=2,X$7*H_LegalShare,0)+IF($B57=X$6,X$7*(1-H_LegalShare),0))-IF($B57=0,H_Acq+H_Board,0)-IF(AND($B57&gt;X$6,$B57&lt;=X$12),H_TI+H_ServNPL+H_Util,0)-IF($B57=X$11,X$15+H_CK,0)</f>
        <v>0</v>
      </c>
      <c r="Y57" s="19" t="n">
        <f aca="false">IF($B57=Y$12,Y$14,0)-IF(AND($B57&gt;=1,$B57&lt;=Y$6),H_TI+H_ServNPL,0)-(IF($B57=2,Y$7*H_LegalShare,0)+IF($B57=Y$6,Y$7*(1-H_LegalShare),0))-IF($B57=0,H_Acq+H_Board,0)-IF(AND($B57&gt;Y$6,$B57&lt;=Y$12),H_TI+H_ServNPL+H_Util,0)-IF($B57=Y$11,Y$15+H_CK,0)</f>
        <v>0</v>
      </c>
    </row>
    <row r="58" customFormat="false" ht="15" hidden="false" customHeight="false" outlineLevel="0" collapsed="false">
      <c r="B58" s="0" t="n">
        <v>27</v>
      </c>
      <c r="C58" s="19" t="n">
        <f aca="false">IF($B58=C$12,C$14,0)-IF(AND($B58&gt;=1,$B58&lt;=C$6),H_TI+H_ServNPL,0)-(IF($B58=2,C$7*H_LegalShare,0)+IF($B58=C$6,C$7*(1-H_LegalShare),0))-IF($B58=0,H_Acq+H_Board,0)-IF(AND($B58&gt;C$6,$B58&lt;=C$12),H_TI+H_ServNPL+H_Util,0)-IF($B58=C$11,C$15+H_CK,0)</f>
        <v>-520</v>
      </c>
      <c r="D58" s="19" t="n">
        <f aca="false">IF($B58=D$12,D$14,0)-IF(AND($B58&gt;=1,$B58&lt;=D$6),H_TI+H_ServNPL,0)-(IF($B58=2,D$7*H_LegalShare,0)+IF($B58=D$6,D$7*(1-H_LegalShare),0))-IF($B58=0,H_Acq+H_Board,0)-IF(AND($B58&gt;D$6,$B58&lt;=D$12),H_TI+H_ServNPL+H_Util,0)-IF($B58=D$11,D$15+H_CK,0)</f>
        <v>0</v>
      </c>
      <c r="E58" s="19" t="n">
        <f aca="false">IF($B58=E$12,E$14,0)-IF(AND($B58&gt;=1,$B58&lt;=E$6),H_TI+H_ServNPL,0)-(IF($B58=2,E$7*H_LegalShare,0)+IF($B58=E$6,E$7*(1-H_LegalShare),0))-IF($B58=0,H_Acq+H_Board,0)-IF(AND($B58&gt;E$6,$B58&lt;=E$12),H_TI+H_ServNPL+H_Util,0)-IF($B58=E$11,E$15+H_CK,0)</f>
        <v>-520</v>
      </c>
      <c r="F58" s="19" t="n">
        <f aca="false">IF($B58=F$12,F$14,0)-IF(AND($B58&gt;=1,$B58&lt;=F$6),H_TI+H_ServNPL,0)-(IF($B58=2,F$7*H_LegalShare,0)+IF($B58=F$6,F$7*(1-H_LegalShare),0))-IF($B58=0,H_Acq+H_Board,0)-IF(AND($B58&gt;F$6,$B58&lt;=F$12),H_TI+H_ServNPL+H_Util,0)-IF($B58=F$11,F$15+H_CK,0)</f>
        <v>0</v>
      </c>
      <c r="G58" s="19" t="n">
        <f aca="false">IF($B58=G$12,G$14,0)-IF(AND($B58&gt;=1,$B58&lt;=G$6),H_TI+H_ServNPL,0)-(IF($B58=2,G$7*H_LegalShare,0)+IF($B58=G$6,G$7*(1-H_LegalShare),0))-IF($B58=0,H_Acq+H_Board,0)-IF(AND($B58&gt;G$6,$B58&lt;=G$12),H_TI+H_ServNPL+H_Util,0)-IF($B58=G$11,G$15+H_CK,0)</f>
        <v>0</v>
      </c>
      <c r="H58" s="19" t="n">
        <f aca="false">IF($B58=H$12,H$14,0)-IF(AND($B58&gt;=1,$B58&lt;=H$6),H_TI+H_ServNPL,0)-(IF($B58=2,H$7*H_LegalShare,0)+IF($B58=H$6,H$7*(1-H_LegalShare),0))-IF($B58=0,H_Acq+H_Board,0)-IF(AND($B58&gt;H$6,$B58&lt;=H$12),H_TI+H_ServNPL+H_Util,0)-IF($B58=H$11,H$15+H_CK,0)</f>
        <v>-8970</v>
      </c>
      <c r="I58" s="19" t="n">
        <f aca="false">IF($B58=I$12,I$14,0)-IF(AND($B58&gt;=1,$B58&lt;=I$6),H_TI+H_ServNPL,0)-(IF($B58=2,I$7*H_LegalShare,0)+IF($B58=I$6,I$7*(1-H_LegalShare),0))-IF($B58=0,H_Acq+H_Board,0)-IF(AND($B58&gt;I$6,$B58&lt;=I$12),H_TI+H_ServNPL+H_Util,0)-IF($B58=I$11,I$15+H_CK,0)</f>
        <v>-520</v>
      </c>
      <c r="J58" s="19" t="n">
        <f aca="false">IF($B58=J$12,J$14,0)-IF(AND($B58&gt;=1,$B58&lt;=J$6),H_TI+H_ServNPL,0)-(IF($B58=2,J$7*H_LegalShare,0)+IF($B58=J$6,J$7*(1-H_LegalShare),0))-IF($B58=0,H_Acq+H_Board,0)-IF(AND($B58&gt;J$6,$B58&lt;=J$12),H_TI+H_ServNPL+H_Util,0)-IF($B58=J$11,J$15+H_CK,0)</f>
        <v>-520</v>
      </c>
      <c r="K58" s="19" t="n">
        <f aca="false">IF($B58=K$12,K$14,0)-IF(AND($B58&gt;=1,$B58&lt;=K$6),H_TI+H_ServNPL,0)-(IF($B58=2,K$7*H_LegalShare,0)+IF($B58=K$6,K$7*(1-H_LegalShare),0))-IF($B58=0,H_Acq+H_Board,0)-IF(AND($B58&gt;K$6,$B58&lt;=K$12),H_TI+H_ServNPL+H_Util,0)-IF($B58=K$11,K$15+H_CK,0)</f>
        <v>-520</v>
      </c>
      <c r="L58" s="19" t="n">
        <f aca="false">IF($B58=L$12,L$14,0)-IF(AND($B58&gt;=1,$B58&lt;=L$6),H_TI+H_ServNPL,0)-(IF($B58=2,L$7*H_LegalShare,0)+IF($B58=L$6,L$7*(1-H_LegalShare),0))-IF($B58=0,H_Acq+H_Board,0)-IF(AND($B58&gt;L$6,$B58&lt;=L$12),H_TI+H_ServNPL+H_Util,0)-IF($B58=L$11,L$15+H_CK,0)</f>
        <v>-520</v>
      </c>
      <c r="M58" s="19" t="n">
        <f aca="false">IF($B58=M$12,M$14,0)-IF(AND($B58&gt;=1,$B58&lt;=M$6),H_TI+H_ServNPL,0)-(IF($B58=2,M$7*H_LegalShare,0)+IF($B58=M$6,M$7*(1-H_LegalShare),0))-IF($B58=0,H_Acq+H_Board,0)-IF(AND($B58&gt;M$6,$B58&lt;=M$12),H_TI+H_ServNPL+H_Util,0)-IF($B58=M$11,M$15+H_CK,0)</f>
        <v>-520</v>
      </c>
      <c r="N58" s="19" t="n">
        <f aca="false">IF($B58=N$12,N$14,0)-IF(AND($B58&gt;=1,$B58&lt;=N$6),H_TI+H_ServNPL,0)-(IF($B58=2,N$7*H_LegalShare,0)+IF($B58=N$6,N$7*(1-H_LegalShare),0))-IF($B58=0,H_Acq+H_Board,0)-IF(AND($B58&gt;N$6,$B58&lt;=N$12),H_TI+H_ServNPL+H_Util,0)-IF($B58=N$11,N$15+H_CK,0)</f>
        <v>-520</v>
      </c>
      <c r="O58" s="19" t="n">
        <f aca="false">IF($B58=O$12,O$14,0)-IF(AND($B58&gt;=1,$B58&lt;=O$6),H_TI+H_ServNPL,0)-(IF($B58=2,O$7*H_LegalShare,0)+IF($B58=O$6,O$7*(1-H_LegalShare),0))-IF($B58=0,H_Acq+H_Board,0)-IF(AND($B58&gt;O$6,$B58&lt;=O$12),H_TI+H_ServNPL+H_Util,0)-IF($B58=O$11,O$15+H_CK,0)</f>
        <v>-520</v>
      </c>
      <c r="P58" s="19" t="n">
        <f aca="false">IF($B58=P$12,P$14,0)-IF(AND($B58&gt;=1,$B58&lt;=P$6),H_TI+H_ServNPL,0)-(IF($B58=2,P$7*H_LegalShare,0)+IF($B58=P$6,P$7*(1-H_LegalShare),0))-IF($B58=0,H_Acq+H_Board,0)-IF(AND($B58&gt;P$6,$B58&lt;=P$12),H_TI+H_ServNPL+H_Util,0)-IF($B58=P$11,P$15+H_CK,0)</f>
        <v>-520</v>
      </c>
      <c r="Q58" s="19" t="n">
        <f aca="false">IF($B58=Q$12,Q$14,0)-IF(AND($B58&gt;=1,$B58&lt;=Q$6),H_TI+H_ServNPL,0)-(IF($B58=2,Q$7*H_LegalShare,0)+IF($B58=Q$6,Q$7*(1-H_LegalShare),0))-IF($B58=0,H_Acq+H_Board,0)-IF(AND($B58&gt;Q$6,$B58&lt;=Q$12),H_TI+H_ServNPL+H_Util,0)-IF($B58=Q$11,Q$15+H_CK,0)</f>
        <v>-520</v>
      </c>
      <c r="R58" s="19" t="n">
        <f aca="false">IF($B58=R$12,R$14,0)-IF(AND($B58&gt;=1,$B58&lt;=R$6),H_TI+H_ServNPL,0)-(IF($B58=2,R$7*H_LegalShare,0)+IF($B58=R$6,R$7*(1-H_LegalShare),0))-IF($B58=0,H_Acq+H_Board,0)-IF(AND($B58&gt;R$6,$B58&lt;=R$12),H_TI+H_ServNPL+H_Util,0)-IF($B58=R$11,R$15+H_CK,0)</f>
        <v>-520</v>
      </c>
      <c r="S58" s="19" t="n">
        <f aca="false">IF($B58=S$12,S$14,0)-IF(AND($B58&gt;=1,$B58&lt;=S$6),H_TI+H_ServNPL,0)-(IF($B58=2,S$7*H_LegalShare,0)+IF($B58=S$6,S$7*(1-H_LegalShare),0))-IF($B58=0,H_Acq+H_Board,0)-IF(AND($B58&gt;S$6,$B58&lt;=S$12),H_TI+H_ServNPL+H_Util,0)-IF($B58=S$11,S$15+H_CK,0)</f>
        <v>-520</v>
      </c>
      <c r="T58" s="19" t="n">
        <f aca="false">IF($B58=T$12,T$14,0)-IF(AND($B58&gt;=1,$B58&lt;=T$6),H_TI+H_ServNPL,0)-(IF($B58=2,T$7*H_LegalShare,0)+IF($B58=T$6,T$7*(1-H_LegalShare),0))-IF($B58=0,H_Acq+H_Board,0)-IF(AND($B58&gt;T$6,$B58&lt;=T$12),H_TI+H_ServNPL+H_Util,0)-IF($B58=T$11,T$15+H_CK,0)</f>
        <v>-520</v>
      </c>
      <c r="U58" s="19" t="n">
        <f aca="false">IF($B58=U$12,U$14,0)-IF(AND($B58&gt;=1,$B58&lt;=U$6),H_TI+H_ServNPL,0)-(IF($B58=2,U$7*H_LegalShare,0)+IF($B58=U$6,U$7*(1-H_LegalShare),0))-IF($B58=0,H_Acq+H_Board,0)-IF(AND($B58&gt;U$6,$B58&lt;=U$12),H_TI+H_ServNPL+H_Util,0)-IF($B58=U$11,U$15+H_CK,0)</f>
        <v>-520</v>
      </c>
      <c r="V58" s="19" t="n">
        <f aca="false">IF($B58=V$12,V$14,0)-IF(AND($B58&gt;=1,$B58&lt;=V$6),H_TI+H_ServNPL,0)-(IF($B58=2,V$7*H_LegalShare,0)+IF($B58=V$6,V$7*(1-H_LegalShare),0))-IF($B58=0,H_Acq+H_Board,0)-IF(AND($B58&gt;V$6,$B58&lt;=V$12),H_TI+H_ServNPL+H_Util,0)-IF($B58=V$11,V$15+H_CK,0)</f>
        <v>-670</v>
      </c>
      <c r="W58" s="19" t="n">
        <f aca="false">IF($B58=W$12,W$14,0)-IF(AND($B58&gt;=1,$B58&lt;=W$6),H_TI+H_ServNPL,0)-(IF($B58=2,W$7*H_LegalShare,0)+IF($B58=W$6,W$7*(1-H_LegalShare),0))-IF($B58=0,H_Acq+H_Board,0)-IF(AND($B58&gt;W$6,$B58&lt;=W$12),H_TI+H_ServNPL+H_Util,0)-IF($B58=W$11,W$15+H_CK,0)</f>
        <v>-670</v>
      </c>
      <c r="X58" s="19" t="n">
        <f aca="false">IF($B58=X$12,X$14,0)-IF(AND($B58&gt;=1,$B58&lt;=X$6),H_TI+H_ServNPL,0)-(IF($B58=2,X$7*H_LegalShare,0)+IF($B58=X$6,X$7*(1-H_LegalShare),0))-IF($B58=0,H_Acq+H_Board,0)-IF(AND($B58&gt;X$6,$B58&lt;=X$12),H_TI+H_ServNPL+H_Util,0)-IF($B58=X$11,X$15+H_CK,0)</f>
        <v>0</v>
      </c>
      <c r="Y58" s="19" t="n">
        <f aca="false">IF($B58=Y$12,Y$14,0)-IF(AND($B58&gt;=1,$B58&lt;=Y$6),H_TI+H_ServNPL,0)-(IF($B58=2,Y$7*H_LegalShare,0)+IF($B58=Y$6,Y$7*(1-H_LegalShare),0))-IF($B58=0,H_Acq+H_Board,0)-IF(AND($B58&gt;Y$6,$B58&lt;=Y$12),H_TI+H_ServNPL+H_Util,0)-IF($B58=Y$11,Y$15+H_CK,0)</f>
        <v>0</v>
      </c>
    </row>
    <row r="59" customFormat="false" ht="15" hidden="false" customHeight="false" outlineLevel="0" collapsed="false">
      <c r="B59" s="0" t="n">
        <v>28</v>
      </c>
      <c r="C59" s="19" t="n">
        <f aca="false">IF($B59=C$12,C$14,0)-IF(AND($B59&gt;=1,$B59&lt;=C$6),H_TI+H_ServNPL,0)-(IF($B59=2,C$7*H_LegalShare,0)+IF($B59=C$6,C$7*(1-H_LegalShare),0))-IF($B59=0,H_Acq+H_Board,0)-IF(AND($B59&gt;C$6,$B59&lt;=C$12),H_TI+H_ServNPL+H_Util,0)-IF($B59=C$11,C$15+H_CK,0)</f>
        <v>-520</v>
      </c>
      <c r="D59" s="19" t="n">
        <f aca="false">IF($B59=D$12,D$14,0)-IF(AND($B59&gt;=1,$B59&lt;=D$6),H_TI+H_ServNPL,0)-(IF($B59=2,D$7*H_LegalShare,0)+IF($B59=D$6,D$7*(1-H_LegalShare),0))-IF($B59=0,H_Acq+H_Board,0)-IF(AND($B59&gt;D$6,$B59&lt;=D$12),H_TI+H_ServNPL+H_Util,0)-IF($B59=D$11,D$15+H_CK,0)</f>
        <v>0</v>
      </c>
      <c r="E59" s="19" t="n">
        <f aca="false">IF($B59=E$12,E$14,0)-IF(AND($B59&gt;=1,$B59&lt;=E$6),H_TI+H_ServNPL,0)-(IF($B59=2,E$7*H_LegalShare,0)+IF($B59=E$6,E$7*(1-H_LegalShare),0))-IF($B59=0,H_Acq+H_Board,0)-IF(AND($B59&gt;E$6,$B59&lt;=E$12),H_TI+H_ServNPL+H_Util,0)-IF($B59=E$11,E$15+H_CK,0)</f>
        <v>-520</v>
      </c>
      <c r="F59" s="19" t="n">
        <f aca="false">IF($B59=F$12,F$14,0)-IF(AND($B59&gt;=1,$B59&lt;=F$6),H_TI+H_ServNPL,0)-(IF($B59=2,F$7*H_LegalShare,0)+IF($B59=F$6,F$7*(1-H_LegalShare),0))-IF($B59=0,H_Acq+H_Board,0)-IF(AND($B59&gt;F$6,$B59&lt;=F$12),H_TI+H_ServNPL+H_Util,0)-IF($B59=F$11,F$15+H_CK,0)</f>
        <v>0</v>
      </c>
      <c r="G59" s="19" t="n">
        <f aca="false">IF($B59=G$12,G$14,0)-IF(AND($B59&gt;=1,$B59&lt;=G$6),H_TI+H_ServNPL,0)-(IF($B59=2,G$7*H_LegalShare,0)+IF($B59=G$6,G$7*(1-H_LegalShare),0))-IF($B59=0,H_Acq+H_Board,0)-IF(AND($B59&gt;G$6,$B59&lt;=G$12),H_TI+H_ServNPL+H_Util,0)-IF($B59=G$11,G$15+H_CK,0)</f>
        <v>0</v>
      </c>
      <c r="H59" s="19" t="n">
        <f aca="false">IF($B59=H$12,H$14,0)-IF(AND($B59&gt;=1,$B59&lt;=H$6),H_TI+H_ServNPL,0)-(IF($B59=2,H$7*H_LegalShare,0)+IF($B59=H$6,H$7*(1-H_LegalShare),0))-IF($B59=0,H_Acq+H_Board,0)-IF(AND($B59&gt;H$6,$B59&lt;=H$12),H_TI+H_ServNPL+H_Util,0)-IF($B59=H$11,H$15+H_CK,0)</f>
        <v>-670</v>
      </c>
      <c r="I59" s="19" t="n">
        <f aca="false">IF($B59=I$12,I$14,0)-IF(AND($B59&gt;=1,$B59&lt;=I$6),H_TI+H_ServNPL,0)-(IF($B59=2,I$7*H_LegalShare,0)+IF($B59=I$6,I$7*(1-H_LegalShare),0))-IF($B59=0,H_Acq+H_Board,0)-IF(AND($B59&gt;I$6,$B59&lt;=I$12),H_TI+H_ServNPL+H_Util,0)-IF($B59=I$11,I$15+H_CK,0)</f>
        <v>-520</v>
      </c>
      <c r="J59" s="19" t="n">
        <f aca="false">IF($B59=J$12,J$14,0)-IF(AND($B59&gt;=1,$B59&lt;=J$6),H_TI+H_ServNPL,0)-(IF($B59=2,J$7*H_LegalShare,0)+IF($B59=J$6,J$7*(1-H_LegalShare),0))-IF($B59=0,H_Acq+H_Board,0)-IF(AND($B59&gt;J$6,$B59&lt;=J$12),H_TI+H_ServNPL+H_Util,0)-IF($B59=J$11,J$15+H_CK,0)</f>
        <v>-520</v>
      </c>
      <c r="K59" s="19" t="n">
        <f aca="false">IF($B59=K$12,K$14,0)-IF(AND($B59&gt;=1,$B59&lt;=K$6),H_TI+H_ServNPL,0)-(IF($B59=2,K$7*H_LegalShare,0)+IF($B59=K$6,K$7*(1-H_LegalShare),0))-IF($B59=0,H_Acq+H_Board,0)-IF(AND($B59&gt;K$6,$B59&lt;=K$12),H_TI+H_ServNPL+H_Util,0)-IF($B59=K$11,K$15+H_CK,0)</f>
        <v>-520</v>
      </c>
      <c r="L59" s="19" t="n">
        <f aca="false">IF($B59=L$12,L$14,0)-IF(AND($B59&gt;=1,$B59&lt;=L$6),H_TI+H_ServNPL,0)-(IF($B59=2,L$7*H_LegalShare,0)+IF($B59=L$6,L$7*(1-H_LegalShare),0))-IF($B59=0,H_Acq+H_Board,0)-IF(AND($B59&gt;L$6,$B59&lt;=L$12),H_TI+H_ServNPL+H_Util,0)-IF($B59=L$11,L$15+H_CK,0)</f>
        <v>-520</v>
      </c>
      <c r="M59" s="19" t="n">
        <f aca="false">IF($B59=M$12,M$14,0)-IF(AND($B59&gt;=1,$B59&lt;=M$6),H_TI+H_ServNPL,0)-(IF($B59=2,M$7*H_LegalShare,0)+IF($B59=M$6,M$7*(1-H_LegalShare),0))-IF($B59=0,H_Acq+H_Board,0)-IF(AND($B59&gt;M$6,$B59&lt;=M$12),H_TI+H_ServNPL+H_Util,0)-IF($B59=M$11,M$15+H_CK,0)</f>
        <v>-520</v>
      </c>
      <c r="N59" s="19" t="n">
        <f aca="false">IF($B59=N$12,N$14,0)-IF(AND($B59&gt;=1,$B59&lt;=N$6),H_TI+H_ServNPL,0)-(IF($B59=2,N$7*H_LegalShare,0)+IF($B59=N$6,N$7*(1-H_LegalShare),0))-IF($B59=0,H_Acq+H_Board,0)-IF(AND($B59&gt;N$6,$B59&lt;=N$12),H_TI+H_ServNPL+H_Util,0)-IF($B59=N$11,N$15+H_CK,0)</f>
        <v>-520</v>
      </c>
      <c r="O59" s="19" t="n">
        <f aca="false">IF($B59=O$12,O$14,0)-IF(AND($B59&gt;=1,$B59&lt;=O$6),H_TI+H_ServNPL,0)-(IF($B59=2,O$7*H_LegalShare,0)+IF($B59=O$6,O$7*(1-H_LegalShare),0))-IF($B59=0,H_Acq+H_Board,0)-IF(AND($B59&gt;O$6,$B59&lt;=O$12),H_TI+H_ServNPL+H_Util,0)-IF($B59=O$11,O$15+H_CK,0)</f>
        <v>-520</v>
      </c>
      <c r="P59" s="19" t="n">
        <f aca="false">IF($B59=P$12,P$14,0)-IF(AND($B59&gt;=1,$B59&lt;=P$6),H_TI+H_ServNPL,0)-(IF($B59=2,P$7*H_LegalShare,0)+IF($B59=P$6,P$7*(1-H_LegalShare),0))-IF($B59=0,H_Acq+H_Board,0)-IF(AND($B59&gt;P$6,$B59&lt;=P$12),H_TI+H_ServNPL+H_Util,0)-IF($B59=P$11,P$15+H_CK,0)</f>
        <v>-520</v>
      </c>
      <c r="Q59" s="19" t="n">
        <f aca="false">IF($B59=Q$12,Q$14,0)-IF(AND($B59&gt;=1,$B59&lt;=Q$6),H_TI+H_ServNPL,0)-(IF($B59=2,Q$7*H_LegalShare,0)+IF($B59=Q$6,Q$7*(1-H_LegalShare),0))-IF($B59=0,H_Acq+H_Board,0)-IF(AND($B59&gt;Q$6,$B59&lt;=Q$12),H_TI+H_ServNPL+H_Util,0)-IF($B59=Q$11,Q$15+H_CK,0)</f>
        <v>-520</v>
      </c>
      <c r="R59" s="19" t="n">
        <f aca="false">IF($B59=R$12,R$14,0)-IF(AND($B59&gt;=1,$B59&lt;=R$6),H_TI+H_ServNPL,0)-(IF($B59=2,R$7*H_LegalShare,0)+IF($B59=R$6,R$7*(1-H_LegalShare),0))-IF($B59=0,H_Acq+H_Board,0)-IF(AND($B59&gt;R$6,$B59&lt;=R$12),H_TI+H_ServNPL+H_Util,0)-IF($B59=R$11,R$15+H_CK,0)</f>
        <v>-520</v>
      </c>
      <c r="S59" s="19" t="n">
        <f aca="false">IF($B59=S$12,S$14,0)-IF(AND($B59&gt;=1,$B59&lt;=S$6),H_TI+H_ServNPL,0)-(IF($B59=2,S$7*H_LegalShare,0)+IF($B59=S$6,S$7*(1-H_LegalShare),0))-IF($B59=0,H_Acq+H_Board,0)-IF(AND($B59&gt;S$6,$B59&lt;=S$12),H_TI+H_ServNPL+H_Util,0)-IF($B59=S$11,S$15+H_CK,0)</f>
        <v>-520</v>
      </c>
      <c r="T59" s="19" t="n">
        <f aca="false">IF($B59=T$12,T$14,0)-IF(AND($B59&gt;=1,$B59&lt;=T$6),H_TI+H_ServNPL,0)-(IF($B59=2,T$7*H_LegalShare,0)+IF($B59=T$6,T$7*(1-H_LegalShare),0))-IF($B59=0,H_Acq+H_Board,0)-IF(AND($B59&gt;T$6,$B59&lt;=T$12),H_TI+H_ServNPL+H_Util,0)-IF($B59=T$11,T$15+H_CK,0)</f>
        <v>-520</v>
      </c>
      <c r="U59" s="19" t="n">
        <f aca="false">IF($B59=U$12,U$14,0)-IF(AND($B59&gt;=1,$B59&lt;=U$6),H_TI+H_ServNPL,0)-(IF($B59=2,U$7*H_LegalShare,0)+IF($B59=U$6,U$7*(1-H_LegalShare),0))-IF($B59=0,H_Acq+H_Board,0)-IF(AND($B59&gt;U$6,$B59&lt;=U$12),H_TI+H_ServNPL+H_Util,0)-IF($B59=U$11,U$15+H_CK,0)</f>
        <v>-520</v>
      </c>
      <c r="V59" s="19" t="n">
        <f aca="false">IF($B59=V$12,V$14,0)-IF(AND($B59&gt;=1,$B59&lt;=V$6),H_TI+H_ServNPL,0)-(IF($B59=2,V$7*H_LegalShare,0)+IF($B59=V$6,V$7*(1-H_LegalShare),0))-IF($B59=0,H_Acq+H_Board,0)-IF(AND($B59&gt;V$6,$B59&lt;=V$12),H_TI+H_ServNPL+H_Util,0)-IF($B59=V$11,V$15+H_CK,0)</f>
        <v>-670</v>
      </c>
      <c r="W59" s="19" t="n">
        <f aca="false">IF($B59=W$12,W$14,0)-IF(AND($B59&gt;=1,$B59&lt;=W$6),H_TI+H_ServNPL,0)-(IF($B59=2,W$7*H_LegalShare,0)+IF($B59=W$6,W$7*(1-H_LegalShare),0))-IF($B59=0,H_Acq+H_Board,0)-IF(AND($B59&gt;W$6,$B59&lt;=W$12),H_TI+H_ServNPL+H_Util,0)-IF($B59=W$11,W$15+H_CK,0)</f>
        <v>-670</v>
      </c>
      <c r="X59" s="19" t="n">
        <f aca="false">IF($B59=X$12,X$14,0)-IF(AND($B59&gt;=1,$B59&lt;=X$6),H_TI+H_ServNPL,0)-(IF($B59=2,X$7*H_LegalShare,0)+IF($B59=X$6,X$7*(1-H_LegalShare),0))-IF($B59=0,H_Acq+H_Board,0)-IF(AND($B59&gt;X$6,$B59&lt;=X$12),H_TI+H_ServNPL+H_Util,0)-IF($B59=X$11,X$15+H_CK,0)</f>
        <v>0</v>
      </c>
      <c r="Y59" s="19" t="n">
        <f aca="false">IF($B59=Y$12,Y$14,0)-IF(AND($B59&gt;=1,$B59&lt;=Y$6),H_TI+H_ServNPL,0)-(IF($B59=2,Y$7*H_LegalShare,0)+IF($B59=Y$6,Y$7*(1-H_LegalShare),0))-IF($B59=0,H_Acq+H_Board,0)-IF(AND($B59&gt;Y$6,$B59&lt;=Y$12),H_TI+H_ServNPL+H_Util,0)-IF($B59=Y$11,Y$15+H_CK,0)</f>
        <v>0</v>
      </c>
    </row>
    <row r="60" customFormat="false" ht="15" hidden="false" customHeight="false" outlineLevel="0" collapsed="false">
      <c r="B60" s="0" t="n">
        <v>29</v>
      </c>
      <c r="C60" s="19" t="n">
        <f aca="false">IF($B60=C$12,C$14,0)-IF(AND($B60&gt;=1,$B60&lt;=C$6),H_TI+H_ServNPL,0)-(IF($B60=2,C$7*H_LegalShare,0)+IF($B60=C$6,C$7*(1-H_LegalShare),0))-IF($B60=0,H_Acq+H_Board,0)-IF(AND($B60&gt;C$6,$B60&lt;=C$12),H_TI+H_ServNPL+H_Util,0)-IF($B60=C$11,C$15+H_CK,0)</f>
        <v>-520</v>
      </c>
      <c r="D60" s="19" t="n">
        <f aca="false">IF($B60=D$12,D$14,0)-IF(AND($B60&gt;=1,$B60&lt;=D$6),H_TI+H_ServNPL,0)-(IF($B60=2,D$7*H_LegalShare,0)+IF($B60=D$6,D$7*(1-H_LegalShare),0))-IF($B60=0,H_Acq+H_Board,0)-IF(AND($B60&gt;D$6,$B60&lt;=D$12),H_TI+H_ServNPL+H_Util,0)-IF($B60=D$11,D$15+H_CK,0)</f>
        <v>0</v>
      </c>
      <c r="E60" s="19" t="n">
        <f aca="false">IF($B60=E$12,E$14,0)-IF(AND($B60&gt;=1,$B60&lt;=E$6),H_TI+H_ServNPL,0)-(IF($B60=2,E$7*H_LegalShare,0)+IF($B60=E$6,E$7*(1-H_LegalShare),0))-IF($B60=0,H_Acq+H_Board,0)-IF(AND($B60&gt;E$6,$B60&lt;=E$12),H_TI+H_ServNPL+H_Util,0)-IF($B60=E$11,E$15+H_CK,0)</f>
        <v>-520</v>
      </c>
      <c r="F60" s="19" t="n">
        <f aca="false">IF($B60=F$12,F$14,0)-IF(AND($B60&gt;=1,$B60&lt;=F$6),H_TI+H_ServNPL,0)-(IF($B60=2,F$7*H_LegalShare,0)+IF($B60=F$6,F$7*(1-H_LegalShare),0))-IF($B60=0,H_Acq+H_Board,0)-IF(AND($B60&gt;F$6,$B60&lt;=F$12),H_TI+H_ServNPL+H_Util,0)-IF($B60=F$11,F$15+H_CK,0)</f>
        <v>0</v>
      </c>
      <c r="G60" s="19" t="n">
        <f aca="false">IF($B60=G$12,G$14,0)-IF(AND($B60&gt;=1,$B60&lt;=G$6),H_TI+H_ServNPL,0)-(IF($B60=2,G$7*H_LegalShare,0)+IF($B60=G$6,G$7*(1-H_LegalShare),0))-IF($B60=0,H_Acq+H_Board,0)-IF(AND($B60&gt;G$6,$B60&lt;=G$12),H_TI+H_ServNPL+H_Util,0)-IF($B60=G$11,G$15+H_CK,0)</f>
        <v>0</v>
      </c>
      <c r="H60" s="19" t="n">
        <f aca="false">IF($B60=H$12,H$14,0)-IF(AND($B60&gt;=1,$B60&lt;=H$6),H_TI+H_ServNPL,0)-(IF($B60=2,H$7*H_LegalShare,0)+IF($B60=H$6,H$7*(1-H_LegalShare),0))-IF($B60=0,H_Acq+H_Board,0)-IF(AND($B60&gt;H$6,$B60&lt;=H$12),H_TI+H_ServNPL+H_Util,0)-IF($B60=H$11,H$15+H_CK,0)</f>
        <v>-670</v>
      </c>
      <c r="I60" s="19" t="n">
        <f aca="false">IF($B60=I$12,I$14,0)-IF(AND($B60&gt;=1,$B60&lt;=I$6),H_TI+H_ServNPL,0)-(IF($B60=2,I$7*H_LegalShare,0)+IF($B60=I$6,I$7*(1-H_LegalShare),0))-IF($B60=0,H_Acq+H_Board,0)-IF(AND($B60&gt;I$6,$B60&lt;=I$12),H_TI+H_ServNPL+H_Util,0)-IF($B60=I$11,I$15+H_CK,0)</f>
        <v>-520</v>
      </c>
      <c r="J60" s="19" t="n">
        <f aca="false">IF($B60=J$12,J$14,0)-IF(AND($B60&gt;=1,$B60&lt;=J$6),H_TI+H_ServNPL,0)-(IF($B60=2,J$7*H_LegalShare,0)+IF($B60=J$6,J$7*(1-H_LegalShare),0))-IF($B60=0,H_Acq+H_Board,0)-IF(AND($B60&gt;J$6,$B60&lt;=J$12),H_TI+H_ServNPL+H_Util,0)-IF($B60=J$11,J$15+H_CK,0)</f>
        <v>-520</v>
      </c>
      <c r="K60" s="19" t="n">
        <f aca="false">IF($B60=K$12,K$14,0)-IF(AND($B60&gt;=1,$B60&lt;=K$6),H_TI+H_ServNPL,0)-(IF($B60=2,K$7*H_LegalShare,0)+IF($B60=K$6,K$7*(1-H_LegalShare),0))-IF($B60=0,H_Acq+H_Board,0)-IF(AND($B60&gt;K$6,$B60&lt;=K$12),H_TI+H_ServNPL+H_Util,0)-IF($B60=K$11,K$15+H_CK,0)</f>
        <v>-520</v>
      </c>
      <c r="L60" s="19" t="n">
        <f aca="false">IF($B60=L$12,L$14,0)-IF(AND($B60&gt;=1,$B60&lt;=L$6),H_TI+H_ServNPL,0)-(IF($B60=2,L$7*H_LegalShare,0)+IF($B60=L$6,L$7*(1-H_LegalShare),0))-IF($B60=0,H_Acq+H_Board,0)-IF(AND($B60&gt;L$6,$B60&lt;=L$12),H_TI+H_ServNPL+H_Util,0)-IF($B60=L$11,L$15+H_CK,0)</f>
        <v>-520</v>
      </c>
      <c r="M60" s="19" t="n">
        <f aca="false">IF($B60=M$12,M$14,0)-IF(AND($B60&gt;=1,$B60&lt;=M$6),H_TI+H_ServNPL,0)-(IF($B60=2,M$7*H_LegalShare,0)+IF($B60=M$6,M$7*(1-H_LegalShare),0))-IF($B60=0,H_Acq+H_Board,0)-IF(AND($B60&gt;M$6,$B60&lt;=M$12),H_TI+H_ServNPL+H_Util,0)-IF($B60=M$11,M$15+H_CK,0)</f>
        <v>-520</v>
      </c>
      <c r="N60" s="19" t="n">
        <f aca="false">IF($B60=N$12,N$14,0)-IF(AND($B60&gt;=1,$B60&lt;=N$6),H_TI+H_ServNPL,0)-(IF($B60=2,N$7*H_LegalShare,0)+IF($B60=N$6,N$7*(1-H_LegalShare),0))-IF($B60=0,H_Acq+H_Board,0)-IF(AND($B60&gt;N$6,$B60&lt;=N$12),H_TI+H_ServNPL+H_Util,0)-IF($B60=N$11,N$15+H_CK,0)</f>
        <v>-520</v>
      </c>
      <c r="O60" s="19" t="n">
        <f aca="false">IF($B60=O$12,O$14,0)-IF(AND($B60&gt;=1,$B60&lt;=O$6),H_TI+H_ServNPL,0)-(IF($B60=2,O$7*H_LegalShare,0)+IF($B60=O$6,O$7*(1-H_LegalShare),0))-IF($B60=0,H_Acq+H_Board,0)-IF(AND($B60&gt;O$6,$B60&lt;=O$12),H_TI+H_ServNPL+H_Util,0)-IF($B60=O$11,O$15+H_CK,0)</f>
        <v>-520</v>
      </c>
      <c r="P60" s="19" t="n">
        <f aca="false">IF($B60=P$12,P$14,0)-IF(AND($B60&gt;=1,$B60&lt;=P$6),H_TI+H_ServNPL,0)-(IF($B60=2,P$7*H_LegalShare,0)+IF($B60=P$6,P$7*(1-H_LegalShare),0))-IF($B60=0,H_Acq+H_Board,0)-IF(AND($B60&gt;P$6,$B60&lt;=P$12),H_TI+H_ServNPL+H_Util,0)-IF($B60=P$11,P$15+H_CK,0)</f>
        <v>-520</v>
      </c>
      <c r="Q60" s="19" t="n">
        <f aca="false">IF($B60=Q$12,Q$14,0)-IF(AND($B60&gt;=1,$B60&lt;=Q$6),H_TI+H_ServNPL,0)-(IF($B60=2,Q$7*H_LegalShare,0)+IF($B60=Q$6,Q$7*(1-H_LegalShare),0))-IF($B60=0,H_Acq+H_Board,0)-IF(AND($B60&gt;Q$6,$B60&lt;=Q$12),H_TI+H_ServNPL+H_Util,0)-IF($B60=Q$11,Q$15+H_CK,0)</f>
        <v>-520</v>
      </c>
      <c r="R60" s="19" t="n">
        <f aca="false">IF($B60=R$12,R$14,0)-IF(AND($B60&gt;=1,$B60&lt;=R$6),H_TI+H_ServNPL,0)-(IF($B60=2,R$7*H_LegalShare,0)+IF($B60=R$6,R$7*(1-H_LegalShare),0))-IF($B60=0,H_Acq+H_Board,0)-IF(AND($B60&gt;R$6,$B60&lt;=R$12),H_TI+H_ServNPL+H_Util,0)-IF($B60=R$11,R$15+H_CK,0)</f>
        <v>-520</v>
      </c>
      <c r="S60" s="19" t="n">
        <f aca="false">IF($B60=S$12,S$14,0)-IF(AND($B60&gt;=1,$B60&lt;=S$6),H_TI+H_ServNPL,0)-(IF($B60=2,S$7*H_LegalShare,0)+IF($B60=S$6,S$7*(1-H_LegalShare),0))-IF($B60=0,H_Acq+H_Board,0)-IF(AND($B60&gt;S$6,$B60&lt;=S$12),H_TI+H_ServNPL+H_Util,0)-IF($B60=S$11,S$15+H_CK,0)</f>
        <v>-520</v>
      </c>
      <c r="T60" s="19" t="n">
        <f aca="false">IF($B60=T$12,T$14,0)-IF(AND($B60&gt;=1,$B60&lt;=T$6),H_TI+H_ServNPL,0)-(IF($B60=2,T$7*H_LegalShare,0)+IF($B60=T$6,T$7*(1-H_LegalShare),0))-IF($B60=0,H_Acq+H_Board,0)-IF(AND($B60&gt;T$6,$B60&lt;=T$12),H_TI+H_ServNPL+H_Util,0)-IF($B60=T$11,T$15+H_CK,0)</f>
        <v>-520</v>
      </c>
      <c r="U60" s="19" t="n">
        <f aca="false">IF($B60=U$12,U$14,0)-IF(AND($B60&gt;=1,$B60&lt;=U$6),H_TI+H_ServNPL,0)-(IF($B60=2,U$7*H_LegalShare,0)+IF($B60=U$6,U$7*(1-H_LegalShare),0))-IF($B60=0,H_Acq+H_Board,0)-IF(AND($B60&gt;U$6,$B60&lt;=U$12),H_TI+H_ServNPL+H_Util,0)-IF($B60=U$11,U$15+H_CK,0)</f>
        <v>-520</v>
      </c>
      <c r="V60" s="19" t="n">
        <f aca="false">IF($B60=V$12,V$14,0)-IF(AND($B60&gt;=1,$B60&lt;=V$6),H_TI+H_ServNPL,0)-(IF($B60=2,V$7*H_LegalShare,0)+IF($B60=V$6,V$7*(1-H_LegalShare),0))-IF($B60=0,H_Acq+H_Board,0)-IF(AND($B60&gt;V$6,$B60&lt;=V$12),H_TI+H_ServNPL+H_Util,0)-IF($B60=V$11,V$15+H_CK,0)</f>
        <v>176774</v>
      </c>
      <c r="W60" s="19" t="n">
        <f aca="false">IF($B60=W$12,W$14,0)-IF(AND($B60&gt;=1,$B60&lt;=W$6),H_TI+H_ServNPL,0)-(IF($B60=2,W$7*H_LegalShare,0)+IF($B60=W$6,W$7*(1-H_LegalShare),0))-IF($B60=0,H_Acq+H_Board,0)-IF(AND($B60&gt;W$6,$B60&lt;=W$12),H_TI+H_ServNPL+H_Util,0)-IF($B60=W$11,W$15+H_CK,0)</f>
        <v>-670</v>
      </c>
      <c r="X60" s="19" t="n">
        <f aca="false">IF($B60=X$12,X$14,0)-IF(AND($B60&gt;=1,$B60&lt;=X$6),H_TI+H_ServNPL,0)-(IF($B60=2,X$7*H_LegalShare,0)+IF($B60=X$6,X$7*(1-H_LegalShare),0))-IF($B60=0,H_Acq+H_Board,0)-IF(AND($B60&gt;X$6,$B60&lt;=X$12),H_TI+H_ServNPL+H_Util,0)-IF($B60=X$11,X$15+H_CK,0)</f>
        <v>0</v>
      </c>
      <c r="Y60" s="19" t="n">
        <f aca="false">IF($B60=Y$12,Y$14,0)-IF(AND($B60&gt;=1,$B60&lt;=Y$6),H_TI+H_ServNPL,0)-(IF($B60=2,Y$7*H_LegalShare,0)+IF($B60=Y$6,Y$7*(1-H_LegalShare),0))-IF($B60=0,H_Acq+H_Board,0)-IF(AND($B60&gt;Y$6,$B60&lt;=Y$12),H_TI+H_ServNPL+H_Util,0)-IF($B60=Y$11,Y$15+H_CK,0)</f>
        <v>0</v>
      </c>
    </row>
    <row r="61" customFormat="false" ht="15" hidden="false" customHeight="false" outlineLevel="0" collapsed="false">
      <c r="B61" s="0" t="n">
        <v>30</v>
      </c>
      <c r="C61" s="19" t="n">
        <f aca="false">IF($B61=C$12,C$14,0)-IF(AND($B61&gt;=1,$B61&lt;=C$6),H_TI+H_ServNPL,0)-(IF($B61=2,C$7*H_LegalShare,0)+IF($B61=C$6,C$7*(1-H_LegalShare),0))-IF($B61=0,H_Acq+H_Board,0)-IF(AND($B61&gt;C$6,$B61&lt;=C$12),H_TI+H_ServNPL+H_Util,0)-IF($B61=C$11,C$15+H_CK,0)</f>
        <v>-3770</v>
      </c>
      <c r="D61" s="19" t="n">
        <f aca="false">IF($B61=D$12,D$14,0)-IF(AND($B61&gt;=1,$B61&lt;=D$6),H_TI+H_ServNPL,0)-(IF($B61=2,D$7*H_LegalShare,0)+IF($B61=D$6,D$7*(1-H_LegalShare),0))-IF($B61=0,H_Acq+H_Board,0)-IF(AND($B61&gt;D$6,$B61&lt;=D$12),H_TI+H_ServNPL+H_Util,0)-IF($B61=D$11,D$15+H_CK,0)</f>
        <v>0</v>
      </c>
      <c r="E61" s="19" t="n">
        <f aca="false">IF($B61=E$12,E$14,0)-IF(AND($B61&gt;=1,$B61&lt;=E$6),H_TI+H_ServNPL,0)-(IF($B61=2,E$7*H_LegalShare,0)+IF($B61=E$6,E$7*(1-H_LegalShare),0))-IF($B61=0,H_Acq+H_Board,0)-IF(AND($B61&gt;E$6,$B61&lt;=E$12),H_TI+H_ServNPL+H_Util,0)-IF($B61=E$11,E$15+H_CK,0)</f>
        <v>-3770</v>
      </c>
      <c r="F61" s="19" t="n">
        <f aca="false">IF($B61=F$12,F$14,0)-IF(AND($B61&gt;=1,$B61&lt;=F$6),H_TI+H_ServNPL,0)-(IF($B61=2,F$7*H_LegalShare,0)+IF($B61=F$6,F$7*(1-H_LegalShare),0))-IF($B61=0,H_Acq+H_Board,0)-IF(AND($B61&gt;F$6,$B61&lt;=F$12),H_TI+H_ServNPL+H_Util,0)-IF($B61=F$11,F$15+H_CK,0)</f>
        <v>0</v>
      </c>
      <c r="G61" s="19" t="n">
        <f aca="false">IF($B61=G$12,G$14,0)-IF(AND($B61&gt;=1,$B61&lt;=G$6),H_TI+H_ServNPL,0)-(IF($B61=2,G$7*H_LegalShare,0)+IF($B61=G$6,G$7*(1-H_LegalShare),0))-IF($B61=0,H_Acq+H_Board,0)-IF(AND($B61&gt;G$6,$B61&lt;=G$12),H_TI+H_ServNPL+H_Util,0)-IF($B61=G$11,G$15+H_CK,0)</f>
        <v>0</v>
      </c>
      <c r="H61" s="19" t="n">
        <f aca="false">IF($B61=H$12,H$14,0)-IF(AND($B61&gt;=1,$B61&lt;=H$6),H_TI+H_ServNPL,0)-(IF($B61=2,H$7*H_LegalShare,0)+IF($B61=H$6,H$7*(1-H_LegalShare),0))-IF($B61=0,H_Acq+H_Board,0)-IF(AND($B61&gt;H$6,$B61&lt;=H$12),H_TI+H_ServNPL+H_Util,0)-IF($B61=H$11,H$15+H_CK,0)</f>
        <v>-670</v>
      </c>
      <c r="I61" s="19" t="n">
        <f aca="false">IF($B61=I$12,I$14,0)-IF(AND($B61&gt;=1,$B61&lt;=I$6),H_TI+H_ServNPL,0)-(IF($B61=2,I$7*H_LegalShare,0)+IF($B61=I$6,I$7*(1-H_LegalShare),0))-IF($B61=0,H_Acq+H_Board,0)-IF(AND($B61&gt;I$6,$B61&lt;=I$12),H_TI+H_ServNPL+H_Util,0)-IF($B61=I$11,I$15+H_CK,0)</f>
        <v>-520</v>
      </c>
      <c r="J61" s="19" t="n">
        <f aca="false">IF($B61=J$12,J$14,0)-IF(AND($B61&gt;=1,$B61&lt;=J$6),H_TI+H_ServNPL,0)-(IF($B61=2,J$7*H_LegalShare,0)+IF($B61=J$6,J$7*(1-H_LegalShare),0))-IF($B61=0,H_Acq+H_Board,0)-IF(AND($B61&gt;J$6,$B61&lt;=J$12),H_TI+H_ServNPL+H_Util,0)-IF($B61=J$11,J$15+H_CK,0)</f>
        <v>-520</v>
      </c>
      <c r="K61" s="19" t="n">
        <f aca="false">IF($B61=K$12,K$14,0)-IF(AND($B61&gt;=1,$B61&lt;=K$6),H_TI+H_ServNPL,0)-(IF($B61=2,K$7*H_LegalShare,0)+IF($B61=K$6,K$7*(1-H_LegalShare),0))-IF($B61=0,H_Acq+H_Board,0)-IF(AND($B61&gt;K$6,$B61&lt;=K$12),H_TI+H_ServNPL+H_Util,0)-IF($B61=K$11,K$15+H_CK,0)</f>
        <v>-3770</v>
      </c>
      <c r="L61" s="19" t="n">
        <f aca="false">IF($B61=L$12,L$14,0)-IF(AND($B61&gt;=1,$B61&lt;=L$6),H_TI+H_ServNPL,0)-(IF($B61=2,L$7*H_LegalShare,0)+IF($B61=L$6,L$7*(1-H_LegalShare),0))-IF($B61=0,H_Acq+H_Board,0)-IF(AND($B61&gt;L$6,$B61&lt;=L$12),H_TI+H_ServNPL+H_Util,0)-IF($B61=L$11,L$15+H_CK,0)</f>
        <v>-3770</v>
      </c>
      <c r="M61" s="19" t="n">
        <f aca="false">IF($B61=M$12,M$14,0)-IF(AND($B61&gt;=1,$B61&lt;=M$6),H_TI+H_ServNPL,0)-(IF($B61=2,M$7*H_LegalShare,0)+IF($B61=M$6,M$7*(1-H_LegalShare),0))-IF($B61=0,H_Acq+H_Board,0)-IF(AND($B61&gt;M$6,$B61&lt;=M$12),H_TI+H_ServNPL+H_Util,0)-IF($B61=M$11,M$15+H_CK,0)</f>
        <v>-3770</v>
      </c>
      <c r="N61" s="19" t="n">
        <f aca="false">IF($B61=N$12,N$14,0)-IF(AND($B61&gt;=1,$B61&lt;=N$6),H_TI+H_ServNPL,0)-(IF($B61=2,N$7*H_LegalShare,0)+IF($B61=N$6,N$7*(1-H_LegalShare),0))-IF($B61=0,H_Acq+H_Board,0)-IF(AND($B61&gt;N$6,$B61&lt;=N$12),H_TI+H_ServNPL+H_Util,0)-IF($B61=N$11,N$15+H_CK,0)</f>
        <v>-520</v>
      </c>
      <c r="O61" s="19" t="n">
        <f aca="false">IF($B61=O$12,O$14,0)-IF(AND($B61&gt;=1,$B61&lt;=O$6),H_TI+H_ServNPL,0)-(IF($B61=2,O$7*H_LegalShare,0)+IF($B61=O$6,O$7*(1-H_LegalShare),0))-IF($B61=0,H_Acq+H_Board,0)-IF(AND($B61&gt;O$6,$B61&lt;=O$12),H_TI+H_ServNPL+H_Util,0)-IF($B61=O$11,O$15+H_CK,0)</f>
        <v>-520</v>
      </c>
      <c r="P61" s="19" t="n">
        <f aca="false">IF($B61=P$12,P$14,0)-IF(AND($B61&gt;=1,$B61&lt;=P$6),H_TI+H_ServNPL,0)-(IF($B61=2,P$7*H_LegalShare,0)+IF($B61=P$6,P$7*(1-H_LegalShare),0))-IF($B61=0,H_Acq+H_Board,0)-IF(AND($B61&gt;P$6,$B61&lt;=P$12),H_TI+H_ServNPL+H_Util,0)-IF($B61=P$11,P$15+H_CK,0)</f>
        <v>-520</v>
      </c>
      <c r="Q61" s="19" t="n">
        <f aca="false">IF($B61=Q$12,Q$14,0)-IF(AND($B61&gt;=1,$B61&lt;=Q$6),H_TI+H_ServNPL,0)-(IF($B61=2,Q$7*H_LegalShare,0)+IF($B61=Q$6,Q$7*(1-H_LegalShare),0))-IF($B61=0,H_Acq+H_Board,0)-IF(AND($B61&gt;Q$6,$B61&lt;=Q$12),H_TI+H_ServNPL+H_Util,0)-IF($B61=Q$11,Q$15+H_CK,0)</f>
        <v>-3770</v>
      </c>
      <c r="R61" s="19" t="n">
        <f aca="false">IF($B61=R$12,R$14,0)-IF(AND($B61&gt;=1,$B61&lt;=R$6),H_TI+H_ServNPL,0)-(IF($B61=2,R$7*H_LegalShare,0)+IF($B61=R$6,R$7*(1-H_LegalShare),0))-IF($B61=0,H_Acq+H_Board,0)-IF(AND($B61&gt;R$6,$B61&lt;=R$12),H_TI+H_ServNPL+H_Util,0)-IF($B61=R$11,R$15+H_CK,0)</f>
        <v>-520</v>
      </c>
      <c r="S61" s="19" t="n">
        <f aca="false">IF($B61=S$12,S$14,0)-IF(AND($B61&gt;=1,$B61&lt;=S$6),H_TI+H_ServNPL,0)-(IF($B61=2,S$7*H_LegalShare,0)+IF($B61=S$6,S$7*(1-H_LegalShare),0))-IF($B61=0,H_Acq+H_Board,0)-IF(AND($B61&gt;S$6,$B61&lt;=S$12),H_TI+H_ServNPL+H_Util,0)-IF($B61=S$11,S$15+H_CK,0)</f>
        <v>-3770</v>
      </c>
      <c r="T61" s="19" t="n">
        <f aca="false">IF($B61=T$12,T$14,0)-IF(AND($B61&gt;=1,$B61&lt;=T$6),H_TI+H_ServNPL,0)-(IF($B61=2,T$7*H_LegalShare,0)+IF($B61=T$6,T$7*(1-H_LegalShare),0))-IF($B61=0,H_Acq+H_Board,0)-IF(AND($B61&gt;T$6,$B61&lt;=T$12),H_TI+H_ServNPL+H_Util,0)-IF($B61=T$11,T$15+H_CK,0)</f>
        <v>-520</v>
      </c>
      <c r="U61" s="19" t="n">
        <f aca="false">IF($B61=U$12,U$14,0)-IF(AND($B61&gt;=1,$B61&lt;=U$6),H_TI+H_ServNPL,0)-(IF($B61=2,U$7*H_LegalShare,0)+IF($B61=U$6,U$7*(1-H_LegalShare),0))-IF($B61=0,H_Acq+H_Board,0)-IF(AND($B61&gt;U$6,$B61&lt;=U$12),H_TI+H_ServNPL+H_Util,0)-IF($B61=U$11,U$15+H_CK,0)</f>
        <v>-520</v>
      </c>
      <c r="V61" s="19" t="n">
        <f aca="false">IF($B61=V$12,V$14,0)-IF(AND($B61&gt;=1,$B61&lt;=V$6),H_TI+H_ServNPL,0)-(IF($B61=2,V$7*H_LegalShare,0)+IF($B61=V$6,V$7*(1-H_LegalShare),0))-IF($B61=0,H_Acq+H_Board,0)-IF(AND($B61&gt;V$6,$B61&lt;=V$12),H_TI+H_ServNPL+H_Util,0)-IF($B61=V$11,V$15+H_CK,0)</f>
        <v>0</v>
      </c>
      <c r="W61" s="19" t="n">
        <f aca="false">IF($B61=W$12,W$14,0)-IF(AND($B61&gt;=1,$B61&lt;=W$6),H_TI+H_ServNPL,0)-(IF($B61=2,W$7*H_LegalShare,0)+IF($B61=W$6,W$7*(1-H_LegalShare),0))-IF($B61=0,H_Acq+H_Board,0)-IF(AND($B61&gt;W$6,$B61&lt;=W$12),H_TI+H_ServNPL+H_Util,0)-IF($B61=W$11,W$15+H_CK,0)</f>
        <v>176774</v>
      </c>
      <c r="X61" s="19" t="n">
        <f aca="false">IF($B61=X$12,X$14,0)-IF(AND($B61&gt;=1,$B61&lt;=X$6),H_TI+H_ServNPL,0)-(IF($B61=2,X$7*H_LegalShare,0)+IF($B61=X$6,X$7*(1-H_LegalShare),0))-IF($B61=0,H_Acq+H_Board,0)-IF(AND($B61&gt;X$6,$B61&lt;=X$12),H_TI+H_ServNPL+H_Util,0)-IF($B61=X$11,X$15+H_CK,0)</f>
        <v>0</v>
      </c>
      <c r="Y61" s="19" t="n">
        <f aca="false">IF($B61=Y$12,Y$14,0)-IF(AND($B61&gt;=1,$B61&lt;=Y$6),H_TI+H_ServNPL,0)-(IF($B61=2,Y$7*H_LegalShare,0)+IF($B61=Y$6,Y$7*(1-H_LegalShare),0))-IF($B61=0,H_Acq+H_Board,0)-IF(AND($B61&gt;Y$6,$B61&lt;=Y$12),H_TI+H_ServNPL+H_Util,0)-IF($B61=Y$11,Y$15+H_CK,0)</f>
        <v>0</v>
      </c>
    </row>
    <row r="62" customFormat="false" ht="15" hidden="false" customHeight="false" outlineLevel="0" collapsed="false">
      <c r="B62" s="0" t="n">
        <v>31</v>
      </c>
      <c r="C62" s="19" t="n">
        <f aca="false">IF($B62=C$12,C$14,0)-IF(AND($B62&gt;=1,$B62&lt;=C$6),H_TI+H_ServNPL,0)-(IF($B62=2,C$7*H_LegalShare,0)+IF($B62=C$6,C$7*(1-H_LegalShare),0))-IF($B62=0,H_Acq+H_Board,0)-IF(AND($B62&gt;C$6,$B62&lt;=C$12),H_TI+H_ServNPL+H_Util,0)-IF($B62=C$11,C$15+H_CK,0)</f>
        <v>-670</v>
      </c>
      <c r="D62" s="19" t="n">
        <f aca="false">IF($B62=D$12,D$14,0)-IF(AND($B62&gt;=1,$B62&lt;=D$6),H_TI+H_ServNPL,0)-(IF($B62=2,D$7*H_LegalShare,0)+IF($B62=D$6,D$7*(1-H_LegalShare),0))-IF($B62=0,H_Acq+H_Board,0)-IF(AND($B62&gt;D$6,$B62&lt;=D$12),H_TI+H_ServNPL+H_Util,0)-IF($B62=D$11,D$15+H_CK,0)</f>
        <v>0</v>
      </c>
      <c r="E62" s="19" t="n">
        <f aca="false">IF($B62=E$12,E$14,0)-IF(AND($B62&gt;=1,$B62&lt;=E$6),H_TI+H_ServNPL,0)-(IF($B62=2,E$7*H_LegalShare,0)+IF($B62=E$6,E$7*(1-H_LegalShare),0))-IF($B62=0,H_Acq+H_Board,0)-IF(AND($B62&gt;E$6,$B62&lt;=E$12),H_TI+H_ServNPL+H_Util,0)-IF($B62=E$11,E$15+H_CK,0)</f>
        <v>-670</v>
      </c>
      <c r="F62" s="19" t="n">
        <f aca="false">IF($B62=F$12,F$14,0)-IF(AND($B62&gt;=1,$B62&lt;=F$6),H_TI+H_ServNPL,0)-(IF($B62=2,F$7*H_LegalShare,0)+IF($B62=F$6,F$7*(1-H_LegalShare),0))-IF($B62=0,H_Acq+H_Board,0)-IF(AND($B62&gt;F$6,$B62&lt;=F$12),H_TI+H_ServNPL+H_Util,0)-IF($B62=F$11,F$15+H_CK,0)</f>
        <v>0</v>
      </c>
      <c r="G62" s="19" t="n">
        <f aca="false">IF($B62=G$12,G$14,0)-IF(AND($B62&gt;=1,$B62&lt;=G$6),H_TI+H_ServNPL,0)-(IF($B62=2,G$7*H_LegalShare,0)+IF($B62=G$6,G$7*(1-H_LegalShare),0))-IF($B62=0,H_Acq+H_Board,0)-IF(AND($B62&gt;G$6,$B62&lt;=G$12),H_TI+H_ServNPL+H_Util,0)-IF($B62=G$11,G$15+H_CK,0)</f>
        <v>0</v>
      </c>
      <c r="H62" s="19" t="n">
        <f aca="false">IF($B62=H$12,H$14,0)-IF(AND($B62&gt;=1,$B62&lt;=H$6),H_TI+H_ServNPL,0)-(IF($B62=2,H$7*H_LegalShare,0)+IF($B62=H$6,H$7*(1-H_LegalShare),0))-IF($B62=0,H_Acq+H_Board,0)-IF(AND($B62&gt;H$6,$B62&lt;=H$12),H_TI+H_ServNPL+H_Util,0)-IF($B62=H$11,H$15+H_CK,0)</f>
        <v>176774</v>
      </c>
      <c r="I62" s="19" t="n">
        <f aca="false">IF($B62=I$12,I$14,0)-IF(AND($B62&gt;=1,$B62&lt;=I$6),H_TI+H_ServNPL,0)-(IF($B62=2,I$7*H_LegalShare,0)+IF($B62=I$6,I$7*(1-H_LegalShare),0))-IF($B62=0,H_Acq+H_Board,0)-IF(AND($B62&gt;I$6,$B62&lt;=I$12),H_TI+H_ServNPL+H_Util,0)-IF($B62=I$11,I$15+H_CK,0)</f>
        <v>-520</v>
      </c>
      <c r="J62" s="19" t="n">
        <f aca="false">IF($B62=J$12,J$14,0)-IF(AND($B62&gt;=1,$B62&lt;=J$6),H_TI+H_ServNPL,0)-(IF($B62=2,J$7*H_LegalShare,0)+IF($B62=J$6,J$7*(1-H_LegalShare),0))-IF($B62=0,H_Acq+H_Board,0)-IF(AND($B62&gt;J$6,$B62&lt;=J$12),H_TI+H_ServNPL+H_Util,0)-IF($B62=J$11,J$15+H_CK,0)</f>
        <v>-520</v>
      </c>
      <c r="K62" s="19" t="n">
        <f aca="false">IF($B62=K$12,K$14,0)-IF(AND($B62&gt;=1,$B62&lt;=K$6),H_TI+H_ServNPL,0)-(IF($B62=2,K$7*H_LegalShare,0)+IF($B62=K$6,K$7*(1-H_LegalShare),0))-IF($B62=0,H_Acq+H_Board,0)-IF(AND($B62&gt;K$6,$B62&lt;=K$12),H_TI+H_ServNPL+H_Util,0)-IF($B62=K$11,K$15+H_CK,0)</f>
        <v>-670</v>
      </c>
      <c r="L62" s="19" t="n">
        <f aca="false">IF($B62=L$12,L$14,0)-IF(AND($B62&gt;=1,$B62&lt;=L$6),H_TI+H_ServNPL,0)-(IF($B62=2,L$7*H_LegalShare,0)+IF($B62=L$6,L$7*(1-H_LegalShare),0))-IF($B62=0,H_Acq+H_Board,0)-IF(AND($B62&gt;L$6,$B62&lt;=L$12),H_TI+H_ServNPL+H_Util,0)-IF($B62=L$11,L$15+H_CK,0)</f>
        <v>-670</v>
      </c>
      <c r="M62" s="19" t="n">
        <f aca="false">IF($B62=M$12,M$14,0)-IF(AND($B62&gt;=1,$B62&lt;=M$6),H_TI+H_ServNPL,0)-(IF($B62=2,M$7*H_LegalShare,0)+IF($B62=M$6,M$7*(1-H_LegalShare),0))-IF($B62=0,H_Acq+H_Board,0)-IF(AND($B62&gt;M$6,$B62&lt;=M$12),H_TI+H_ServNPL+H_Util,0)-IF($B62=M$11,M$15+H_CK,0)</f>
        <v>-670</v>
      </c>
      <c r="N62" s="19" t="n">
        <f aca="false">IF($B62=N$12,N$14,0)-IF(AND($B62&gt;=1,$B62&lt;=N$6),H_TI+H_ServNPL,0)-(IF($B62=2,N$7*H_LegalShare,0)+IF($B62=N$6,N$7*(1-H_LegalShare),0))-IF($B62=0,H_Acq+H_Board,0)-IF(AND($B62&gt;N$6,$B62&lt;=N$12),H_TI+H_ServNPL+H_Util,0)-IF($B62=N$11,N$15+H_CK,0)</f>
        <v>-520</v>
      </c>
      <c r="O62" s="19" t="n">
        <f aca="false">IF($B62=O$12,O$14,0)-IF(AND($B62&gt;=1,$B62&lt;=O$6),H_TI+H_ServNPL,0)-(IF($B62=2,O$7*H_LegalShare,0)+IF($B62=O$6,O$7*(1-H_LegalShare),0))-IF($B62=0,H_Acq+H_Board,0)-IF(AND($B62&gt;O$6,$B62&lt;=O$12),H_TI+H_ServNPL+H_Util,0)-IF($B62=O$11,O$15+H_CK,0)</f>
        <v>-520</v>
      </c>
      <c r="P62" s="19" t="n">
        <f aca="false">IF($B62=P$12,P$14,0)-IF(AND($B62&gt;=1,$B62&lt;=P$6),H_TI+H_ServNPL,0)-(IF($B62=2,P$7*H_LegalShare,0)+IF($B62=P$6,P$7*(1-H_LegalShare),0))-IF($B62=0,H_Acq+H_Board,0)-IF(AND($B62&gt;P$6,$B62&lt;=P$12),H_TI+H_ServNPL+H_Util,0)-IF($B62=P$11,P$15+H_CK,0)</f>
        <v>-520</v>
      </c>
      <c r="Q62" s="19" t="n">
        <f aca="false">IF($B62=Q$12,Q$14,0)-IF(AND($B62&gt;=1,$B62&lt;=Q$6),H_TI+H_ServNPL,0)-(IF($B62=2,Q$7*H_LegalShare,0)+IF($B62=Q$6,Q$7*(1-H_LegalShare),0))-IF($B62=0,H_Acq+H_Board,0)-IF(AND($B62&gt;Q$6,$B62&lt;=Q$12),H_TI+H_ServNPL+H_Util,0)-IF($B62=Q$11,Q$15+H_CK,0)</f>
        <v>-670</v>
      </c>
      <c r="R62" s="19" t="n">
        <f aca="false">IF($B62=R$12,R$14,0)-IF(AND($B62&gt;=1,$B62&lt;=R$6),H_TI+H_ServNPL,0)-(IF($B62=2,R$7*H_LegalShare,0)+IF($B62=R$6,R$7*(1-H_LegalShare),0))-IF($B62=0,H_Acq+H_Board,0)-IF(AND($B62&gt;R$6,$B62&lt;=R$12),H_TI+H_ServNPL+H_Util,0)-IF($B62=R$11,R$15+H_CK,0)</f>
        <v>-520</v>
      </c>
      <c r="S62" s="19" t="n">
        <f aca="false">IF($B62=S$12,S$14,0)-IF(AND($B62&gt;=1,$B62&lt;=S$6),H_TI+H_ServNPL,0)-(IF($B62=2,S$7*H_LegalShare,0)+IF($B62=S$6,S$7*(1-H_LegalShare),0))-IF($B62=0,H_Acq+H_Board,0)-IF(AND($B62&gt;S$6,$B62&lt;=S$12),H_TI+H_ServNPL+H_Util,0)-IF($B62=S$11,S$15+H_CK,0)</f>
        <v>-670</v>
      </c>
      <c r="T62" s="19" t="n">
        <f aca="false">IF($B62=T$12,T$14,0)-IF(AND($B62&gt;=1,$B62&lt;=T$6),H_TI+H_ServNPL,0)-(IF($B62=2,T$7*H_LegalShare,0)+IF($B62=T$6,T$7*(1-H_LegalShare),0))-IF($B62=0,H_Acq+H_Board,0)-IF(AND($B62&gt;T$6,$B62&lt;=T$12),H_TI+H_ServNPL+H_Util,0)-IF($B62=T$11,T$15+H_CK,0)</f>
        <v>-520</v>
      </c>
      <c r="U62" s="19" t="n">
        <f aca="false">IF($B62=U$12,U$14,0)-IF(AND($B62&gt;=1,$B62&lt;=U$6),H_TI+H_ServNPL,0)-(IF($B62=2,U$7*H_LegalShare,0)+IF($B62=U$6,U$7*(1-H_LegalShare),0))-IF($B62=0,H_Acq+H_Board,0)-IF(AND($B62&gt;U$6,$B62&lt;=U$12),H_TI+H_ServNPL+H_Util,0)-IF($B62=U$11,U$15+H_CK,0)</f>
        <v>-520</v>
      </c>
      <c r="V62" s="19" t="n">
        <f aca="false">IF($B62=V$12,V$14,0)-IF(AND($B62&gt;=1,$B62&lt;=V$6),H_TI+H_ServNPL,0)-(IF($B62=2,V$7*H_LegalShare,0)+IF($B62=V$6,V$7*(1-H_LegalShare),0))-IF($B62=0,H_Acq+H_Board,0)-IF(AND($B62&gt;V$6,$B62&lt;=V$12),H_TI+H_ServNPL+H_Util,0)-IF($B62=V$11,V$15+H_CK,0)</f>
        <v>0</v>
      </c>
      <c r="W62" s="19" t="n">
        <f aca="false">IF($B62=W$12,W$14,0)-IF(AND($B62&gt;=1,$B62&lt;=W$6),H_TI+H_ServNPL,0)-(IF($B62=2,W$7*H_LegalShare,0)+IF($B62=W$6,W$7*(1-H_LegalShare),0))-IF($B62=0,H_Acq+H_Board,0)-IF(AND($B62&gt;W$6,$B62&lt;=W$12),H_TI+H_ServNPL+H_Util,0)-IF($B62=W$11,W$15+H_CK,0)</f>
        <v>0</v>
      </c>
      <c r="X62" s="19" t="n">
        <f aca="false">IF($B62=X$12,X$14,0)-IF(AND($B62&gt;=1,$B62&lt;=X$6),H_TI+H_ServNPL,0)-(IF($B62=2,X$7*H_LegalShare,0)+IF($B62=X$6,X$7*(1-H_LegalShare),0))-IF($B62=0,H_Acq+H_Board,0)-IF(AND($B62&gt;X$6,$B62&lt;=X$12),H_TI+H_ServNPL+H_Util,0)-IF($B62=X$11,X$15+H_CK,0)</f>
        <v>0</v>
      </c>
      <c r="Y62" s="19" t="n">
        <f aca="false">IF($B62=Y$12,Y$14,0)-IF(AND($B62&gt;=1,$B62&lt;=Y$6),H_TI+H_ServNPL,0)-(IF($B62=2,Y$7*H_LegalShare,0)+IF($B62=Y$6,Y$7*(1-H_LegalShare),0))-IF($B62=0,H_Acq+H_Board,0)-IF(AND($B62&gt;Y$6,$B62&lt;=Y$12),H_TI+H_ServNPL+H_Util,0)-IF($B62=Y$11,Y$15+H_CK,0)</f>
        <v>0</v>
      </c>
    </row>
    <row r="63" customFormat="false" ht="15" hidden="false" customHeight="false" outlineLevel="0" collapsed="false">
      <c r="B63" s="0" t="n">
        <v>32</v>
      </c>
      <c r="C63" s="19" t="n">
        <f aca="false">IF($B63=C$12,C$14,0)-IF(AND($B63&gt;=1,$B63&lt;=C$6),H_TI+H_ServNPL,0)-(IF($B63=2,C$7*H_LegalShare,0)+IF($B63=C$6,C$7*(1-H_LegalShare),0))-IF($B63=0,H_Acq+H_Board,0)-IF(AND($B63&gt;C$6,$B63&lt;=C$12),H_TI+H_ServNPL+H_Util,0)-IF($B63=C$11,C$15+H_CK,0)</f>
        <v>-670</v>
      </c>
      <c r="D63" s="19" t="n">
        <f aca="false">IF($B63=D$12,D$14,0)-IF(AND($B63&gt;=1,$B63&lt;=D$6),H_TI+H_ServNPL,0)-(IF($B63=2,D$7*H_LegalShare,0)+IF($B63=D$6,D$7*(1-H_LegalShare),0))-IF($B63=0,H_Acq+H_Board,0)-IF(AND($B63&gt;D$6,$B63&lt;=D$12),H_TI+H_ServNPL+H_Util,0)-IF($B63=D$11,D$15+H_CK,0)</f>
        <v>0</v>
      </c>
      <c r="E63" s="19" t="n">
        <f aca="false">IF($B63=E$12,E$14,0)-IF(AND($B63&gt;=1,$B63&lt;=E$6),H_TI+H_ServNPL,0)-(IF($B63=2,E$7*H_LegalShare,0)+IF($B63=E$6,E$7*(1-H_LegalShare),0))-IF($B63=0,H_Acq+H_Board,0)-IF(AND($B63&gt;E$6,$B63&lt;=E$12),H_TI+H_ServNPL+H_Util,0)-IF($B63=E$11,E$15+H_CK,0)</f>
        <v>-670</v>
      </c>
      <c r="F63" s="19" t="n">
        <f aca="false">IF($B63=F$12,F$14,0)-IF(AND($B63&gt;=1,$B63&lt;=F$6),H_TI+H_ServNPL,0)-(IF($B63=2,F$7*H_LegalShare,0)+IF($B63=F$6,F$7*(1-H_LegalShare),0))-IF($B63=0,H_Acq+H_Board,0)-IF(AND($B63&gt;F$6,$B63&lt;=F$12),H_TI+H_ServNPL+H_Util,0)-IF($B63=F$11,F$15+H_CK,0)</f>
        <v>0</v>
      </c>
      <c r="G63" s="19" t="n">
        <f aca="false">IF($B63=G$12,G$14,0)-IF(AND($B63&gt;=1,$B63&lt;=G$6),H_TI+H_ServNPL,0)-(IF($B63=2,G$7*H_LegalShare,0)+IF($B63=G$6,G$7*(1-H_LegalShare),0))-IF($B63=0,H_Acq+H_Board,0)-IF(AND($B63&gt;G$6,$B63&lt;=G$12),H_TI+H_ServNPL+H_Util,0)-IF($B63=G$11,G$15+H_CK,0)</f>
        <v>0</v>
      </c>
      <c r="H63" s="19" t="n">
        <f aca="false">IF($B63=H$12,H$14,0)-IF(AND($B63&gt;=1,$B63&lt;=H$6),H_TI+H_ServNPL,0)-(IF($B63=2,H$7*H_LegalShare,0)+IF($B63=H$6,H$7*(1-H_LegalShare),0))-IF($B63=0,H_Acq+H_Board,0)-IF(AND($B63&gt;H$6,$B63&lt;=H$12),H_TI+H_ServNPL+H_Util,0)-IF($B63=H$11,H$15+H_CK,0)</f>
        <v>0</v>
      </c>
      <c r="I63" s="19" t="n">
        <f aca="false">IF($B63=I$12,I$14,0)-IF(AND($B63&gt;=1,$B63&lt;=I$6),H_TI+H_ServNPL,0)-(IF($B63=2,I$7*H_LegalShare,0)+IF($B63=I$6,I$7*(1-H_LegalShare),0))-IF($B63=0,H_Acq+H_Board,0)-IF(AND($B63&gt;I$6,$B63&lt;=I$12),H_TI+H_ServNPL+H_Util,0)-IF($B63=I$11,I$15+H_CK,0)</f>
        <v>-520</v>
      </c>
      <c r="J63" s="19" t="n">
        <f aca="false">IF($B63=J$12,J$14,0)-IF(AND($B63&gt;=1,$B63&lt;=J$6),H_TI+H_ServNPL,0)-(IF($B63=2,J$7*H_LegalShare,0)+IF($B63=J$6,J$7*(1-H_LegalShare),0))-IF($B63=0,H_Acq+H_Board,0)-IF(AND($B63&gt;J$6,$B63&lt;=J$12),H_TI+H_ServNPL+H_Util,0)-IF($B63=J$11,J$15+H_CK,0)</f>
        <v>-520</v>
      </c>
      <c r="K63" s="19" t="n">
        <f aca="false">IF($B63=K$12,K$14,0)-IF(AND($B63&gt;=1,$B63&lt;=K$6),H_TI+H_ServNPL,0)-(IF($B63=2,K$7*H_LegalShare,0)+IF($B63=K$6,K$7*(1-H_LegalShare),0))-IF($B63=0,H_Acq+H_Board,0)-IF(AND($B63&gt;K$6,$B63&lt;=K$12),H_TI+H_ServNPL+H_Util,0)-IF($B63=K$11,K$15+H_CK,0)</f>
        <v>-670</v>
      </c>
      <c r="L63" s="19" t="n">
        <f aca="false">IF($B63=L$12,L$14,0)-IF(AND($B63&gt;=1,$B63&lt;=L$6),H_TI+H_ServNPL,0)-(IF($B63=2,L$7*H_LegalShare,0)+IF($B63=L$6,L$7*(1-H_LegalShare),0))-IF($B63=0,H_Acq+H_Board,0)-IF(AND($B63&gt;L$6,$B63&lt;=L$12),H_TI+H_ServNPL+H_Util,0)-IF($B63=L$11,L$15+H_CK,0)</f>
        <v>-670</v>
      </c>
      <c r="M63" s="19" t="n">
        <f aca="false">IF($B63=M$12,M$14,0)-IF(AND($B63&gt;=1,$B63&lt;=M$6),H_TI+H_ServNPL,0)-(IF($B63=2,M$7*H_LegalShare,0)+IF($B63=M$6,M$7*(1-H_LegalShare),0))-IF($B63=0,H_Acq+H_Board,0)-IF(AND($B63&gt;M$6,$B63&lt;=M$12),H_TI+H_ServNPL+H_Util,0)-IF($B63=M$11,M$15+H_CK,0)</f>
        <v>-670</v>
      </c>
      <c r="N63" s="19" t="n">
        <f aca="false">IF($B63=N$12,N$14,0)-IF(AND($B63&gt;=1,$B63&lt;=N$6),H_TI+H_ServNPL,0)-(IF($B63=2,N$7*H_LegalShare,0)+IF($B63=N$6,N$7*(1-H_LegalShare),0))-IF($B63=0,H_Acq+H_Board,0)-IF(AND($B63&gt;N$6,$B63&lt;=N$12),H_TI+H_ServNPL+H_Util,0)-IF($B63=N$11,N$15+H_CK,0)</f>
        <v>-520</v>
      </c>
      <c r="O63" s="19" t="n">
        <f aca="false">IF($B63=O$12,O$14,0)-IF(AND($B63&gt;=1,$B63&lt;=O$6),H_TI+H_ServNPL,0)-(IF($B63=2,O$7*H_LegalShare,0)+IF($B63=O$6,O$7*(1-H_LegalShare),0))-IF($B63=0,H_Acq+H_Board,0)-IF(AND($B63&gt;O$6,$B63&lt;=O$12),H_TI+H_ServNPL+H_Util,0)-IF($B63=O$11,O$15+H_CK,0)</f>
        <v>-520</v>
      </c>
      <c r="P63" s="19" t="n">
        <f aca="false">IF($B63=P$12,P$14,0)-IF(AND($B63&gt;=1,$B63&lt;=P$6),H_TI+H_ServNPL,0)-(IF($B63=2,P$7*H_LegalShare,0)+IF($B63=P$6,P$7*(1-H_LegalShare),0))-IF($B63=0,H_Acq+H_Board,0)-IF(AND($B63&gt;P$6,$B63&lt;=P$12),H_TI+H_ServNPL+H_Util,0)-IF($B63=P$11,P$15+H_CK,0)</f>
        <v>-520</v>
      </c>
      <c r="Q63" s="19" t="n">
        <f aca="false">IF($B63=Q$12,Q$14,0)-IF(AND($B63&gt;=1,$B63&lt;=Q$6),H_TI+H_ServNPL,0)-(IF($B63=2,Q$7*H_LegalShare,0)+IF($B63=Q$6,Q$7*(1-H_LegalShare),0))-IF($B63=0,H_Acq+H_Board,0)-IF(AND($B63&gt;Q$6,$B63&lt;=Q$12),H_TI+H_ServNPL+H_Util,0)-IF($B63=Q$11,Q$15+H_CK,0)</f>
        <v>-670</v>
      </c>
      <c r="R63" s="19" t="n">
        <f aca="false">IF($B63=R$12,R$14,0)-IF(AND($B63&gt;=1,$B63&lt;=R$6),H_TI+H_ServNPL,0)-(IF($B63=2,R$7*H_LegalShare,0)+IF($B63=R$6,R$7*(1-H_LegalShare),0))-IF($B63=0,H_Acq+H_Board,0)-IF(AND($B63&gt;R$6,$B63&lt;=R$12),H_TI+H_ServNPL+H_Util,0)-IF($B63=R$11,R$15+H_CK,0)</f>
        <v>-520</v>
      </c>
      <c r="S63" s="19" t="n">
        <f aca="false">IF($B63=S$12,S$14,0)-IF(AND($B63&gt;=1,$B63&lt;=S$6),H_TI+H_ServNPL,0)-(IF($B63=2,S$7*H_LegalShare,0)+IF($B63=S$6,S$7*(1-H_LegalShare),0))-IF($B63=0,H_Acq+H_Board,0)-IF(AND($B63&gt;S$6,$B63&lt;=S$12),H_TI+H_ServNPL+H_Util,0)-IF($B63=S$11,S$15+H_CK,0)</f>
        <v>-670</v>
      </c>
      <c r="T63" s="19" t="n">
        <f aca="false">IF($B63=T$12,T$14,0)-IF(AND($B63&gt;=1,$B63&lt;=T$6),H_TI+H_ServNPL,0)-(IF($B63=2,T$7*H_LegalShare,0)+IF($B63=T$6,T$7*(1-H_LegalShare),0))-IF($B63=0,H_Acq+H_Board,0)-IF(AND($B63&gt;T$6,$B63&lt;=T$12),H_TI+H_ServNPL+H_Util,0)-IF($B63=T$11,T$15+H_CK,0)</f>
        <v>-3770</v>
      </c>
      <c r="U63" s="19" t="n">
        <f aca="false">IF($B63=U$12,U$14,0)-IF(AND($B63&gt;=1,$B63&lt;=U$6),H_TI+H_ServNPL,0)-(IF($B63=2,U$7*H_LegalShare,0)+IF($B63=U$6,U$7*(1-H_LegalShare),0))-IF($B63=0,H_Acq+H_Board,0)-IF(AND($B63&gt;U$6,$B63&lt;=U$12),H_TI+H_ServNPL+H_Util,0)-IF($B63=U$11,U$15+H_CK,0)</f>
        <v>-520</v>
      </c>
      <c r="V63" s="19" t="n">
        <f aca="false">IF($B63=V$12,V$14,0)-IF(AND($B63&gt;=1,$B63&lt;=V$6),H_TI+H_ServNPL,0)-(IF($B63=2,V$7*H_LegalShare,0)+IF($B63=V$6,V$7*(1-H_LegalShare),0))-IF($B63=0,H_Acq+H_Board,0)-IF(AND($B63&gt;V$6,$B63&lt;=V$12),H_TI+H_ServNPL+H_Util,0)-IF($B63=V$11,V$15+H_CK,0)</f>
        <v>0</v>
      </c>
      <c r="W63" s="19" t="n">
        <f aca="false">IF($B63=W$12,W$14,0)-IF(AND($B63&gt;=1,$B63&lt;=W$6),H_TI+H_ServNPL,0)-(IF($B63=2,W$7*H_LegalShare,0)+IF($B63=W$6,W$7*(1-H_LegalShare),0))-IF($B63=0,H_Acq+H_Board,0)-IF(AND($B63&gt;W$6,$B63&lt;=W$12),H_TI+H_ServNPL+H_Util,0)-IF($B63=W$11,W$15+H_CK,0)</f>
        <v>0</v>
      </c>
      <c r="X63" s="19" t="n">
        <f aca="false">IF($B63=X$12,X$14,0)-IF(AND($B63&gt;=1,$B63&lt;=X$6),H_TI+H_ServNPL,0)-(IF($B63=2,X$7*H_LegalShare,0)+IF($B63=X$6,X$7*(1-H_LegalShare),0))-IF($B63=0,H_Acq+H_Board,0)-IF(AND($B63&gt;X$6,$B63&lt;=X$12),H_TI+H_ServNPL+H_Util,0)-IF($B63=X$11,X$15+H_CK,0)</f>
        <v>0</v>
      </c>
      <c r="Y63" s="19" t="n">
        <f aca="false">IF($B63=Y$12,Y$14,0)-IF(AND($B63&gt;=1,$B63&lt;=Y$6),H_TI+H_ServNPL,0)-(IF($B63=2,Y$7*H_LegalShare,0)+IF($B63=Y$6,Y$7*(1-H_LegalShare),0))-IF($B63=0,H_Acq+H_Board,0)-IF(AND($B63&gt;Y$6,$B63&lt;=Y$12),H_TI+H_ServNPL+H_Util,0)-IF($B63=Y$11,Y$15+H_CK,0)</f>
        <v>0</v>
      </c>
    </row>
    <row r="64" customFormat="false" ht="15" hidden="false" customHeight="false" outlineLevel="0" collapsed="false">
      <c r="B64" s="0" t="n">
        <v>33</v>
      </c>
      <c r="C64" s="19" t="n">
        <f aca="false">IF($B64=C$12,C$14,0)-IF(AND($B64&gt;=1,$B64&lt;=C$6),H_TI+H_ServNPL,0)-(IF($B64=2,C$7*H_LegalShare,0)+IF($B64=C$6,C$7*(1-H_LegalShare),0))-IF($B64=0,H_Acq+H_Board,0)-IF(AND($B64&gt;C$6,$B64&lt;=C$12),H_TI+H_ServNPL+H_Util,0)-IF($B64=C$11,C$15+H_CK,0)</f>
        <v>-8970</v>
      </c>
      <c r="D64" s="19" t="n">
        <f aca="false">IF($B64=D$12,D$14,0)-IF(AND($B64&gt;=1,$B64&lt;=D$6),H_TI+H_ServNPL,0)-(IF($B64=2,D$7*H_LegalShare,0)+IF($B64=D$6,D$7*(1-H_LegalShare),0))-IF($B64=0,H_Acq+H_Board,0)-IF(AND($B64&gt;D$6,$B64&lt;=D$12),H_TI+H_ServNPL+H_Util,0)-IF($B64=D$11,D$15+H_CK,0)</f>
        <v>0</v>
      </c>
      <c r="E64" s="19" t="n">
        <f aca="false">IF($B64=E$12,E$14,0)-IF(AND($B64&gt;=1,$B64&lt;=E$6),H_TI+H_ServNPL,0)-(IF($B64=2,E$7*H_LegalShare,0)+IF($B64=E$6,E$7*(1-H_LegalShare),0))-IF($B64=0,H_Acq+H_Board,0)-IF(AND($B64&gt;E$6,$B64&lt;=E$12),H_TI+H_ServNPL+H_Util,0)-IF($B64=E$11,E$15+H_CK,0)</f>
        <v>-8970</v>
      </c>
      <c r="F64" s="19" t="n">
        <f aca="false">IF($B64=F$12,F$14,0)-IF(AND($B64&gt;=1,$B64&lt;=F$6),H_TI+H_ServNPL,0)-(IF($B64=2,F$7*H_LegalShare,0)+IF($B64=F$6,F$7*(1-H_LegalShare),0))-IF($B64=0,H_Acq+H_Board,0)-IF(AND($B64&gt;F$6,$B64&lt;=F$12),H_TI+H_ServNPL+H_Util,0)-IF($B64=F$11,F$15+H_CK,0)</f>
        <v>0</v>
      </c>
      <c r="G64" s="19" t="n">
        <f aca="false">IF($B64=G$12,G$14,0)-IF(AND($B64&gt;=1,$B64&lt;=G$6),H_TI+H_ServNPL,0)-(IF($B64=2,G$7*H_LegalShare,0)+IF($B64=G$6,G$7*(1-H_LegalShare),0))-IF($B64=0,H_Acq+H_Board,0)-IF(AND($B64&gt;G$6,$B64&lt;=G$12),H_TI+H_ServNPL+H_Util,0)-IF($B64=G$11,G$15+H_CK,0)</f>
        <v>0</v>
      </c>
      <c r="H64" s="19" t="n">
        <f aca="false">IF($B64=H$12,H$14,0)-IF(AND($B64&gt;=1,$B64&lt;=H$6),H_TI+H_ServNPL,0)-(IF($B64=2,H$7*H_LegalShare,0)+IF($B64=H$6,H$7*(1-H_LegalShare),0))-IF($B64=0,H_Acq+H_Board,0)-IF(AND($B64&gt;H$6,$B64&lt;=H$12),H_TI+H_ServNPL+H_Util,0)-IF($B64=H$11,H$15+H_CK,0)</f>
        <v>0</v>
      </c>
      <c r="I64" s="19" t="n">
        <f aca="false">IF($B64=I$12,I$14,0)-IF(AND($B64&gt;=1,$B64&lt;=I$6),H_TI+H_ServNPL,0)-(IF($B64=2,I$7*H_LegalShare,0)+IF($B64=I$6,I$7*(1-H_LegalShare),0))-IF($B64=0,H_Acq+H_Board,0)-IF(AND($B64&gt;I$6,$B64&lt;=I$12),H_TI+H_ServNPL+H_Util,0)-IF($B64=I$11,I$15+H_CK,0)</f>
        <v>-520</v>
      </c>
      <c r="J64" s="19" t="n">
        <f aca="false">IF($B64=J$12,J$14,0)-IF(AND($B64&gt;=1,$B64&lt;=J$6),H_TI+H_ServNPL,0)-(IF($B64=2,J$7*H_LegalShare,0)+IF($B64=J$6,J$7*(1-H_LegalShare),0))-IF($B64=0,H_Acq+H_Board,0)-IF(AND($B64&gt;J$6,$B64&lt;=J$12),H_TI+H_ServNPL+H_Util,0)-IF($B64=J$11,J$15+H_CK,0)</f>
        <v>-520</v>
      </c>
      <c r="K64" s="19" t="n">
        <f aca="false">IF($B64=K$12,K$14,0)-IF(AND($B64&gt;=1,$B64&lt;=K$6),H_TI+H_ServNPL,0)-(IF($B64=2,K$7*H_LegalShare,0)+IF($B64=K$6,K$7*(1-H_LegalShare),0))-IF($B64=0,H_Acq+H_Board,0)-IF(AND($B64&gt;K$6,$B64&lt;=K$12),H_TI+H_ServNPL+H_Util,0)-IF($B64=K$11,K$15+H_CK,0)</f>
        <v>-7910</v>
      </c>
      <c r="L64" s="19" t="n">
        <f aca="false">IF($B64=L$12,L$14,0)-IF(AND($B64&gt;=1,$B64&lt;=L$6),H_TI+H_ServNPL,0)-(IF($B64=2,L$7*H_LegalShare,0)+IF($B64=L$6,L$7*(1-H_LegalShare),0))-IF($B64=0,H_Acq+H_Board,0)-IF(AND($B64&gt;L$6,$B64&lt;=L$12),H_TI+H_ServNPL+H_Util,0)-IF($B64=L$11,L$15+H_CK,0)</f>
        <v>-8440</v>
      </c>
      <c r="M64" s="19" t="n">
        <f aca="false">IF($B64=M$12,M$14,0)-IF(AND($B64&gt;=1,$B64&lt;=M$6),H_TI+H_ServNPL,0)-(IF($B64=2,M$7*H_LegalShare,0)+IF($B64=M$6,M$7*(1-H_LegalShare),0))-IF($B64=0,H_Acq+H_Board,0)-IF(AND($B64&gt;M$6,$B64&lt;=M$12),H_TI+H_ServNPL+H_Util,0)-IF($B64=M$11,M$15+H_CK,0)</f>
        <v>-9500</v>
      </c>
      <c r="N64" s="19" t="n">
        <f aca="false">IF($B64=N$12,N$14,0)-IF(AND($B64&gt;=1,$B64&lt;=N$6),H_TI+H_ServNPL,0)-(IF($B64=2,N$7*H_LegalShare,0)+IF($B64=N$6,N$7*(1-H_LegalShare),0))-IF($B64=0,H_Acq+H_Board,0)-IF(AND($B64&gt;N$6,$B64&lt;=N$12),H_TI+H_ServNPL+H_Util,0)-IF($B64=N$11,N$15+H_CK,0)</f>
        <v>-520</v>
      </c>
      <c r="O64" s="19" t="n">
        <f aca="false">IF($B64=O$12,O$14,0)-IF(AND($B64&gt;=1,$B64&lt;=O$6),H_TI+H_ServNPL,0)-(IF($B64=2,O$7*H_LegalShare,0)+IF($B64=O$6,O$7*(1-H_LegalShare),0))-IF($B64=0,H_Acq+H_Board,0)-IF(AND($B64&gt;O$6,$B64&lt;=O$12),H_TI+H_ServNPL+H_Util,0)-IF($B64=O$11,O$15+H_CK,0)</f>
        <v>-520</v>
      </c>
      <c r="P64" s="19" t="n">
        <f aca="false">IF($B64=P$12,P$14,0)-IF(AND($B64&gt;=1,$B64&lt;=P$6),H_TI+H_ServNPL,0)-(IF($B64=2,P$7*H_LegalShare,0)+IF($B64=P$6,P$7*(1-H_LegalShare),0))-IF($B64=0,H_Acq+H_Board,0)-IF(AND($B64&gt;P$6,$B64&lt;=P$12),H_TI+H_ServNPL+H_Util,0)-IF($B64=P$11,P$15+H_CK,0)</f>
        <v>-520</v>
      </c>
      <c r="Q64" s="19" t="n">
        <f aca="false">IF($B64=Q$12,Q$14,0)-IF(AND($B64&gt;=1,$B64&lt;=Q$6),H_TI+H_ServNPL,0)-(IF($B64=2,Q$7*H_LegalShare,0)+IF($B64=Q$6,Q$7*(1-H_LegalShare),0))-IF($B64=0,H_Acq+H_Board,0)-IF(AND($B64&gt;Q$6,$B64&lt;=Q$12),H_TI+H_ServNPL+H_Util,0)-IF($B64=Q$11,Q$15+H_CK,0)</f>
        <v>-8970</v>
      </c>
      <c r="R64" s="19" t="n">
        <f aca="false">IF($B64=R$12,R$14,0)-IF(AND($B64&gt;=1,$B64&lt;=R$6),H_TI+H_ServNPL,0)-(IF($B64=2,R$7*H_LegalShare,0)+IF($B64=R$6,R$7*(1-H_LegalShare),0))-IF($B64=0,H_Acq+H_Board,0)-IF(AND($B64&gt;R$6,$B64&lt;=R$12),H_TI+H_ServNPL+H_Util,0)-IF($B64=R$11,R$15+H_CK,0)</f>
        <v>-520</v>
      </c>
      <c r="S64" s="19" t="n">
        <f aca="false">IF($B64=S$12,S$14,0)-IF(AND($B64&gt;=1,$B64&lt;=S$6),H_TI+H_ServNPL,0)-(IF($B64=2,S$7*H_LegalShare,0)+IF($B64=S$6,S$7*(1-H_LegalShare),0))-IF($B64=0,H_Acq+H_Board,0)-IF(AND($B64&gt;S$6,$B64&lt;=S$12),H_TI+H_ServNPL+H_Util,0)-IF($B64=S$11,S$15+H_CK,0)</f>
        <v>-8440</v>
      </c>
      <c r="T64" s="19" t="n">
        <f aca="false">IF($B64=T$12,T$14,0)-IF(AND($B64&gt;=1,$B64&lt;=T$6),H_TI+H_ServNPL,0)-(IF($B64=2,T$7*H_LegalShare,0)+IF($B64=T$6,T$7*(1-H_LegalShare),0))-IF($B64=0,H_Acq+H_Board,0)-IF(AND($B64&gt;T$6,$B64&lt;=T$12),H_TI+H_ServNPL+H_Util,0)-IF($B64=T$11,T$15+H_CK,0)</f>
        <v>-670</v>
      </c>
      <c r="U64" s="19" t="n">
        <f aca="false">IF($B64=U$12,U$14,0)-IF(AND($B64&gt;=1,$B64&lt;=U$6),H_TI+H_ServNPL,0)-(IF($B64=2,U$7*H_LegalShare,0)+IF($B64=U$6,U$7*(1-H_LegalShare),0))-IF($B64=0,H_Acq+H_Board,0)-IF(AND($B64&gt;U$6,$B64&lt;=U$12),H_TI+H_ServNPL+H_Util,0)-IF($B64=U$11,U$15+H_CK,0)</f>
        <v>-3770</v>
      </c>
      <c r="V64" s="19" t="n">
        <f aca="false">IF($B64=V$12,V$14,0)-IF(AND($B64&gt;=1,$B64&lt;=V$6),H_TI+H_ServNPL,0)-(IF($B64=2,V$7*H_LegalShare,0)+IF($B64=V$6,V$7*(1-H_LegalShare),0))-IF($B64=0,H_Acq+H_Board,0)-IF(AND($B64&gt;V$6,$B64&lt;=V$12),H_TI+H_ServNPL+H_Util,0)-IF($B64=V$11,V$15+H_CK,0)</f>
        <v>0</v>
      </c>
      <c r="W64" s="19" t="n">
        <f aca="false">IF($B64=W$12,W$14,0)-IF(AND($B64&gt;=1,$B64&lt;=W$6),H_TI+H_ServNPL,0)-(IF($B64=2,W$7*H_LegalShare,0)+IF($B64=W$6,W$7*(1-H_LegalShare),0))-IF($B64=0,H_Acq+H_Board,0)-IF(AND($B64&gt;W$6,$B64&lt;=W$12),H_TI+H_ServNPL+H_Util,0)-IF($B64=W$11,W$15+H_CK,0)</f>
        <v>0</v>
      </c>
      <c r="X64" s="19" t="n">
        <f aca="false">IF($B64=X$12,X$14,0)-IF(AND($B64&gt;=1,$B64&lt;=X$6),H_TI+H_ServNPL,0)-(IF($B64=2,X$7*H_LegalShare,0)+IF($B64=X$6,X$7*(1-H_LegalShare),0))-IF($B64=0,H_Acq+H_Board,0)-IF(AND($B64&gt;X$6,$B64&lt;=X$12),H_TI+H_ServNPL+H_Util,0)-IF($B64=X$11,X$15+H_CK,0)</f>
        <v>0</v>
      </c>
      <c r="Y64" s="19" t="n">
        <f aca="false">IF($B64=Y$12,Y$14,0)-IF(AND($B64&gt;=1,$B64&lt;=Y$6),H_TI+H_ServNPL,0)-(IF($B64=2,Y$7*H_LegalShare,0)+IF($B64=Y$6,Y$7*(1-H_LegalShare),0))-IF($B64=0,H_Acq+H_Board,0)-IF(AND($B64&gt;Y$6,$B64&lt;=Y$12),H_TI+H_ServNPL+H_Util,0)-IF($B64=Y$11,Y$15+H_CK,0)</f>
        <v>0</v>
      </c>
    </row>
    <row r="65" customFormat="false" ht="15" hidden="false" customHeight="false" outlineLevel="0" collapsed="false">
      <c r="B65" s="0" t="n">
        <v>34</v>
      </c>
      <c r="C65" s="19" t="n">
        <f aca="false">IF($B65=C$12,C$14,0)-IF(AND($B65&gt;=1,$B65&lt;=C$6),H_TI+H_ServNPL,0)-(IF($B65=2,C$7*H_LegalShare,0)+IF($B65=C$6,C$7*(1-H_LegalShare),0))-IF($B65=0,H_Acq+H_Board,0)-IF(AND($B65&gt;C$6,$B65&lt;=C$12),H_TI+H_ServNPL+H_Util,0)-IF($B65=C$11,C$15+H_CK,0)</f>
        <v>-670</v>
      </c>
      <c r="D65" s="19" t="n">
        <f aca="false">IF($B65=D$12,D$14,0)-IF(AND($B65&gt;=1,$B65&lt;=D$6),H_TI+H_ServNPL,0)-(IF($B65=2,D$7*H_LegalShare,0)+IF($B65=D$6,D$7*(1-H_LegalShare),0))-IF($B65=0,H_Acq+H_Board,0)-IF(AND($B65&gt;D$6,$B65&lt;=D$12),H_TI+H_ServNPL+H_Util,0)-IF($B65=D$11,D$15+H_CK,0)</f>
        <v>0</v>
      </c>
      <c r="E65" s="19" t="n">
        <f aca="false">IF($B65=E$12,E$14,0)-IF(AND($B65&gt;=1,$B65&lt;=E$6),H_TI+H_ServNPL,0)-(IF($B65=2,E$7*H_LegalShare,0)+IF($B65=E$6,E$7*(1-H_LegalShare),0))-IF($B65=0,H_Acq+H_Board,0)-IF(AND($B65&gt;E$6,$B65&lt;=E$12),H_TI+H_ServNPL+H_Util,0)-IF($B65=E$11,E$15+H_CK,0)</f>
        <v>-670</v>
      </c>
      <c r="F65" s="19" t="n">
        <f aca="false">IF($B65=F$12,F$14,0)-IF(AND($B65&gt;=1,$B65&lt;=F$6),H_TI+H_ServNPL,0)-(IF($B65=2,F$7*H_LegalShare,0)+IF($B65=F$6,F$7*(1-H_LegalShare),0))-IF($B65=0,H_Acq+H_Board,0)-IF(AND($B65&gt;F$6,$B65&lt;=F$12),H_TI+H_ServNPL+H_Util,0)-IF($B65=F$11,F$15+H_CK,0)</f>
        <v>0</v>
      </c>
      <c r="G65" s="19" t="n">
        <f aca="false">IF($B65=G$12,G$14,0)-IF(AND($B65&gt;=1,$B65&lt;=G$6),H_TI+H_ServNPL,0)-(IF($B65=2,G$7*H_LegalShare,0)+IF($B65=G$6,G$7*(1-H_LegalShare),0))-IF($B65=0,H_Acq+H_Board,0)-IF(AND($B65&gt;G$6,$B65&lt;=G$12),H_TI+H_ServNPL+H_Util,0)-IF($B65=G$11,G$15+H_CK,0)</f>
        <v>0</v>
      </c>
      <c r="H65" s="19" t="n">
        <f aca="false">IF($B65=H$12,H$14,0)-IF(AND($B65&gt;=1,$B65&lt;=H$6),H_TI+H_ServNPL,0)-(IF($B65=2,H$7*H_LegalShare,0)+IF($B65=H$6,H$7*(1-H_LegalShare),0))-IF($B65=0,H_Acq+H_Board,0)-IF(AND($B65&gt;H$6,$B65&lt;=H$12),H_TI+H_ServNPL+H_Util,0)-IF($B65=H$11,H$15+H_CK,0)</f>
        <v>0</v>
      </c>
      <c r="I65" s="19" t="n">
        <f aca="false">IF($B65=I$12,I$14,0)-IF(AND($B65&gt;=1,$B65&lt;=I$6),H_TI+H_ServNPL,0)-(IF($B65=2,I$7*H_LegalShare,0)+IF($B65=I$6,I$7*(1-H_LegalShare),0))-IF($B65=0,H_Acq+H_Board,0)-IF(AND($B65&gt;I$6,$B65&lt;=I$12),H_TI+H_ServNPL+H_Util,0)-IF($B65=I$11,I$15+H_CK,0)</f>
        <v>-520</v>
      </c>
      <c r="J65" s="19" t="n">
        <f aca="false">IF($B65=J$12,J$14,0)-IF(AND($B65&gt;=1,$B65&lt;=J$6),H_TI+H_ServNPL,0)-(IF($B65=2,J$7*H_LegalShare,0)+IF($B65=J$6,J$7*(1-H_LegalShare),0))-IF($B65=0,H_Acq+H_Board,0)-IF(AND($B65&gt;J$6,$B65&lt;=J$12),H_TI+H_ServNPL+H_Util,0)-IF($B65=J$11,J$15+H_CK,0)</f>
        <v>-520</v>
      </c>
      <c r="K65" s="19" t="n">
        <f aca="false">IF($B65=K$12,K$14,0)-IF(AND($B65&gt;=1,$B65&lt;=K$6),H_TI+H_ServNPL,0)-(IF($B65=2,K$7*H_LegalShare,0)+IF($B65=K$6,K$7*(1-H_LegalShare),0))-IF($B65=0,H_Acq+H_Board,0)-IF(AND($B65&gt;K$6,$B65&lt;=K$12),H_TI+H_ServNPL+H_Util,0)-IF($B65=K$11,K$15+H_CK,0)</f>
        <v>-670</v>
      </c>
      <c r="L65" s="19" t="n">
        <f aca="false">IF($B65=L$12,L$14,0)-IF(AND($B65&gt;=1,$B65&lt;=L$6),H_TI+H_ServNPL,0)-(IF($B65=2,L$7*H_LegalShare,0)+IF($B65=L$6,L$7*(1-H_LegalShare),0))-IF($B65=0,H_Acq+H_Board,0)-IF(AND($B65&gt;L$6,$B65&lt;=L$12),H_TI+H_ServNPL+H_Util,0)-IF($B65=L$11,L$15+H_CK,0)</f>
        <v>-670</v>
      </c>
      <c r="M65" s="19" t="n">
        <f aca="false">IF($B65=M$12,M$14,0)-IF(AND($B65&gt;=1,$B65&lt;=M$6),H_TI+H_ServNPL,0)-(IF($B65=2,M$7*H_LegalShare,0)+IF($B65=M$6,M$7*(1-H_LegalShare),0))-IF($B65=0,H_Acq+H_Board,0)-IF(AND($B65&gt;M$6,$B65&lt;=M$12),H_TI+H_ServNPL+H_Util,0)-IF($B65=M$11,M$15+H_CK,0)</f>
        <v>-670</v>
      </c>
      <c r="N65" s="19" t="n">
        <f aca="false">IF($B65=N$12,N$14,0)-IF(AND($B65&gt;=1,$B65&lt;=N$6),H_TI+H_ServNPL,0)-(IF($B65=2,N$7*H_LegalShare,0)+IF($B65=N$6,N$7*(1-H_LegalShare),0))-IF($B65=0,H_Acq+H_Board,0)-IF(AND($B65&gt;N$6,$B65&lt;=N$12),H_TI+H_ServNPL+H_Util,0)-IF($B65=N$11,N$15+H_CK,0)</f>
        <v>-520</v>
      </c>
      <c r="O65" s="19" t="n">
        <f aca="false">IF($B65=O$12,O$14,0)-IF(AND($B65&gt;=1,$B65&lt;=O$6),H_TI+H_ServNPL,0)-(IF($B65=2,O$7*H_LegalShare,0)+IF($B65=O$6,O$7*(1-H_LegalShare),0))-IF($B65=0,H_Acq+H_Board,0)-IF(AND($B65&gt;O$6,$B65&lt;=O$12),H_TI+H_ServNPL+H_Util,0)-IF($B65=O$11,O$15+H_CK,0)</f>
        <v>-520</v>
      </c>
      <c r="P65" s="19" t="n">
        <f aca="false">IF($B65=P$12,P$14,0)-IF(AND($B65&gt;=1,$B65&lt;=P$6),H_TI+H_ServNPL,0)-(IF($B65=2,P$7*H_LegalShare,0)+IF($B65=P$6,P$7*(1-H_LegalShare),0))-IF($B65=0,H_Acq+H_Board,0)-IF(AND($B65&gt;P$6,$B65&lt;=P$12),H_TI+H_ServNPL+H_Util,0)-IF($B65=P$11,P$15+H_CK,0)</f>
        <v>-520</v>
      </c>
      <c r="Q65" s="19" t="n">
        <f aca="false">IF($B65=Q$12,Q$14,0)-IF(AND($B65&gt;=1,$B65&lt;=Q$6),H_TI+H_ServNPL,0)-(IF($B65=2,Q$7*H_LegalShare,0)+IF($B65=Q$6,Q$7*(1-H_LegalShare),0))-IF($B65=0,H_Acq+H_Board,0)-IF(AND($B65&gt;Q$6,$B65&lt;=Q$12),H_TI+H_ServNPL+H_Util,0)-IF($B65=Q$11,Q$15+H_CK,0)</f>
        <v>-670</v>
      </c>
      <c r="R65" s="19" t="n">
        <f aca="false">IF($B65=R$12,R$14,0)-IF(AND($B65&gt;=1,$B65&lt;=R$6),H_TI+H_ServNPL,0)-(IF($B65=2,R$7*H_LegalShare,0)+IF($B65=R$6,R$7*(1-H_LegalShare),0))-IF($B65=0,H_Acq+H_Board,0)-IF(AND($B65&gt;R$6,$B65&lt;=R$12),H_TI+H_ServNPL+H_Util,0)-IF($B65=R$11,R$15+H_CK,0)</f>
        <v>-520</v>
      </c>
      <c r="S65" s="19" t="n">
        <f aca="false">IF($B65=S$12,S$14,0)-IF(AND($B65&gt;=1,$B65&lt;=S$6),H_TI+H_ServNPL,0)-(IF($B65=2,S$7*H_LegalShare,0)+IF($B65=S$6,S$7*(1-H_LegalShare),0))-IF($B65=0,H_Acq+H_Board,0)-IF(AND($B65&gt;S$6,$B65&lt;=S$12),H_TI+H_ServNPL+H_Util,0)-IF($B65=S$11,S$15+H_CK,0)</f>
        <v>-670</v>
      </c>
      <c r="T65" s="19" t="n">
        <f aca="false">IF($B65=T$12,T$14,0)-IF(AND($B65&gt;=1,$B65&lt;=T$6),H_TI+H_ServNPL,0)-(IF($B65=2,T$7*H_LegalShare,0)+IF($B65=T$6,T$7*(1-H_LegalShare),0))-IF($B65=0,H_Acq+H_Board,0)-IF(AND($B65&gt;T$6,$B65&lt;=T$12),H_TI+H_ServNPL+H_Util,0)-IF($B65=T$11,T$15+H_CK,0)</f>
        <v>-670</v>
      </c>
      <c r="U65" s="19" t="n">
        <f aca="false">IF($B65=U$12,U$14,0)-IF(AND($B65&gt;=1,$B65&lt;=U$6),H_TI+H_ServNPL,0)-(IF($B65=2,U$7*H_LegalShare,0)+IF($B65=U$6,U$7*(1-H_LegalShare),0))-IF($B65=0,H_Acq+H_Board,0)-IF(AND($B65&gt;U$6,$B65&lt;=U$12),H_TI+H_ServNPL+H_Util,0)-IF($B65=U$11,U$15+H_CK,0)</f>
        <v>-670</v>
      </c>
      <c r="V65" s="19" t="n">
        <f aca="false">IF($B65=V$12,V$14,0)-IF(AND($B65&gt;=1,$B65&lt;=V$6),H_TI+H_ServNPL,0)-(IF($B65=2,V$7*H_LegalShare,0)+IF($B65=V$6,V$7*(1-H_LegalShare),0))-IF($B65=0,H_Acq+H_Board,0)-IF(AND($B65&gt;V$6,$B65&lt;=V$12),H_TI+H_ServNPL+H_Util,0)-IF($B65=V$11,V$15+H_CK,0)</f>
        <v>0</v>
      </c>
      <c r="W65" s="19" t="n">
        <f aca="false">IF($B65=W$12,W$14,0)-IF(AND($B65&gt;=1,$B65&lt;=W$6),H_TI+H_ServNPL,0)-(IF($B65=2,W$7*H_LegalShare,0)+IF($B65=W$6,W$7*(1-H_LegalShare),0))-IF($B65=0,H_Acq+H_Board,0)-IF(AND($B65&gt;W$6,$B65&lt;=W$12),H_TI+H_ServNPL+H_Util,0)-IF($B65=W$11,W$15+H_CK,0)</f>
        <v>0</v>
      </c>
      <c r="X65" s="19" t="n">
        <f aca="false">IF($B65=X$12,X$14,0)-IF(AND($B65&gt;=1,$B65&lt;=X$6),H_TI+H_ServNPL,0)-(IF($B65=2,X$7*H_LegalShare,0)+IF($B65=X$6,X$7*(1-H_LegalShare),0))-IF($B65=0,H_Acq+H_Board,0)-IF(AND($B65&gt;X$6,$B65&lt;=X$12),H_TI+H_ServNPL+H_Util,0)-IF($B65=X$11,X$15+H_CK,0)</f>
        <v>0</v>
      </c>
      <c r="Y65" s="19" t="n">
        <f aca="false">IF($B65=Y$12,Y$14,0)-IF(AND($B65&gt;=1,$B65&lt;=Y$6),H_TI+H_ServNPL,0)-(IF($B65=2,Y$7*H_LegalShare,0)+IF($B65=Y$6,Y$7*(1-H_LegalShare),0))-IF($B65=0,H_Acq+H_Board,0)-IF(AND($B65&gt;Y$6,$B65&lt;=Y$12),H_TI+H_ServNPL+H_Util,0)-IF($B65=Y$11,Y$15+H_CK,0)</f>
        <v>0</v>
      </c>
    </row>
    <row r="66" customFormat="false" ht="15" hidden="false" customHeight="false" outlineLevel="0" collapsed="false">
      <c r="B66" s="0" t="n">
        <v>35</v>
      </c>
      <c r="C66" s="19" t="n">
        <f aca="false">IF($B66=C$12,C$14,0)-IF(AND($B66&gt;=1,$B66&lt;=C$6),H_TI+H_ServNPL,0)-(IF($B66=2,C$7*H_LegalShare,0)+IF($B66=C$6,C$7*(1-H_LegalShare),0))-IF($B66=0,H_Acq+H_Board,0)-IF(AND($B66&gt;C$6,$B66&lt;=C$12),H_TI+H_ServNPL+H_Util,0)-IF($B66=C$11,C$15+H_CK,0)</f>
        <v>-670</v>
      </c>
      <c r="D66" s="19" t="n">
        <f aca="false">IF($B66=D$12,D$14,0)-IF(AND($B66&gt;=1,$B66&lt;=D$6),H_TI+H_ServNPL,0)-(IF($B66=2,D$7*H_LegalShare,0)+IF($B66=D$6,D$7*(1-H_LegalShare),0))-IF($B66=0,H_Acq+H_Board,0)-IF(AND($B66&gt;D$6,$B66&lt;=D$12),H_TI+H_ServNPL+H_Util,0)-IF($B66=D$11,D$15+H_CK,0)</f>
        <v>0</v>
      </c>
      <c r="E66" s="19" t="n">
        <f aca="false">IF($B66=E$12,E$14,0)-IF(AND($B66&gt;=1,$B66&lt;=E$6),H_TI+H_ServNPL,0)-(IF($B66=2,E$7*H_LegalShare,0)+IF($B66=E$6,E$7*(1-H_LegalShare),0))-IF($B66=0,H_Acq+H_Board,0)-IF(AND($B66&gt;E$6,$B66&lt;=E$12),H_TI+H_ServNPL+H_Util,0)-IF($B66=E$11,E$15+H_CK,0)</f>
        <v>-670</v>
      </c>
      <c r="F66" s="19" t="n">
        <f aca="false">IF($B66=F$12,F$14,0)-IF(AND($B66&gt;=1,$B66&lt;=F$6),H_TI+H_ServNPL,0)-(IF($B66=2,F$7*H_LegalShare,0)+IF($B66=F$6,F$7*(1-H_LegalShare),0))-IF($B66=0,H_Acq+H_Board,0)-IF(AND($B66&gt;F$6,$B66&lt;=F$12),H_TI+H_ServNPL+H_Util,0)-IF($B66=F$11,F$15+H_CK,0)</f>
        <v>0</v>
      </c>
      <c r="G66" s="19" t="n">
        <f aca="false">IF($B66=G$12,G$14,0)-IF(AND($B66&gt;=1,$B66&lt;=G$6),H_TI+H_ServNPL,0)-(IF($B66=2,G$7*H_LegalShare,0)+IF($B66=G$6,G$7*(1-H_LegalShare),0))-IF($B66=0,H_Acq+H_Board,0)-IF(AND($B66&gt;G$6,$B66&lt;=G$12),H_TI+H_ServNPL+H_Util,0)-IF($B66=G$11,G$15+H_CK,0)</f>
        <v>0</v>
      </c>
      <c r="H66" s="19" t="n">
        <f aca="false">IF($B66=H$12,H$14,0)-IF(AND($B66&gt;=1,$B66&lt;=H$6),H_TI+H_ServNPL,0)-(IF($B66=2,H$7*H_LegalShare,0)+IF($B66=H$6,H$7*(1-H_LegalShare),0))-IF($B66=0,H_Acq+H_Board,0)-IF(AND($B66&gt;H$6,$B66&lt;=H$12),H_TI+H_ServNPL+H_Util,0)-IF($B66=H$11,H$15+H_CK,0)</f>
        <v>0</v>
      </c>
      <c r="I66" s="19" t="n">
        <f aca="false">IF($B66=I$12,I$14,0)-IF(AND($B66&gt;=1,$B66&lt;=I$6),H_TI+H_ServNPL,0)-(IF($B66=2,I$7*H_LegalShare,0)+IF($B66=I$6,I$7*(1-H_LegalShare),0))-IF($B66=0,H_Acq+H_Board,0)-IF(AND($B66&gt;I$6,$B66&lt;=I$12),H_TI+H_ServNPL+H_Util,0)-IF($B66=I$11,I$15+H_CK,0)</f>
        <v>-520</v>
      </c>
      <c r="J66" s="19" t="n">
        <f aca="false">IF($B66=J$12,J$14,0)-IF(AND($B66&gt;=1,$B66&lt;=J$6),H_TI+H_ServNPL,0)-(IF($B66=2,J$7*H_LegalShare,0)+IF($B66=J$6,J$7*(1-H_LegalShare),0))-IF($B66=0,H_Acq+H_Board,0)-IF(AND($B66&gt;J$6,$B66&lt;=J$12),H_TI+H_ServNPL+H_Util,0)-IF($B66=J$11,J$15+H_CK,0)</f>
        <v>-520</v>
      </c>
      <c r="K66" s="19" t="n">
        <f aca="false">IF($B66=K$12,K$14,0)-IF(AND($B66&gt;=1,$B66&lt;=K$6),H_TI+H_ServNPL,0)-(IF($B66=2,K$7*H_LegalShare,0)+IF($B66=K$6,K$7*(1-H_LegalShare),0))-IF($B66=0,H_Acq+H_Board,0)-IF(AND($B66&gt;K$6,$B66&lt;=K$12),H_TI+H_ServNPL+H_Util,0)-IF($B66=K$11,K$15+H_CK,0)</f>
        <v>-670</v>
      </c>
      <c r="L66" s="19" t="n">
        <f aca="false">IF($B66=L$12,L$14,0)-IF(AND($B66&gt;=1,$B66&lt;=L$6),H_TI+H_ServNPL,0)-(IF($B66=2,L$7*H_LegalShare,0)+IF($B66=L$6,L$7*(1-H_LegalShare),0))-IF($B66=0,H_Acq+H_Board,0)-IF(AND($B66&gt;L$6,$B66&lt;=L$12),H_TI+H_ServNPL+H_Util,0)-IF($B66=L$11,L$15+H_CK,0)</f>
        <v>-670</v>
      </c>
      <c r="M66" s="19" t="n">
        <f aca="false">IF($B66=M$12,M$14,0)-IF(AND($B66&gt;=1,$B66&lt;=M$6),H_TI+H_ServNPL,0)-(IF($B66=2,M$7*H_LegalShare,0)+IF($B66=M$6,M$7*(1-H_LegalShare),0))-IF($B66=0,H_Acq+H_Board,0)-IF(AND($B66&gt;M$6,$B66&lt;=M$12),H_TI+H_ServNPL+H_Util,0)-IF($B66=M$11,M$15+H_CK,0)</f>
        <v>-670</v>
      </c>
      <c r="N66" s="19" t="n">
        <f aca="false">IF($B66=N$12,N$14,0)-IF(AND($B66&gt;=1,$B66&lt;=N$6),H_TI+H_ServNPL,0)-(IF($B66=2,N$7*H_LegalShare,0)+IF($B66=N$6,N$7*(1-H_LegalShare),0))-IF($B66=0,H_Acq+H_Board,0)-IF(AND($B66&gt;N$6,$B66&lt;=N$12),H_TI+H_ServNPL+H_Util,0)-IF($B66=N$11,N$15+H_CK,0)</f>
        <v>-520</v>
      </c>
      <c r="O66" s="19" t="n">
        <f aca="false">IF($B66=O$12,O$14,0)-IF(AND($B66&gt;=1,$B66&lt;=O$6),H_TI+H_ServNPL,0)-(IF($B66=2,O$7*H_LegalShare,0)+IF($B66=O$6,O$7*(1-H_LegalShare),0))-IF($B66=0,H_Acq+H_Board,0)-IF(AND($B66&gt;O$6,$B66&lt;=O$12),H_TI+H_ServNPL+H_Util,0)-IF($B66=O$11,O$15+H_CK,0)</f>
        <v>-520</v>
      </c>
      <c r="P66" s="19" t="n">
        <f aca="false">IF($B66=P$12,P$14,0)-IF(AND($B66&gt;=1,$B66&lt;=P$6),H_TI+H_ServNPL,0)-(IF($B66=2,P$7*H_LegalShare,0)+IF($B66=P$6,P$7*(1-H_LegalShare),0))-IF($B66=0,H_Acq+H_Board,0)-IF(AND($B66&gt;P$6,$B66&lt;=P$12),H_TI+H_ServNPL+H_Util,0)-IF($B66=P$11,P$15+H_CK,0)</f>
        <v>-520</v>
      </c>
      <c r="Q66" s="19" t="n">
        <f aca="false">IF($B66=Q$12,Q$14,0)-IF(AND($B66&gt;=1,$B66&lt;=Q$6),H_TI+H_ServNPL,0)-(IF($B66=2,Q$7*H_LegalShare,0)+IF($B66=Q$6,Q$7*(1-H_LegalShare),0))-IF($B66=0,H_Acq+H_Board,0)-IF(AND($B66&gt;Q$6,$B66&lt;=Q$12),H_TI+H_ServNPL+H_Util,0)-IF($B66=Q$11,Q$15+H_CK,0)</f>
        <v>-670</v>
      </c>
      <c r="R66" s="19" t="n">
        <f aca="false">IF($B66=R$12,R$14,0)-IF(AND($B66&gt;=1,$B66&lt;=R$6),H_TI+H_ServNPL,0)-(IF($B66=2,R$7*H_LegalShare,0)+IF($B66=R$6,R$7*(1-H_LegalShare),0))-IF($B66=0,H_Acq+H_Board,0)-IF(AND($B66&gt;R$6,$B66&lt;=R$12),H_TI+H_ServNPL+H_Util,0)-IF($B66=R$11,R$15+H_CK,0)</f>
        <v>-520</v>
      </c>
      <c r="S66" s="19" t="n">
        <f aca="false">IF($B66=S$12,S$14,0)-IF(AND($B66&gt;=1,$B66&lt;=S$6),H_TI+H_ServNPL,0)-(IF($B66=2,S$7*H_LegalShare,0)+IF($B66=S$6,S$7*(1-H_LegalShare),0))-IF($B66=0,H_Acq+H_Board,0)-IF(AND($B66&gt;S$6,$B66&lt;=S$12),H_TI+H_ServNPL+H_Util,0)-IF($B66=S$11,S$15+H_CK,0)</f>
        <v>-670</v>
      </c>
      <c r="T66" s="19" t="n">
        <f aca="false">IF($B66=T$12,T$14,0)-IF(AND($B66&gt;=1,$B66&lt;=T$6),H_TI+H_ServNPL,0)-(IF($B66=2,T$7*H_LegalShare,0)+IF($B66=T$6,T$7*(1-H_LegalShare),0))-IF($B66=0,H_Acq+H_Board,0)-IF(AND($B66&gt;T$6,$B66&lt;=T$12),H_TI+H_ServNPL+H_Util,0)-IF($B66=T$11,T$15+H_CK,0)</f>
        <v>-8970</v>
      </c>
      <c r="U66" s="19" t="n">
        <f aca="false">IF($B66=U$12,U$14,0)-IF(AND($B66&gt;=1,$B66&lt;=U$6),H_TI+H_ServNPL,0)-(IF($B66=2,U$7*H_LegalShare,0)+IF($B66=U$6,U$7*(1-H_LegalShare),0))-IF($B66=0,H_Acq+H_Board,0)-IF(AND($B66&gt;U$6,$B66&lt;=U$12),H_TI+H_ServNPL+H_Util,0)-IF($B66=U$11,U$15+H_CK,0)</f>
        <v>-670</v>
      </c>
      <c r="V66" s="19" t="n">
        <f aca="false">IF($B66=V$12,V$14,0)-IF(AND($B66&gt;=1,$B66&lt;=V$6),H_TI+H_ServNPL,0)-(IF($B66=2,V$7*H_LegalShare,0)+IF($B66=V$6,V$7*(1-H_LegalShare),0))-IF($B66=0,H_Acq+H_Board,0)-IF(AND($B66&gt;V$6,$B66&lt;=V$12),H_TI+H_ServNPL+H_Util,0)-IF($B66=V$11,V$15+H_CK,0)</f>
        <v>0</v>
      </c>
      <c r="W66" s="19" t="n">
        <f aca="false">IF($B66=W$12,W$14,0)-IF(AND($B66&gt;=1,$B66&lt;=W$6),H_TI+H_ServNPL,0)-(IF($B66=2,W$7*H_LegalShare,0)+IF($B66=W$6,W$7*(1-H_LegalShare),0))-IF($B66=0,H_Acq+H_Board,0)-IF(AND($B66&gt;W$6,$B66&lt;=W$12),H_TI+H_ServNPL+H_Util,0)-IF($B66=W$11,W$15+H_CK,0)</f>
        <v>0</v>
      </c>
      <c r="X66" s="19" t="n">
        <f aca="false">IF($B66=X$12,X$14,0)-IF(AND($B66&gt;=1,$B66&lt;=X$6),H_TI+H_ServNPL,0)-(IF($B66=2,X$7*H_LegalShare,0)+IF($B66=X$6,X$7*(1-H_LegalShare),0))-IF($B66=0,H_Acq+H_Board,0)-IF(AND($B66&gt;X$6,$B66&lt;=X$12),H_TI+H_ServNPL+H_Util,0)-IF($B66=X$11,X$15+H_CK,0)</f>
        <v>0</v>
      </c>
      <c r="Y66" s="19" t="n">
        <f aca="false">IF($B66=Y$12,Y$14,0)-IF(AND($B66&gt;=1,$B66&lt;=Y$6),H_TI+H_ServNPL,0)-(IF($B66=2,Y$7*H_LegalShare,0)+IF($B66=Y$6,Y$7*(1-H_LegalShare),0))-IF($B66=0,H_Acq+H_Board,0)-IF(AND($B66&gt;Y$6,$B66&lt;=Y$12),H_TI+H_ServNPL+H_Util,0)-IF($B66=Y$11,Y$15+H_CK,0)</f>
        <v>0</v>
      </c>
    </row>
    <row r="67" customFormat="false" ht="15" hidden="false" customHeight="false" outlineLevel="0" collapsed="false">
      <c r="B67" s="0" t="n">
        <v>36</v>
      </c>
      <c r="C67" s="19" t="n">
        <f aca="false">IF($B67=C$12,C$14,0)-IF(AND($B67&gt;=1,$B67&lt;=C$6),H_TI+H_ServNPL,0)-(IF($B67=2,C$7*H_LegalShare,0)+IF($B67=C$6,C$7*(1-H_LegalShare),0))-IF($B67=0,H_Acq+H_Board,0)-IF(AND($B67&gt;C$6,$B67&lt;=C$12),H_TI+H_ServNPL+H_Util,0)-IF($B67=C$11,C$15+H_CK,0)</f>
        <v>-670</v>
      </c>
      <c r="D67" s="19" t="n">
        <f aca="false">IF($B67=D$12,D$14,0)-IF(AND($B67&gt;=1,$B67&lt;=D$6),H_TI+H_ServNPL,0)-(IF($B67=2,D$7*H_LegalShare,0)+IF($B67=D$6,D$7*(1-H_LegalShare),0))-IF($B67=0,H_Acq+H_Board,0)-IF(AND($B67&gt;D$6,$B67&lt;=D$12),H_TI+H_ServNPL+H_Util,0)-IF($B67=D$11,D$15+H_CK,0)</f>
        <v>0</v>
      </c>
      <c r="E67" s="19" t="n">
        <f aca="false">IF($B67=E$12,E$14,0)-IF(AND($B67&gt;=1,$B67&lt;=E$6),H_TI+H_ServNPL,0)-(IF($B67=2,E$7*H_LegalShare,0)+IF($B67=E$6,E$7*(1-H_LegalShare),0))-IF($B67=0,H_Acq+H_Board,0)-IF(AND($B67&gt;E$6,$B67&lt;=E$12),H_TI+H_ServNPL+H_Util,0)-IF($B67=E$11,E$15+H_CK,0)</f>
        <v>-670</v>
      </c>
      <c r="F67" s="19" t="n">
        <f aca="false">IF($B67=F$12,F$14,0)-IF(AND($B67&gt;=1,$B67&lt;=F$6),H_TI+H_ServNPL,0)-(IF($B67=2,F$7*H_LegalShare,0)+IF($B67=F$6,F$7*(1-H_LegalShare),0))-IF($B67=0,H_Acq+H_Board,0)-IF(AND($B67&gt;F$6,$B67&lt;=F$12),H_TI+H_ServNPL+H_Util,0)-IF($B67=F$11,F$15+H_CK,0)</f>
        <v>0</v>
      </c>
      <c r="G67" s="19" t="n">
        <f aca="false">IF($B67=G$12,G$14,0)-IF(AND($B67&gt;=1,$B67&lt;=G$6),H_TI+H_ServNPL,0)-(IF($B67=2,G$7*H_LegalShare,0)+IF($B67=G$6,G$7*(1-H_LegalShare),0))-IF($B67=0,H_Acq+H_Board,0)-IF(AND($B67&gt;G$6,$B67&lt;=G$12),H_TI+H_ServNPL+H_Util,0)-IF($B67=G$11,G$15+H_CK,0)</f>
        <v>0</v>
      </c>
      <c r="H67" s="19" t="n">
        <f aca="false">IF($B67=H$12,H$14,0)-IF(AND($B67&gt;=1,$B67&lt;=H$6),H_TI+H_ServNPL,0)-(IF($B67=2,H$7*H_LegalShare,0)+IF($B67=H$6,H$7*(1-H_LegalShare),0))-IF($B67=0,H_Acq+H_Board,0)-IF(AND($B67&gt;H$6,$B67&lt;=H$12),H_TI+H_ServNPL+H_Util,0)-IF($B67=H$11,H$15+H_CK,0)</f>
        <v>0</v>
      </c>
      <c r="I67" s="19" t="n">
        <f aca="false">IF($B67=I$12,I$14,0)-IF(AND($B67&gt;=1,$B67&lt;=I$6),H_TI+H_ServNPL,0)-(IF($B67=2,I$7*H_LegalShare,0)+IF($B67=I$6,I$7*(1-H_LegalShare),0))-IF($B67=0,H_Acq+H_Board,0)-IF(AND($B67&gt;I$6,$B67&lt;=I$12),H_TI+H_ServNPL+H_Util,0)-IF($B67=I$11,I$15+H_CK,0)</f>
        <v>-3770</v>
      </c>
      <c r="J67" s="19" t="n">
        <f aca="false">IF($B67=J$12,J$14,0)-IF(AND($B67&gt;=1,$B67&lt;=J$6),H_TI+H_ServNPL,0)-(IF($B67=2,J$7*H_LegalShare,0)+IF($B67=J$6,J$7*(1-H_LegalShare),0))-IF($B67=0,H_Acq+H_Board,0)-IF(AND($B67&gt;J$6,$B67&lt;=J$12),H_TI+H_ServNPL+H_Util,0)-IF($B67=J$11,J$15+H_CK,0)</f>
        <v>-520</v>
      </c>
      <c r="K67" s="19" t="n">
        <f aca="false">IF($B67=K$12,K$14,0)-IF(AND($B67&gt;=1,$B67&lt;=K$6),H_TI+H_ServNPL,0)-(IF($B67=2,K$7*H_LegalShare,0)+IF($B67=K$6,K$7*(1-H_LegalShare),0))-IF($B67=0,H_Acq+H_Board,0)-IF(AND($B67&gt;K$6,$B67&lt;=K$12),H_TI+H_ServNPL+H_Util,0)-IF($B67=K$11,K$15+H_CK,0)</f>
        <v>-670</v>
      </c>
      <c r="L67" s="19" t="n">
        <f aca="false">IF($B67=L$12,L$14,0)-IF(AND($B67&gt;=1,$B67&lt;=L$6),H_TI+H_ServNPL,0)-(IF($B67=2,L$7*H_LegalShare,0)+IF($B67=L$6,L$7*(1-H_LegalShare),0))-IF($B67=0,H_Acq+H_Board,0)-IF(AND($B67&gt;L$6,$B67&lt;=L$12),H_TI+H_ServNPL+H_Util,0)-IF($B67=L$11,L$15+H_CK,0)</f>
        <v>-670</v>
      </c>
      <c r="M67" s="19" t="n">
        <f aca="false">IF($B67=M$12,M$14,0)-IF(AND($B67&gt;=1,$B67&lt;=M$6),H_TI+H_ServNPL,0)-(IF($B67=2,M$7*H_LegalShare,0)+IF($B67=M$6,M$7*(1-H_LegalShare),0))-IF($B67=0,H_Acq+H_Board,0)-IF(AND($B67&gt;M$6,$B67&lt;=M$12),H_TI+H_ServNPL+H_Util,0)-IF($B67=M$11,M$15+H_CK,0)</f>
        <v>-670</v>
      </c>
      <c r="N67" s="19" t="n">
        <f aca="false">IF($B67=N$12,N$14,0)-IF(AND($B67&gt;=1,$B67&lt;=N$6),H_TI+H_ServNPL,0)-(IF($B67=2,N$7*H_LegalShare,0)+IF($B67=N$6,N$7*(1-H_LegalShare),0))-IF($B67=0,H_Acq+H_Board,0)-IF(AND($B67&gt;N$6,$B67&lt;=N$12),H_TI+H_ServNPL+H_Util,0)-IF($B67=N$11,N$15+H_CK,0)</f>
        <v>-3770</v>
      </c>
      <c r="O67" s="19" t="n">
        <f aca="false">IF($B67=O$12,O$14,0)-IF(AND($B67&gt;=1,$B67&lt;=O$6),H_TI+H_ServNPL,0)-(IF($B67=2,O$7*H_LegalShare,0)+IF($B67=O$6,O$7*(1-H_LegalShare),0))-IF($B67=0,H_Acq+H_Board,0)-IF(AND($B67&gt;O$6,$B67&lt;=O$12),H_TI+H_ServNPL+H_Util,0)-IF($B67=O$11,O$15+H_CK,0)</f>
        <v>-520</v>
      </c>
      <c r="P67" s="19" t="n">
        <f aca="false">IF($B67=P$12,P$14,0)-IF(AND($B67&gt;=1,$B67&lt;=P$6),H_TI+H_ServNPL,0)-(IF($B67=2,P$7*H_LegalShare,0)+IF($B67=P$6,P$7*(1-H_LegalShare),0))-IF($B67=0,H_Acq+H_Board,0)-IF(AND($B67&gt;P$6,$B67&lt;=P$12),H_TI+H_ServNPL+H_Util,0)-IF($B67=P$11,P$15+H_CK,0)</f>
        <v>-520</v>
      </c>
      <c r="Q67" s="19" t="n">
        <f aca="false">IF($B67=Q$12,Q$14,0)-IF(AND($B67&gt;=1,$B67&lt;=Q$6),H_TI+H_ServNPL,0)-(IF($B67=2,Q$7*H_LegalShare,0)+IF($B67=Q$6,Q$7*(1-H_LegalShare),0))-IF($B67=0,H_Acq+H_Board,0)-IF(AND($B67&gt;Q$6,$B67&lt;=Q$12),H_TI+H_ServNPL+H_Util,0)-IF($B67=Q$11,Q$15+H_CK,0)</f>
        <v>-670</v>
      </c>
      <c r="R67" s="19" t="n">
        <f aca="false">IF($B67=R$12,R$14,0)-IF(AND($B67&gt;=1,$B67&lt;=R$6),H_TI+H_ServNPL,0)-(IF($B67=2,R$7*H_LegalShare,0)+IF($B67=R$6,R$7*(1-H_LegalShare),0))-IF($B67=0,H_Acq+H_Board,0)-IF(AND($B67&gt;R$6,$B67&lt;=R$12),H_TI+H_ServNPL+H_Util,0)-IF($B67=R$11,R$15+H_CK,0)</f>
        <v>-3770</v>
      </c>
      <c r="S67" s="19" t="n">
        <f aca="false">IF($B67=S$12,S$14,0)-IF(AND($B67&gt;=1,$B67&lt;=S$6),H_TI+H_ServNPL,0)-(IF($B67=2,S$7*H_LegalShare,0)+IF($B67=S$6,S$7*(1-H_LegalShare),0))-IF($B67=0,H_Acq+H_Board,0)-IF(AND($B67&gt;S$6,$B67&lt;=S$12),H_TI+H_ServNPL+H_Util,0)-IF($B67=S$11,S$15+H_CK,0)</f>
        <v>-670</v>
      </c>
      <c r="T67" s="19" t="n">
        <f aca="false">IF($B67=T$12,T$14,0)-IF(AND($B67&gt;=1,$B67&lt;=T$6),H_TI+H_ServNPL,0)-(IF($B67=2,T$7*H_LegalShare,0)+IF($B67=T$6,T$7*(1-H_LegalShare),0))-IF($B67=0,H_Acq+H_Board,0)-IF(AND($B67&gt;T$6,$B67&lt;=T$12),H_TI+H_ServNPL+H_Util,0)-IF($B67=T$11,T$15+H_CK,0)</f>
        <v>-670</v>
      </c>
      <c r="U67" s="19" t="n">
        <f aca="false">IF($B67=U$12,U$14,0)-IF(AND($B67&gt;=1,$B67&lt;=U$6),H_TI+H_ServNPL,0)-(IF($B67=2,U$7*H_LegalShare,0)+IF($B67=U$6,U$7*(1-H_LegalShare),0))-IF($B67=0,H_Acq+H_Board,0)-IF(AND($B67&gt;U$6,$B67&lt;=U$12),H_TI+H_ServNPL+H_Util,0)-IF($B67=U$11,U$15+H_CK,0)</f>
        <v>-8970</v>
      </c>
      <c r="V67" s="19" t="n">
        <f aca="false">IF($B67=V$12,V$14,0)-IF(AND($B67&gt;=1,$B67&lt;=V$6),H_TI+H_ServNPL,0)-(IF($B67=2,V$7*H_LegalShare,0)+IF($B67=V$6,V$7*(1-H_LegalShare),0))-IF($B67=0,H_Acq+H_Board,0)-IF(AND($B67&gt;V$6,$B67&lt;=V$12),H_TI+H_ServNPL+H_Util,0)-IF($B67=V$11,V$15+H_CK,0)</f>
        <v>0</v>
      </c>
      <c r="W67" s="19" t="n">
        <f aca="false">IF($B67=W$12,W$14,0)-IF(AND($B67&gt;=1,$B67&lt;=W$6),H_TI+H_ServNPL,0)-(IF($B67=2,W$7*H_LegalShare,0)+IF($B67=W$6,W$7*(1-H_LegalShare),0))-IF($B67=0,H_Acq+H_Board,0)-IF(AND($B67&gt;W$6,$B67&lt;=W$12),H_TI+H_ServNPL+H_Util,0)-IF($B67=W$11,W$15+H_CK,0)</f>
        <v>0</v>
      </c>
      <c r="X67" s="19" t="n">
        <f aca="false">IF($B67=X$12,X$14,0)-IF(AND($B67&gt;=1,$B67&lt;=X$6),H_TI+H_ServNPL,0)-(IF($B67=2,X$7*H_LegalShare,0)+IF($B67=X$6,X$7*(1-H_LegalShare),0))-IF($B67=0,H_Acq+H_Board,0)-IF(AND($B67&gt;X$6,$B67&lt;=X$12),H_TI+H_ServNPL+H_Util,0)-IF($B67=X$11,X$15+H_CK,0)</f>
        <v>0</v>
      </c>
      <c r="Y67" s="19" t="n">
        <f aca="false">IF($B67=Y$12,Y$14,0)-IF(AND($B67&gt;=1,$B67&lt;=Y$6),H_TI+H_ServNPL,0)-(IF($B67=2,Y$7*H_LegalShare,0)+IF($B67=Y$6,Y$7*(1-H_LegalShare),0))-IF($B67=0,H_Acq+H_Board,0)-IF(AND($B67&gt;Y$6,$B67&lt;=Y$12),H_TI+H_ServNPL+H_Util,0)-IF($B67=Y$11,Y$15+H_CK,0)</f>
        <v>0</v>
      </c>
    </row>
    <row r="68" customFormat="false" ht="15" hidden="false" customHeight="false" outlineLevel="0" collapsed="false">
      <c r="B68" s="0" t="n">
        <v>37</v>
      </c>
      <c r="C68" s="19" t="n">
        <f aca="false">IF($B68=C$12,C$14,0)-IF(AND($B68&gt;=1,$B68&lt;=C$6),H_TI+H_ServNPL,0)-(IF($B68=2,C$7*H_LegalShare,0)+IF($B68=C$6,C$7*(1-H_LegalShare),0))-IF($B68=0,H_Acq+H_Board,0)-IF(AND($B68&gt;C$6,$B68&lt;=C$12),H_TI+H_ServNPL+H_Util,0)-IF($B68=C$11,C$15+H_CK,0)</f>
        <v>176774</v>
      </c>
      <c r="D68" s="19" t="n">
        <f aca="false">IF($B68=D$12,D$14,0)-IF(AND($B68&gt;=1,$B68&lt;=D$6),H_TI+H_ServNPL,0)-(IF($B68=2,D$7*H_LegalShare,0)+IF($B68=D$6,D$7*(1-H_LegalShare),0))-IF($B68=0,H_Acq+H_Board,0)-IF(AND($B68&gt;D$6,$B68&lt;=D$12),H_TI+H_ServNPL+H_Util,0)-IF($B68=D$11,D$15+H_CK,0)</f>
        <v>0</v>
      </c>
      <c r="E68" s="19" t="n">
        <f aca="false">IF($B68=E$12,E$14,0)-IF(AND($B68&gt;=1,$B68&lt;=E$6),H_TI+H_ServNPL,0)-(IF($B68=2,E$7*H_LegalShare,0)+IF($B68=E$6,E$7*(1-H_LegalShare),0))-IF($B68=0,H_Acq+H_Board,0)-IF(AND($B68&gt;E$6,$B68&lt;=E$12),H_TI+H_ServNPL+H_Util,0)-IF($B68=E$11,E$15+H_CK,0)</f>
        <v>176774</v>
      </c>
      <c r="F68" s="19" t="n">
        <f aca="false">IF($B68=F$12,F$14,0)-IF(AND($B68&gt;=1,$B68&lt;=F$6),H_TI+H_ServNPL,0)-(IF($B68=2,F$7*H_LegalShare,0)+IF($B68=F$6,F$7*(1-H_LegalShare),0))-IF($B68=0,H_Acq+H_Board,0)-IF(AND($B68&gt;F$6,$B68&lt;=F$12),H_TI+H_ServNPL+H_Util,0)-IF($B68=F$11,F$15+H_CK,0)</f>
        <v>0</v>
      </c>
      <c r="G68" s="19" t="n">
        <f aca="false">IF($B68=G$12,G$14,0)-IF(AND($B68&gt;=1,$B68&lt;=G$6),H_TI+H_ServNPL,0)-(IF($B68=2,G$7*H_LegalShare,0)+IF($B68=G$6,G$7*(1-H_LegalShare),0))-IF($B68=0,H_Acq+H_Board,0)-IF(AND($B68&gt;G$6,$B68&lt;=G$12),H_TI+H_ServNPL+H_Util,0)-IF($B68=G$11,G$15+H_CK,0)</f>
        <v>0</v>
      </c>
      <c r="H68" s="19" t="n">
        <f aca="false">IF($B68=H$12,H$14,0)-IF(AND($B68&gt;=1,$B68&lt;=H$6),H_TI+H_ServNPL,0)-(IF($B68=2,H$7*H_LegalShare,0)+IF($B68=H$6,H$7*(1-H_LegalShare),0))-IF($B68=0,H_Acq+H_Board,0)-IF(AND($B68&gt;H$6,$B68&lt;=H$12),H_TI+H_ServNPL+H_Util,0)-IF($B68=H$11,H$15+H_CK,0)</f>
        <v>0</v>
      </c>
      <c r="I68" s="19" t="n">
        <f aca="false">IF($B68=I$12,I$14,0)-IF(AND($B68&gt;=1,$B68&lt;=I$6),H_TI+H_ServNPL,0)-(IF($B68=2,I$7*H_LegalShare,0)+IF($B68=I$6,I$7*(1-H_LegalShare),0))-IF($B68=0,H_Acq+H_Board,0)-IF(AND($B68&gt;I$6,$B68&lt;=I$12),H_TI+H_ServNPL+H_Util,0)-IF($B68=I$11,I$15+H_CK,0)</f>
        <v>-670</v>
      </c>
      <c r="J68" s="19" t="n">
        <f aca="false">IF($B68=J$12,J$14,0)-IF(AND($B68&gt;=1,$B68&lt;=J$6),H_TI+H_ServNPL,0)-(IF($B68=2,J$7*H_LegalShare,0)+IF($B68=J$6,J$7*(1-H_LegalShare),0))-IF($B68=0,H_Acq+H_Board,0)-IF(AND($B68&gt;J$6,$B68&lt;=J$12),H_TI+H_ServNPL+H_Util,0)-IF($B68=J$11,J$15+H_CK,0)</f>
        <v>-520</v>
      </c>
      <c r="K68" s="19" t="n">
        <f aca="false">IF($B68=K$12,K$14,0)-IF(AND($B68&gt;=1,$B68&lt;=K$6),H_TI+H_ServNPL,0)-(IF($B68=2,K$7*H_LegalShare,0)+IF($B68=K$6,K$7*(1-H_LegalShare),0))-IF($B68=0,H_Acq+H_Board,0)-IF(AND($B68&gt;K$6,$B68&lt;=K$12),H_TI+H_ServNPL+H_Util,0)-IF($B68=K$11,K$15+H_CK,0)</f>
        <v>141285.2</v>
      </c>
      <c r="L68" s="19" t="n">
        <f aca="false">IF($B68=L$12,L$14,0)-IF(AND($B68&gt;=1,$B68&lt;=L$6),H_TI+H_ServNPL,0)-(IF($B68=2,L$7*H_LegalShare,0)+IF($B68=L$6,L$7*(1-H_LegalShare),0))-IF($B68=0,H_Acq+H_Board,0)-IF(AND($B68&gt;L$6,$B68&lt;=L$12),H_TI+H_ServNPL+H_Util,0)-IF($B68=L$11,L$15+H_CK,0)</f>
        <v>159029.6</v>
      </c>
      <c r="M68" s="19" t="n">
        <f aca="false">IF($B68=M$12,M$14,0)-IF(AND($B68&gt;=1,$B68&lt;=M$6),H_TI+H_ServNPL,0)-(IF($B68=2,M$7*H_LegalShare,0)+IF($B68=M$6,M$7*(1-H_LegalShare),0))-IF($B68=0,H_Acq+H_Board,0)-IF(AND($B68&gt;M$6,$B68&lt;=M$12),H_TI+H_ServNPL+H_Util,0)-IF($B68=M$11,M$15+H_CK,0)</f>
        <v>194518.4</v>
      </c>
      <c r="N68" s="19" t="n">
        <f aca="false">IF($B68=N$12,N$14,0)-IF(AND($B68&gt;=1,$B68&lt;=N$6),H_TI+H_ServNPL,0)-(IF($B68=2,N$7*H_LegalShare,0)+IF($B68=N$6,N$7*(1-H_LegalShare),0))-IF($B68=0,H_Acq+H_Board,0)-IF(AND($B68&gt;N$6,$B68&lt;=N$12),H_TI+H_ServNPL+H_Util,0)-IF($B68=N$11,N$15+H_CK,0)</f>
        <v>-670</v>
      </c>
      <c r="O68" s="19" t="n">
        <f aca="false">IF($B68=O$12,O$14,0)-IF(AND($B68&gt;=1,$B68&lt;=O$6),H_TI+H_ServNPL,0)-(IF($B68=2,O$7*H_LegalShare,0)+IF($B68=O$6,O$7*(1-H_LegalShare),0))-IF($B68=0,H_Acq+H_Board,0)-IF(AND($B68&gt;O$6,$B68&lt;=O$12),H_TI+H_ServNPL+H_Util,0)-IF($B68=O$11,O$15+H_CK,0)</f>
        <v>-520</v>
      </c>
      <c r="P68" s="19" t="n">
        <f aca="false">IF($B68=P$12,P$14,0)-IF(AND($B68&gt;=1,$B68&lt;=P$6),H_TI+H_ServNPL,0)-(IF($B68=2,P$7*H_LegalShare,0)+IF($B68=P$6,P$7*(1-H_LegalShare),0))-IF($B68=0,H_Acq+H_Board,0)-IF(AND($B68&gt;P$6,$B68&lt;=P$12),H_TI+H_ServNPL+H_Util,0)-IF($B68=P$11,P$15+H_CK,0)</f>
        <v>-520</v>
      </c>
      <c r="Q68" s="19" t="n">
        <f aca="false">IF($B68=Q$12,Q$14,0)-IF(AND($B68&gt;=1,$B68&lt;=Q$6),H_TI+H_ServNPL,0)-(IF($B68=2,Q$7*H_LegalShare,0)+IF($B68=Q$6,Q$7*(1-H_LegalShare),0))-IF($B68=0,H_Acq+H_Board,0)-IF(AND($B68&gt;Q$6,$B68&lt;=Q$12),H_TI+H_ServNPL+H_Util,0)-IF($B68=Q$11,Q$15+H_CK,0)</f>
        <v>176774</v>
      </c>
      <c r="R68" s="19" t="n">
        <f aca="false">IF($B68=R$12,R$14,0)-IF(AND($B68&gt;=1,$B68&lt;=R$6),H_TI+H_ServNPL,0)-(IF($B68=2,R$7*H_LegalShare,0)+IF($B68=R$6,R$7*(1-H_LegalShare),0))-IF($B68=0,H_Acq+H_Board,0)-IF(AND($B68&gt;R$6,$B68&lt;=R$12),H_TI+H_ServNPL+H_Util,0)-IF($B68=R$11,R$15+H_CK,0)</f>
        <v>-670</v>
      </c>
      <c r="S68" s="19" t="n">
        <f aca="false">IF($B68=S$12,S$14,0)-IF(AND($B68&gt;=1,$B68&lt;=S$6),H_TI+H_ServNPL,0)-(IF($B68=2,S$7*H_LegalShare,0)+IF($B68=S$6,S$7*(1-H_LegalShare),0))-IF($B68=0,H_Acq+H_Board,0)-IF(AND($B68&gt;S$6,$B68&lt;=S$12),H_TI+H_ServNPL+H_Util,0)-IF($B68=S$11,S$15+H_CK,0)</f>
        <v>159029.6</v>
      </c>
      <c r="T68" s="19" t="n">
        <f aca="false">IF($B68=T$12,T$14,0)-IF(AND($B68&gt;=1,$B68&lt;=T$6),H_TI+H_ServNPL,0)-(IF($B68=2,T$7*H_LegalShare,0)+IF($B68=T$6,T$7*(1-H_LegalShare),0))-IF($B68=0,H_Acq+H_Board,0)-IF(AND($B68&gt;T$6,$B68&lt;=T$12),H_TI+H_ServNPL+H_Util,0)-IF($B68=T$11,T$15+H_CK,0)</f>
        <v>-670</v>
      </c>
      <c r="U68" s="19" t="n">
        <f aca="false">IF($B68=U$12,U$14,0)-IF(AND($B68&gt;=1,$B68&lt;=U$6),H_TI+H_ServNPL,0)-(IF($B68=2,U$7*H_LegalShare,0)+IF($B68=U$6,U$7*(1-H_LegalShare),0))-IF($B68=0,H_Acq+H_Board,0)-IF(AND($B68&gt;U$6,$B68&lt;=U$12),H_TI+H_ServNPL+H_Util,0)-IF($B68=U$11,U$15+H_CK,0)</f>
        <v>-670</v>
      </c>
      <c r="V68" s="19" t="n">
        <f aca="false">IF($B68=V$12,V$14,0)-IF(AND($B68&gt;=1,$B68&lt;=V$6),H_TI+H_ServNPL,0)-(IF($B68=2,V$7*H_LegalShare,0)+IF($B68=V$6,V$7*(1-H_LegalShare),0))-IF($B68=0,H_Acq+H_Board,0)-IF(AND($B68&gt;V$6,$B68&lt;=V$12),H_TI+H_ServNPL+H_Util,0)-IF($B68=V$11,V$15+H_CK,0)</f>
        <v>0</v>
      </c>
      <c r="W68" s="19" t="n">
        <f aca="false">IF($B68=W$12,W$14,0)-IF(AND($B68&gt;=1,$B68&lt;=W$6),H_TI+H_ServNPL,0)-(IF($B68=2,W$7*H_LegalShare,0)+IF($B68=W$6,W$7*(1-H_LegalShare),0))-IF($B68=0,H_Acq+H_Board,0)-IF(AND($B68&gt;W$6,$B68&lt;=W$12),H_TI+H_ServNPL+H_Util,0)-IF($B68=W$11,W$15+H_CK,0)</f>
        <v>0</v>
      </c>
      <c r="X68" s="19" t="n">
        <f aca="false">IF($B68=X$12,X$14,0)-IF(AND($B68&gt;=1,$B68&lt;=X$6),H_TI+H_ServNPL,0)-(IF($B68=2,X$7*H_LegalShare,0)+IF($B68=X$6,X$7*(1-H_LegalShare),0))-IF($B68=0,H_Acq+H_Board,0)-IF(AND($B68&gt;X$6,$B68&lt;=X$12),H_TI+H_ServNPL+H_Util,0)-IF($B68=X$11,X$15+H_CK,0)</f>
        <v>0</v>
      </c>
      <c r="Y68" s="19" t="n">
        <f aca="false">IF($B68=Y$12,Y$14,0)-IF(AND($B68&gt;=1,$B68&lt;=Y$6),H_TI+H_ServNPL,0)-(IF($B68=2,Y$7*H_LegalShare,0)+IF($B68=Y$6,Y$7*(1-H_LegalShare),0))-IF($B68=0,H_Acq+H_Board,0)-IF(AND($B68&gt;Y$6,$B68&lt;=Y$12),H_TI+H_ServNPL+H_Util,0)-IF($B68=Y$11,Y$15+H_CK,0)</f>
        <v>0</v>
      </c>
    </row>
    <row r="69" customFormat="false" ht="15" hidden="false" customHeight="false" outlineLevel="0" collapsed="false">
      <c r="B69" s="0" t="n">
        <v>38</v>
      </c>
      <c r="C69" s="19" t="n">
        <f aca="false">IF($B69=C$12,C$14,0)-IF(AND($B69&gt;=1,$B69&lt;=C$6),H_TI+H_ServNPL,0)-(IF($B69=2,C$7*H_LegalShare,0)+IF($B69=C$6,C$7*(1-H_LegalShare),0))-IF($B69=0,H_Acq+H_Board,0)-IF(AND($B69&gt;C$6,$B69&lt;=C$12),H_TI+H_ServNPL+H_Util,0)-IF($B69=C$11,C$15+H_CK,0)</f>
        <v>0</v>
      </c>
      <c r="D69" s="19" t="n">
        <f aca="false">IF($B69=D$12,D$14,0)-IF(AND($B69&gt;=1,$B69&lt;=D$6),H_TI+H_ServNPL,0)-(IF($B69=2,D$7*H_LegalShare,0)+IF($B69=D$6,D$7*(1-H_LegalShare),0))-IF($B69=0,H_Acq+H_Board,0)-IF(AND($B69&gt;D$6,$B69&lt;=D$12),H_TI+H_ServNPL+H_Util,0)-IF($B69=D$11,D$15+H_CK,0)</f>
        <v>0</v>
      </c>
      <c r="E69" s="19" t="n">
        <f aca="false">IF($B69=E$12,E$14,0)-IF(AND($B69&gt;=1,$B69&lt;=E$6),H_TI+H_ServNPL,0)-(IF($B69=2,E$7*H_LegalShare,0)+IF($B69=E$6,E$7*(1-H_LegalShare),0))-IF($B69=0,H_Acq+H_Board,0)-IF(AND($B69&gt;E$6,$B69&lt;=E$12),H_TI+H_ServNPL+H_Util,0)-IF($B69=E$11,E$15+H_CK,0)</f>
        <v>0</v>
      </c>
      <c r="F69" s="19" t="n">
        <f aca="false">IF($B69=F$12,F$14,0)-IF(AND($B69&gt;=1,$B69&lt;=F$6),H_TI+H_ServNPL,0)-(IF($B69=2,F$7*H_LegalShare,0)+IF($B69=F$6,F$7*(1-H_LegalShare),0))-IF($B69=0,H_Acq+H_Board,0)-IF(AND($B69&gt;F$6,$B69&lt;=F$12),H_TI+H_ServNPL+H_Util,0)-IF($B69=F$11,F$15+H_CK,0)</f>
        <v>0</v>
      </c>
      <c r="G69" s="19" t="n">
        <f aca="false">IF($B69=G$12,G$14,0)-IF(AND($B69&gt;=1,$B69&lt;=G$6),H_TI+H_ServNPL,0)-(IF($B69=2,G$7*H_LegalShare,0)+IF($B69=G$6,G$7*(1-H_LegalShare),0))-IF($B69=0,H_Acq+H_Board,0)-IF(AND($B69&gt;G$6,$B69&lt;=G$12),H_TI+H_ServNPL+H_Util,0)-IF($B69=G$11,G$15+H_CK,0)</f>
        <v>0</v>
      </c>
      <c r="H69" s="19" t="n">
        <f aca="false">IF($B69=H$12,H$14,0)-IF(AND($B69&gt;=1,$B69&lt;=H$6),H_TI+H_ServNPL,0)-(IF($B69=2,H$7*H_LegalShare,0)+IF($B69=H$6,H$7*(1-H_LegalShare),0))-IF($B69=0,H_Acq+H_Board,0)-IF(AND($B69&gt;H$6,$B69&lt;=H$12),H_TI+H_ServNPL+H_Util,0)-IF($B69=H$11,H$15+H_CK,0)</f>
        <v>0</v>
      </c>
      <c r="I69" s="19" t="n">
        <f aca="false">IF($B69=I$12,I$14,0)-IF(AND($B69&gt;=1,$B69&lt;=I$6),H_TI+H_ServNPL,0)-(IF($B69=2,I$7*H_LegalShare,0)+IF($B69=I$6,I$7*(1-H_LegalShare),0))-IF($B69=0,H_Acq+H_Board,0)-IF(AND($B69&gt;I$6,$B69&lt;=I$12),H_TI+H_ServNPL+H_Util,0)-IF($B69=I$11,I$15+H_CK,0)</f>
        <v>-670</v>
      </c>
      <c r="J69" s="19" t="n">
        <f aca="false">IF($B69=J$12,J$14,0)-IF(AND($B69&gt;=1,$B69&lt;=J$6),H_TI+H_ServNPL,0)-(IF($B69=2,J$7*H_LegalShare,0)+IF($B69=J$6,J$7*(1-H_LegalShare),0))-IF($B69=0,H_Acq+H_Board,0)-IF(AND($B69&gt;J$6,$B69&lt;=J$12),H_TI+H_ServNPL+H_Util,0)-IF($B69=J$11,J$15+H_CK,0)</f>
        <v>-520</v>
      </c>
      <c r="K69" s="19" t="n">
        <f aca="false">IF($B69=K$12,K$14,0)-IF(AND($B69&gt;=1,$B69&lt;=K$6),H_TI+H_ServNPL,0)-(IF($B69=2,K$7*H_LegalShare,0)+IF($B69=K$6,K$7*(1-H_LegalShare),0))-IF($B69=0,H_Acq+H_Board,0)-IF(AND($B69&gt;K$6,$B69&lt;=K$12),H_TI+H_ServNPL+H_Util,0)-IF($B69=K$11,K$15+H_CK,0)</f>
        <v>0</v>
      </c>
      <c r="L69" s="19" t="n">
        <f aca="false">IF($B69=L$12,L$14,0)-IF(AND($B69&gt;=1,$B69&lt;=L$6),H_TI+H_ServNPL,0)-(IF($B69=2,L$7*H_LegalShare,0)+IF($B69=L$6,L$7*(1-H_LegalShare),0))-IF($B69=0,H_Acq+H_Board,0)-IF(AND($B69&gt;L$6,$B69&lt;=L$12),H_TI+H_ServNPL+H_Util,0)-IF($B69=L$11,L$15+H_CK,0)</f>
        <v>0</v>
      </c>
      <c r="M69" s="19" t="n">
        <f aca="false">IF($B69=M$12,M$14,0)-IF(AND($B69&gt;=1,$B69&lt;=M$6),H_TI+H_ServNPL,0)-(IF($B69=2,M$7*H_LegalShare,0)+IF($B69=M$6,M$7*(1-H_LegalShare),0))-IF($B69=0,H_Acq+H_Board,0)-IF(AND($B69&gt;M$6,$B69&lt;=M$12),H_TI+H_ServNPL+H_Util,0)-IF($B69=M$11,M$15+H_CK,0)</f>
        <v>0</v>
      </c>
      <c r="N69" s="19" t="n">
        <f aca="false">IF($B69=N$12,N$14,0)-IF(AND($B69&gt;=1,$B69&lt;=N$6),H_TI+H_ServNPL,0)-(IF($B69=2,N$7*H_LegalShare,0)+IF($B69=N$6,N$7*(1-H_LegalShare),0))-IF($B69=0,H_Acq+H_Board,0)-IF(AND($B69&gt;N$6,$B69&lt;=N$12),H_TI+H_ServNPL+H_Util,0)-IF($B69=N$11,N$15+H_CK,0)</f>
        <v>-670</v>
      </c>
      <c r="O69" s="19" t="n">
        <f aca="false">IF($B69=O$12,O$14,0)-IF(AND($B69&gt;=1,$B69&lt;=O$6),H_TI+H_ServNPL,0)-(IF($B69=2,O$7*H_LegalShare,0)+IF($B69=O$6,O$7*(1-H_LegalShare),0))-IF($B69=0,H_Acq+H_Board,0)-IF(AND($B69&gt;O$6,$B69&lt;=O$12),H_TI+H_ServNPL+H_Util,0)-IF($B69=O$11,O$15+H_CK,0)</f>
        <v>-520</v>
      </c>
      <c r="P69" s="19" t="n">
        <f aca="false">IF($B69=P$12,P$14,0)-IF(AND($B69&gt;=1,$B69&lt;=P$6),H_TI+H_ServNPL,0)-(IF($B69=2,P$7*H_LegalShare,0)+IF($B69=P$6,P$7*(1-H_LegalShare),0))-IF($B69=0,H_Acq+H_Board,0)-IF(AND($B69&gt;P$6,$B69&lt;=P$12),H_TI+H_ServNPL+H_Util,0)-IF($B69=P$11,P$15+H_CK,0)</f>
        <v>-520</v>
      </c>
      <c r="Q69" s="19" t="n">
        <f aca="false">IF($B69=Q$12,Q$14,0)-IF(AND($B69&gt;=1,$B69&lt;=Q$6),H_TI+H_ServNPL,0)-(IF($B69=2,Q$7*H_LegalShare,0)+IF($B69=Q$6,Q$7*(1-H_LegalShare),0))-IF($B69=0,H_Acq+H_Board,0)-IF(AND($B69&gt;Q$6,$B69&lt;=Q$12),H_TI+H_ServNPL+H_Util,0)-IF($B69=Q$11,Q$15+H_CK,0)</f>
        <v>0</v>
      </c>
      <c r="R69" s="19" t="n">
        <f aca="false">IF($B69=R$12,R$14,0)-IF(AND($B69&gt;=1,$B69&lt;=R$6),H_TI+H_ServNPL,0)-(IF($B69=2,R$7*H_LegalShare,0)+IF($B69=R$6,R$7*(1-H_LegalShare),0))-IF($B69=0,H_Acq+H_Board,0)-IF(AND($B69&gt;R$6,$B69&lt;=R$12),H_TI+H_ServNPL+H_Util,0)-IF($B69=R$11,R$15+H_CK,0)</f>
        <v>-670</v>
      </c>
      <c r="S69" s="19" t="n">
        <f aca="false">IF($B69=S$12,S$14,0)-IF(AND($B69&gt;=1,$B69&lt;=S$6),H_TI+H_ServNPL,0)-(IF($B69=2,S$7*H_LegalShare,0)+IF($B69=S$6,S$7*(1-H_LegalShare),0))-IF($B69=0,H_Acq+H_Board,0)-IF(AND($B69&gt;S$6,$B69&lt;=S$12),H_TI+H_ServNPL+H_Util,0)-IF($B69=S$11,S$15+H_CK,0)</f>
        <v>0</v>
      </c>
      <c r="T69" s="19" t="n">
        <f aca="false">IF($B69=T$12,T$14,0)-IF(AND($B69&gt;=1,$B69&lt;=T$6),H_TI+H_ServNPL,0)-(IF($B69=2,T$7*H_LegalShare,0)+IF($B69=T$6,T$7*(1-H_LegalShare),0))-IF($B69=0,H_Acq+H_Board,0)-IF(AND($B69&gt;T$6,$B69&lt;=T$12),H_TI+H_ServNPL+H_Util,0)-IF($B69=T$11,T$15+H_CK,0)</f>
        <v>-670</v>
      </c>
      <c r="U69" s="19" t="n">
        <f aca="false">IF($B69=U$12,U$14,0)-IF(AND($B69&gt;=1,$B69&lt;=U$6),H_TI+H_ServNPL,0)-(IF($B69=2,U$7*H_LegalShare,0)+IF($B69=U$6,U$7*(1-H_LegalShare),0))-IF($B69=0,H_Acq+H_Board,0)-IF(AND($B69&gt;U$6,$B69&lt;=U$12),H_TI+H_ServNPL+H_Util,0)-IF($B69=U$11,U$15+H_CK,0)</f>
        <v>-670</v>
      </c>
      <c r="V69" s="19" t="n">
        <f aca="false">IF($B69=V$12,V$14,0)-IF(AND($B69&gt;=1,$B69&lt;=V$6),H_TI+H_ServNPL,0)-(IF($B69=2,V$7*H_LegalShare,0)+IF($B69=V$6,V$7*(1-H_LegalShare),0))-IF($B69=0,H_Acq+H_Board,0)-IF(AND($B69&gt;V$6,$B69&lt;=V$12),H_TI+H_ServNPL+H_Util,0)-IF($B69=V$11,V$15+H_CK,0)</f>
        <v>0</v>
      </c>
      <c r="W69" s="19" t="n">
        <f aca="false">IF($B69=W$12,W$14,0)-IF(AND($B69&gt;=1,$B69&lt;=W$6),H_TI+H_ServNPL,0)-(IF($B69=2,W$7*H_LegalShare,0)+IF($B69=W$6,W$7*(1-H_LegalShare),0))-IF($B69=0,H_Acq+H_Board,0)-IF(AND($B69&gt;W$6,$B69&lt;=W$12),H_TI+H_ServNPL+H_Util,0)-IF($B69=W$11,W$15+H_CK,0)</f>
        <v>0</v>
      </c>
      <c r="X69" s="19" t="n">
        <f aca="false">IF($B69=X$12,X$14,0)-IF(AND($B69&gt;=1,$B69&lt;=X$6),H_TI+H_ServNPL,0)-(IF($B69=2,X$7*H_LegalShare,0)+IF($B69=X$6,X$7*(1-H_LegalShare),0))-IF($B69=0,H_Acq+H_Board,0)-IF(AND($B69&gt;X$6,$B69&lt;=X$12),H_TI+H_ServNPL+H_Util,0)-IF($B69=X$11,X$15+H_CK,0)</f>
        <v>0</v>
      </c>
      <c r="Y69" s="19" t="n">
        <f aca="false">IF($B69=Y$12,Y$14,0)-IF(AND($B69&gt;=1,$B69&lt;=Y$6),H_TI+H_ServNPL,0)-(IF($B69=2,Y$7*H_LegalShare,0)+IF($B69=Y$6,Y$7*(1-H_LegalShare),0))-IF($B69=0,H_Acq+H_Board,0)-IF(AND($B69&gt;Y$6,$B69&lt;=Y$12),H_TI+H_ServNPL+H_Util,0)-IF($B69=Y$11,Y$15+H_CK,0)</f>
        <v>0</v>
      </c>
    </row>
    <row r="70" customFormat="false" ht="15" hidden="false" customHeight="false" outlineLevel="0" collapsed="false">
      <c r="B70" s="0" t="n">
        <v>39</v>
      </c>
      <c r="C70" s="19" t="n">
        <f aca="false">IF($B70=C$12,C$14,0)-IF(AND($B70&gt;=1,$B70&lt;=C$6),H_TI+H_ServNPL,0)-(IF($B70=2,C$7*H_LegalShare,0)+IF($B70=C$6,C$7*(1-H_LegalShare),0))-IF($B70=0,H_Acq+H_Board,0)-IF(AND($B70&gt;C$6,$B70&lt;=C$12),H_TI+H_ServNPL+H_Util,0)-IF($B70=C$11,C$15+H_CK,0)</f>
        <v>0</v>
      </c>
      <c r="D70" s="19" t="n">
        <f aca="false">IF($B70=D$12,D$14,0)-IF(AND($B70&gt;=1,$B70&lt;=D$6),H_TI+H_ServNPL,0)-(IF($B70=2,D$7*H_LegalShare,0)+IF($B70=D$6,D$7*(1-H_LegalShare),0))-IF($B70=0,H_Acq+H_Board,0)-IF(AND($B70&gt;D$6,$B70&lt;=D$12),H_TI+H_ServNPL+H_Util,0)-IF($B70=D$11,D$15+H_CK,0)</f>
        <v>0</v>
      </c>
      <c r="E70" s="19" t="n">
        <f aca="false">IF($B70=E$12,E$14,0)-IF(AND($B70&gt;=1,$B70&lt;=E$6),H_TI+H_ServNPL,0)-(IF($B70=2,E$7*H_LegalShare,0)+IF($B70=E$6,E$7*(1-H_LegalShare),0))-IF($B70=0,H_Acq+H_Board,0)-IF(AND($B70&gt;E$6,$B70&lt;=E$12),H_TI+H_ServNPL+H_Util,0)-IF($B70=E$11,E$15+H_CK,0)</f>
        <v>0</v>
      </c>
      <c r="F70" s="19" t="n">
        <f aca="false">IF($B70=F$12,F$14,0)-IF(AND($B70&gt;=1,$B70&lt;=F$6),H_TI+H_ServNPL,0)-(IF($B70=2,F$7*H_LegalShare,0)+IF($B70=F$6,F$7*(1-H_LegalShare),0))-IF($B70=0,H_Acq+H_Board,0)-IF(AND($B70&gt;F$6,$B70&lt;=F$12),H_TI+H_ServNPL+H_Util,0)-IF($B70=F$11,F$15+H_CK,0)</f>
        <v>0</v>
      </c>
      <c r="G70" s="19" t="n">
        <f aca="false">IF($B70=G$12,G$14,0)-IF(AND($B70&gt;=1,$B70&lt;=G$6),H_TI+H_ServNPL,0)-(IF($B70=2,G$7*H_LegalShare,0)+IF($B70=G$6,G$7*(1-H_LegalShare),0))-IF($B70=0,H_Acq+H_Board,0)-IF(AND($B70&gt;G$6,$B70&lt;=G$12),H_TI+H_ServNPL+H_Util,0)-IF($B70=G$11,G$15+H_CK,0)</f>
        <v>0</v>
      </c>
      <c r="H70" s="19" t="n">
        <f aca="false">IF($B70=H$12,H$14,0)-IF(AND($B70&gt;=1,$B70&lt;=H$6),H_TI+H_ServNPL,0)-(IF($B70=2,H$7*H_LegalShare,0)+IF($B70=H$6,H$7*(1-H_LegalShare),0))-IF($B70=0,H_Acq+H_Board,0)-IF(AND($B70&gt;H$6,$B70&lt;=H$12),H_TI+H_ServNPL+H_Util,0)-IF($B70=H$11,H$15+H_CK,0)</f>
        <v>0</v>
      </c>
      <c r="I70" s="19" t="n">
        <f aca="false">IF($B70=I$12,I$14,0)-IF(AND($B70&gt;=1,$B70&lt;=I$6),H_TI+H_ServNPL,0)-(IF($B70=2,I$7*H_LegalShare,0)+IF($B70=I$6,I$7*(1-H_LegalShare),0))-IF($B70=0,H_Acq+H_Board,0)-IF(AND($B70&gt;I$6,$B70&lt;=I$12),H_TI+H_ServNPL+H_Util,0)-IF($B70=I$11,I$15+H_CK,0)</f>
        <v>-8970</v>
      </c>
      <c r="J70" s="19" t="n">
        <f aca="false">IF($B70=J$12,J$14,0)-IF(AND($B70&gt;=1,$B70&lt;=J$6),H_TI+H_ServNPL,0)-(IF($B70=2,J$7*H_LegalShare,0)+IF($B70=J$6,J$7*(1-H_LegalShare),0))-IF($B70=0,H_Acq+H_Board,0)-IF(AND($B70&gt;J$6,$B70&lt;=J$12),H_TI+H_ServNPL+H_Util,0)-IF($B70=J$11,J$15+H_CK,0)</f>
        <v>-520</v>
      </c>
      <c r="K70" s="19" t="n">
        <f aca="false">IF($B70=K$12,K$14,0)-IF(AND($B70&gt;=1,$B70&lt;=K$6),H_TI+H_ServNPL,0)-(IF($B70=2,K$7*H_LegalShare,0)+IF($B70=K$6,K$7*(1-H_LegalShare),0))-IF($B70=0,H_Acq+H_Board,0)-IF(AND($B70&gt;K$6,$B70&lt;=K$12),H_TI+H_ServNPL+H_Util,0)-IF($B70=K$11,K$15+H_CK,0)</f>
        <v>0</v>
      </c>
      <c r="L70" s="19" t="n">
        <f aca="false">IF($B70=L$12,L$14,0)-IF(AND($B70&gt;=1,$B70&lt;=L$6),H_TI+H_ServNPL,0)-(IF($B70=2,L$7*H_LegalShare,0)+IF($B70=L$6,L$7*(1-H_LegalShare),0))-IF($B70=0,H_Acq+H_Board,0)-IF(AND($B70&gt;L$6,$B70&lt;=L$12),H_TI+H_ServNPL+H_Util,0)-IF($B70=L$11,L$15+H_CK,0)</f>
        <v>0</v>
      </c>
      <c r="M70" s="19" t="n">
        <f aca="false">IF($B70=M$12,M$14,0)-IF(AND($B70&gt;=1,$B70&lt;=M$6),H_TI+H_ServNPL,0)-(IF($B70=2,M$7*H_LegalShare,0)+IF($B70=M$6,M$7*(1-H_LegalShare),0))-IF($B70=0,H_Acq+H_Board,0)-IF(AND($B70&gt;M$6,$B70&lt;=M$12),H_TI+H_ServNPL+H_Util,0)-IF($B70=M$11,M$15+H_CK,0)</f>
        <v>0</v>
      </c>
      <c r="N70" s="19" t="n">
        <f aca="false">IF($B70=N$12,N$14,0)-IF(AND($B70&gt;=1,$B70&lt;=N$6),H_TI+H_ServNPL,0)-(IF($B70=2,N$7*H_LegalShare,0)+IF($B70=N$6,N$7*(1-H_LegalShare),0))-IF($B70=0,H_Acq+H_Board,0)-IF(AND($B70&gt;N$6,$B70&lt;=N$12),H_TI+H_ServNPL+H_Util,0)-IF($B70=N$11,N$15+H_CK,0)</f>
        <v>-8970</v>
      </c>
      <c r="O70" s="19" t="n">
        <f aca="false">IF($B70=O$12,O$14,0)-IF(AND($B70&gt;=1,$B70&lt;=O$6),H_TI+H_ServNPL,0)-(IF($B70=2,O$7*H_LegalShare,0)+IF($B70=O$6,O$7*(1-H_LegalShare),0))-IF($B70=0,H_Acq+H_Board,0)-IF(AND($B70&gt;O$6,$B70&lt;=O$12),H_TI+H_ServNPL+H_Util,0)-IF($B70=O$11,O$15+H_CK,0)</f>
        <v>-520</v>
      </c>
      <c r="P70" s="19" t="n">
        <f aca="false">IF($B70=P$12,P$14,0)-IF(AND($B70&gt;=1,$B70&lt;=P$6),H_TI+H_ServNPL,0)-(IF($B70=2,P$7*H_LegalShare,0)+IF($B70=P$6,P$7*(1-H_LegalShare),0))-IF($B70=0,H_Acq+H_Board,0)-IF(AND($B70&gt;P$6,$B70&lt;=P$12),H_TI+H_ServNPL+H_Util,0)-IF($B70=P$11,P$15+H_CK,0)</f>
        <v>-520</v>
      </c>
      <c r="Q70" s="19" t="n">
        <f aca="false">IF($B70=Q$12,Q$14,0)-IF(AND($B70&gt;=1,$B70&lt;=Q$6),H_TI+H_ServNPL,0)-(IF($B70=2,Q$7*H_LegalShare,0)+IF($B70=Q$6,Q$7*(1-H_LegalShare),0))-IF($B70=0,H_Acq+H_Board,0)-IF(AND($B70&gt;Q$6,$B70&lt;=Q$12),H_TI+H_ServNPL+H_Util,0)-IF($B70=Q$11,Q$15+H_CK,0)</f>
        <v>0</v>
      </c>
      <c r="R70" s="19" t="n">
        <f aca="false">IF($B70=R$12,R$14,0)-IF(AND($B70&gt;=1,$B70&lt;=R$6),H_TI+H_ServNPL,0)-(IF($B70=2,R$7*H_LegalShare,0)+IF($B70=R$6,R$7*(1-H_LegalShare),0))-IF($B70=0,H_Acq+H_Board,0)-IF(AND($B70&gt;R$6,$B70&lt;=R$12),H_TI+H_ServNPL+H_Util,0)-IF($B70=R$11,R$15+H_CK,0)</f>
        <v>-8970</v>
      </c>
      <c r="S70" s="19" t="n">
        <f aca="false">IF($B70=S$12,S$14,0)-IF(AND($B70&gt;=1,$B70&lt;=S$6),H_TI+H_ServNPL,0)-(IF($B70=2,S$7*H_LegalShare,0)+IF($B70=S$6,S$7*(1-H_LegalShare),0))-IF($B70=0,H_Acq+H_Board,0)-IF(AND($B70&gt;S$6,$B70&lt;=S$12),H_TI+H_ServNPL+H_Util,0)-IF($B70=S$11,S$15+H_CK,0)</f>
        <v>0</v>
      </c>
      <c r="T70" s="19" t="n">
        <f aca="false">IF($B70=T$12,T$14,0)-IF(AND($B70&gt;=1,$B70&lt;=T$6),H_TI+H_ServNPL,0)-(IF($B70=2,T$7*H_LegalShare,0)+IF($B70=T$6,T$7*(1-H_LegalShare),0))-IF($B70=0,H_Acq+H_Board,0)-IF(AND($B70&gt;T$6,$B70&lt;=T$12),H_TI+H_ServNPL+H_Util,0)-IF($B70=T$11,T$15+H_CK,0)</f>
        <v>176774</v>
      </c>
      <c r="U70" s="19" t="n">
        <f aca="false">IF($B70=U$12,U$14,0)-IF(AND($B70&gt;=1,$B70&lt;=U$6),H_TI+H_ServNPL,0)-(IF($B70=2,U$7*H_LegalShare,0)+IF($B70=U$6,U$7*(1-H_LegalShare),0))-IF($B70=0,H_Acq+H_Board,0)-IF(AND($B70&gt;U$6,$B70&lt;=U$12),H_TI+H_ServNPL+H_Util,0)-IF($B70=U$11,U$15+H_CK,0)</f>
        <v>-670</v>
      </c>
      <c r="V70" s="19" t="n">
        <f aca="false">IF($B70=V$12,V$14,0)-IF(AND($B70&gt;=1,$B70&lt;=V$6),H_TI+H_ServNPL,0)-(IF($B70=2,V$7*H_LegalShare,0)+IF($B70=V$6,V$7*(1-H_LegalShare),0))-IF($B70=0,H_Acq+H_Board,0)-IF(AND($B70&gt;V$6,$B70&lt;=V$12),H_TI+H_ServNPL+H_Util,0)-IF($B70=V$11,V$15+H_CK,0)</f>
        <v>0</v>
      </c>
      <c r="W70" s="19" t="n">
        <f aca="false">IF($B70=W$12,W$14,0)-IF(AND($B70&gt;=1,$B70&lt;=W$6),H_TI+H_ServNPL,0)-(IF($B70=2,W$7*H_LegalShare,0)+IF($B70=W$6,W$7*(1-H_LegalShare),0))-IF($B70=0,H_Acq+H_Board,0)-IF(AND($B70&gt;W$6,$B70&lt;=W$12),H_TI+H_ServNPL+H_Util,0)-IF($B70=W$11,W$15+H_CK,0)</f>
        <v>0</v>
      </c>
      <c r="X70" s="19" t="n">
        <f aca="false">IF($B70=X$12,X$14,0)-IF(AND($B70&gt;=1,$B70&lt;=X$6),H_TI+H_ServNPL,0)-(IF($B70=2,X$7*H_LegalShare,0)+IF($B70=X$6,X$7*(1-H_LegalShare),0))-IF($B70=0,H_Acq+H_Board,0)-IF(AND($B70&gt;X$6,$B70&lt;=X$12),H_TI+H_ServNPL+H_Util,0)-IF($B70=X$11,X$15+H_CK,0)</f>
        <v>0</v>
      </c>
      <c r="Y70" s="19" t="n">
        <f aca="false">IF($B70=Y$12,Y$14,0)-IF(AND($B70&gt;=1,$B70&lt;=Y$6),H_TI+H_ServNPL,0)-(IF($B70=2,Y$7*H_LegalShare,0)+IF($B70=Y$6,Y$7*(1-H_LegalShare),0))-IF($B70=0,H_Acq+H_Board,0)-IF(AND($B70&gt;Y$6,$B70&lt;=Y$12),H_TI+H_ServNPL+H_Util,0)-IF($B70=Y$11,Y$15+H_CK,0)</f>
        <v>0</v>
      </c>
    </row>
    <row r="71" customFormat="false" ht="15" hidden="false" customHeight="false" outlineLevel="0" collapsed="false">
      <c r="B71" s="0" t="n">
        <v>40</v>
      </c>
      <c r="C71" s="19" t="n">
        <f aca="false">IF($B71=C$12,C$14,0)-IF(AND($B71&gt;=1,$B71&lt;=C$6),H_TI+H_ServNPL,0)-(IF($B71=2,C$7*H_LegalShare,0)+IF($B71=C$6,C$7*(1-H_LegalShare),0))-IF($B71=0,H_Acq+H_Board,0)-IF(AND($B71&gt;C$6,$B71&lt;=C$12),H_TI+H_ServNPL+H_Util,0)-IF($B71=C$11,C$15+H_CK,0)</f>
        <v>0</v>
      </c>
      <c r="D71" s="19" t="n">
        <f aca="false">IF($B71=D$12,D$14,0)-IF(AND($B71&gt;=1,$B71&lt;=D$6),H_TI+H_ServNPL,0)-(IF($B71=2,D$7*H_LegalShare,0)+IF($B71=D$6,D$7*(1-H_LegalShare),0))-IF($B71=0,H_Acq+H_Board,0)-IF(AND($B71&gt;D$6,$B71&lt;=D$12),H_TI+H_ServNPL+H_Util,0)-IF($B71=D$11,D$15+H_CK,0)</f>
        <v>0</v>
      </c>
      <c r="E71" s="19" t="n">
        <f aca="false">IF($B71=E$12,E$14,0)-IF(AND($B71&gt;=1,$B71&lt;=E$6),H_TI+H_ServNPL,0)-(IF($B71=2,E$7*H_LegalShare,0)+IF($B71=E$6,E$7*(1-H_LegalShare),0))-IF($B71=0,H_Acq+H_Board,0)-IF(AND($B71&gt;E$6,$B71&lt;=E$12),H_TI+H_ServNPL+H_Util,0)-IF($B71=E$11,E$15+H_CK,0)</f>
        <v>0</v>
      </c>
      <c r="F71" s="19" t="n">
        <f aca="false">IF($B71=F$12,F$14,0)-IF(AND($B71&gt;=1,$B71&lt;=F$6),H_TI+H_ServNPL,0)-(IF($B71=2,F$7*H_LegalShare,0)+IF($B71=F$6,F$7*(1-H_LegalShare),0))-IF($B71=0,H_Acq+H_Board,0)-IF(AND($B71&gt;F$6,$B71&lt;=F$12),H_TI+H_ServNPL+H_Util,0)-IF($B71=F$11,F$15+H_CK,0)</f>
        <v>0</v>
      </c>
      <c r="G71" s="19" t="n">
        <f aca="false">IF($B71=G$12,G$14,0)-IF(AND($B71&gt;=1,$B71&lt;=G$6),H_TI+H_ServNPL,0)-(IF($B71=2,G$7*H_LegalShare,0)+IF($B71=G$6,G$7*(1-H_LegalShare),0))-IF($B71=0,H_Acq+H_Board,0)-IF(AND($B71&gt;G$6,$B71&lt;=G$12),H_TI+H_ServNPL+H_Util,0)-IF($B71=G$11,G$15+H_CK,0)</f>
        <v>0</v>
      </c>
      <c r="H71" s="19" t="n">
        <f aca="false">IF($B71=H$12,H$14,0)-IF(AND($B71&gt;=1,$B71&lt;=H$6),H_TI+H_ServNPL,0)-(IF($B71=2,H$7*H_LegalShare,0)+IF($B71=H$6,H$7*(1-H_LegalShare),0))-IF($B71=0,H_Acq+H_Board,0)-IF(AND($B71&gt;H$6,$B71&lt;=H$12),H_TI+H_ServNPL+H_Util,0)-IF($B71=H$11,H$15+H_CK,0)</f>
        <v>0</v>
      </c>
      <c r="I71" s="19" t="n">
        <f aca="false">IF($B71=I$12,I$14,0)-IF(AND($B71&gt;=1,$B71&lt;=I$6),H_TI+H_ServNPL,0)-(IF($B71=2,I$7*H_LegalShare,0)+IF($B71=I$6,I$7*(1-H_LegalShare),0))-IF($B71=0,H_Acq+H_Board,0)-IF(AND($B71&gt;I$6,$B71&lt;=I$12),H_TI+H_ServNPL+H_Util,0)-IF($B71=I$11,I$15+H_CK,0)</f>
        <v>-670</v>
      </c>
      <c r="J71" s="19" t="n">
        <f aca="false">IF($B71=J$12,J$14,0)-IF(AND($B71&gt;=1,$B71&lt;=J$6),H_TI+H_ServNPL,0)-(IF($B71=2,J$7*H_LegalShare,0)+IF($B71=J$6,J$7*(1-H_LegalShare),0))-IF($B71=0,H_Acq+H_Board,0)-IF(AND($B71&gt;J$6,$B71&lt;=J$12),H_TI+H_ServNPL+H_Util,0)-IF($B71=J$11,J$15+H_CK,0)</f>
        <v>-520</v>
      </c>
      <c r="K71" s="19" t="n">
        <f aca="false">IF($B71=K$12,K$14,0)-IF(AND($B71&gt;=1,$B71&lt;=K$6),H_TI+H_ServNPL,0)-(IF($B71=2,K$7*H_LegalShare,0)+IF($B71=K$6,K$7*(1-H_LegalShare),0))-IF($B71=0,H_Acq+H_Board,0)-IF(AND($B71&gt;K$6,$B71&lt;=K$12),H_TI+H_ServNPL+H_Util,0)-IF($B71=K$11,K$15+H_CK,0)</f>
        <v>0</v>
      </c>
      <c r="L71" s="19" t="n">
        <f aca="false">IF($B71=L$12,L$14,0)-IF(AND($B71&gt;=1,$B71&lt;=L$6),H_TI+H_ServNPL,0)-(IF($B71=2,L$7*H_LegalShare,0)+IF($B71=L$6,L$7*(1-H_LegalShare),0))-IF($B71=0,H_Acq+H_Board,0)-IF(AND($B71&gt;L$6,$B71&lt;=L$12),H_TI+H_ServNPL+H_Util,0)-IF($B71=L$11,L$15+H_CK,0)</f>
        <v>0</v>
      </c>
      <c r="M71" s="19" t="n">
        <f aca="false">IF($B71=M$12,M$14,0)-IF(AND($B71&gt;=1,$B71&lt;=M$6),H_TI+H_ServNPL,0)-(IF($B71=2,M$7*H_LegalShare,0)+IF($B71=M$6,M$7*(1-H_LegalShare),0))-IF($B71=0,H_Acq+H_Board,0)-IF(AND($B71&gt;M$6,$B71&lt;=M$12),H_TI+H_ServNPL+H_Util,0)-IF($B71=M$11,M$15+H_CK,0)</f>
        <v>0</v>
      </c>
      <c r="N71" s="19" t="n">
        <f aca="false">IF($B71=N$12,N$14,0)-IF(AND($B71&gt;=1,$B71&lt;=N$6),H_TI+H_ServNPL,0)-(IF($B71=2,N$7*H_LegalShare,0)+IF($B71=N$6,N$7*(1-H_LegalShare),0))-IF($B71=0,H_Acq+H_Board,0)-IF(AND($B71&gt;N$6,$B71&lt;=N$12),H_TI+H_ServNPL+H_Util,0)-IF($B71=N$11,N$15+H_CK,0)</f>
        <v>-670</v>
      </c>
      <c r="O71" s="19" t="n">
        <f aca="false">IF($B71=O$12,O$14,0)-IF(AND($B71&gt;=1,$B71&lt;=O$6),H_TI+H_ServNPL,0)-(IF($B71=2,O$7*H_LegalShare,0)+IF($B71=O$6,O$7*(1-H_LegalShare),0))-IF($B71=0,H_Acq+H_Board,0)-IF(AND($B71&gt;O$6,$B71&lt;=O$12),H_TI+H_ServNPL+H_Util,0)-IF($B71=O$11,O$15+H_CK,0)</f>
        <v>-520</v>
      </c>
      <c r="P71" s="19" t="n">
        <f aca="false">IF($B71=P$12,P$14,0)-IF(AND($B71&gt;=1,$B71&lt;=P$6),H_TI+H_ServNPL,0)-(IF($B71=2,P$7*H_LegalShare,0)+IF($B71=P$6,P$7*(1-H_LegalShare),0))-IF($B71=0,H_Acq+H_Board,0)-IF(AND($B71&gt;P$6,$B71&lt;=P$12),H_TI+H_ServNPL+H_Util,0)-IF($B71=P$11,P$15+H_CK,0)</f>
        <v>-520</v>
      </c>
      <c r="Q71" s="19" t="n">
        <f aca="false">IF($B71=Q$12,Q$14,0)-IF(AND($B71&gt;=1,$B71&lt;=Q$6),H_TI+H_ServNPL,0)-(IF($B71=2,Q$7*H_LegalShare,0)+IF($B71=Q$6,Q$7*(1-H_LegalShare),0))-IF($B71=0,H_Acq+H_Board,0)-IF(AND($B71&gt;Q$6,$B71&lt;=Q$12),H_TI+H_ServNPL+H_Util,0)-IF($B71=Q$11,Q$15+H_CK,0)</f>
        <v>0</v>
      </c>
      <c r="R71" s="19" t="n">
        <f aca="false">IF($B71=R$12,R$14,0)-IF(AND($B71&gt;=1,$B71&lt;=R$6),H_TI+H_ServNPL,0)-(IF($B71=2,R$7*H_LegalShare,0)+IF($B71=R$6,R$7*(1-H_LegalShare),0))-IF($B71=0,H_Acq+H_Board,0)-IF(AND($B71&gt;R$6,$B71&lt;=R$12),H_TI+H_ServNPL+H_Util,0)-IF($B71=R$11,R$15+H_CK,0)</f>
        <v>-670</v>
      </c>
      <c r="S71" s="19" t="n">
        <f aca="false">IF($B71=S$12,S$14,0)-IF(AND($B71&gt;=1,$B71&lt;=S$6),H_TI+H_ServNPL,0)-(IF($B71=2,S$7*H_LegalShare,0)+IF($B71=S$6,S$7*(1-H_LegalShare),0))-IF($B71=0,H_Acq+H_Board,0)-IF(AND($B71&gt;S$6,$B71&lt;=S$12),H_TI+H_ServNPL+H_Util,0)-IF($B71=S$11,S$15+H_CK,0)</f>
        <v>0</v>
      </c>
      <c r="T71" s="19" t="n">
        <f aca="false">IF($B71=T$12,T$14,0)-IF(AND($B71&gt;=1,$B71&lt;=T$6),H_TI+H_ServNPL,0)-(IF($B71=2,T$7*H_LegalShare,0)+IF($B71=T$6,T$7*(1-H_LegalShare),0))-IF($B71=0,H_Acq+H_Board,0)-IF(AND($B71&gt;T$6,$B71&lt;=T$12),H_TI+H_ServNPL+H_Util,0)-IF($B71=T$11,T$15+H_CK,0)</f>
        <v>0</v>
      </c>
      <c r="U71" s="19" t="n">
        <f aca="false">IF($B71=U$12,U$14,0)-IF(AND($B71&gt;=1,$B71&lt;=U$6),H_TI+H_ServNPL,0)-(IF($B71=2,U$7*H_LegalShare,0)+IF($B71=U$6,U$7*(1-H_LegalShare),0))-IF($B71=0,H_Acq+H_Board,0)-IF(AND($B71&gt;U$6,$B71&lt;=U$12),H_TI+H_ServNPL+H_Util,0)-IF($B71=U$11,U$15+H_CK,0)</f>
        <v>176774</v>
      </c>
      <c r="V71" s="19" t="n">
        <f aca="false">IF($B71=V$12,V$14,0)-IF(AND($B71&gt;=1,$B71&lt;=V$6),H_TI+H_ServNPL,0)-(IF($B71=2,V$7*H_LegalShare,0)+IF($B71=V$6,V$7*(1-H_LegalShare),0))-IF($B71=0,H_Acq+H_Board,0)-IF(AND($B71&gt;V$6,$B71&lt;=V$12),H_TI+H_ServNPL+H_Util,0)-IF($B71=V$11,V$15+H_CK,0)</f>
        <v>0</v>
      </c>
      <c r="W71" s="19" t="n">
        <f aca="false">IF($B71=W$12,W$14,0)-IF(AND($B71&gt;=1,$B71&lt;=W$6),H_TI+H_ServNPL,0)-(IF($B71=2,W$7*H_LegalShare,0)+IF($B71=W$6,W$7*(1-H_LegalShare),0))-IF($B71=0,H_Acq+H_Board,0)-IF(AND($B71&gt;W$6,$B71&lt;=W$12),H_TI+H_ServNPL+H_Util,0)-IF($B71=W$11,W$15+H_CK,0)</f>
        <v>0</v>
      </c>
      <c r="X71" s="19" t="n">
        <f aca="false">IF($B71=X$12,X$14,0)-IF(AND($B71&gt;=1,$B71&lt;=X$6),H_TI+H_ServNPL,0)-(IF($B71=2,X$7*H_LegalShare,0)+IF($B71=X$6,X$7*(1-H_LegalShare),0))-IF($B71=0,H_Acq+H_Board,0)-IF(AND($B71&gt;X$6,$B71&lt;=X$12),H_TI+H_ServNPL+H_Util,0)-IF($B71=X$11,X$15+H_CK,0)</f>
        <v>0</v>
      </c>
      <c r="Y71" s="19" t="n">
        <f aca="false">IF($B71=Y$12,Y$14,0)-IF(AND($B71&gt;=1,$B71&lt;=Y$6),H_TI+H_ServNPL,0)-(IF($B71=2,Y$7*H_LegalShare,0)+IF($B71=Y$6,Y$7*(1-H_LegalShare),0))-IF($B71=0,H_Acq+H_Board,0)-IF(AND($B71&gt;Y$6,$B71&lt;=Y$12),H_TI+H_ServNPL+H_Util,0)-IF($B71=Y$11,Y$15+H_CK,0)</f>
        <v>0</v>
      </c>
    </row>
    <row r="72" customFormat="false" ht="15" hidden="false" customHeight="false" outlineLevel="0" collapsed="false">
      <c r="B72" s="0" t="n">
        <v>41</v>
      </c>
      <c r="C72" s="19" t="n">
        <f aca="false">IF($B72=C$12,C$14,0)-IF(AND($B72&gt;=1,$B72&lt;=C$6),H_TI+H_ServNPL,0)-(IF($B72=2,C$7*H_LegalShare,0)+IF($B72=C$6,C$7*(1-H_LegalShare),0))-IF($B72=0,H_Acq+H_Board,0)-IF(AND($B72&gt;C$6,$B72&lt;=C$12),H_TI+H_ServNPL+H_Util,0)-IF($B72=C$11,C$15+H_CK,0)</f>
        <v>0</v>
      </c>
      <c r="D72" s="19" t="n">
        <f aca="false">IF($B72=D$12,D$14,0)-IF(AND($B72&gt;=1,$B72&lt;=D$6),H_TI+H_ServNPL,0)-(IF($B72=2,D$7*H_LegalShare,0)+IF($B72=D$6,D$7*(1-H_LegalShare),0))-IF($B72=0,H_Acq+H_Board,0)-IF(AND($B72&gt;D$6,$B72&lt;=D$12),H_TI+H_ServNPL+H_Util,0)-IF($B72=D$11,D$15+H_CK,0)</f>
        <v>0</v>
      </c>
      <c r="E72" s="19" t="n">
        <f aca="false">IF($B72=E$12,E$14,0)-IF(AND($B72&gt;=1,$B72&lt;=E$6),H_TI+H_ServNPL,0)-(IF($B72=2,E$7*H_LegalShare,0)+IF($B72=E$6,E$7*(1-H_LegalShare),0))-IF($B72=0,H_Acq+H_Board,0)-IF(AND($B72&gt;E$6,$B72&lt;=E$12),H_TI+H_ServNPL+H_Util,0)-IF($B72=E$11,E$15+H_CK,0)</f>
        <v>0</v>
      </c>
      <c r="F72" s="19" t="n">
        <f aca="false">IF($B72=F$12,F$14,0)-IF(AND($B72&gt;=1,$B72&lt;=F$6),H_TI+H_ServNPL,0)-(IF($B72=2,F$7*H_LegalShare,0)+IF($B72=F$6,F$7*(1-H_LegalShare),0))-IF($B72=0,H_Acq+H_Board,0)-IF(AND($B72&gt;F$6,$B72&lt;=F$12),H_TI+H_ServNPL+H_Util,0)-IF($B72=F$11,F$15+H_CK,0)</f>
        <v>0</v>
      </c>
      <c r="G72" s="19" t="n">
        <f aca="false">IF($B72=G$12,G$14,0)-IF(AND($B72&gt;=1,$B72&lt;=G$6),H_TI+H_ServNPL,0)-(IF($B72=2,G$7*H_LegalShare,0)+IF($B72=G$6,G$7*(1-H_LegalShare),0))-IF($B72=0,H_Acq+H_Board,0)-IF(AND($B72&gt;G$6,$B72&lt;=G$12),H_TI+H_ServNPL+H_Util,0)-IF($B72=G$11,G$15+H_CK,0)</f>
        <v>0</v>
      </c>
      <c r="H72" s="19" t="n">
        <f aca="false">IF($B72=H$12,H$14,0)-IF(AND($B72&gt;=1,$B72&lt;=H$6),H_TI+H_ServNPL,0)-(IF($B72=2,H$7*H_LegalShare,0)+IF($B72=H$6,H$7*(1-H_LegalShare),0))-IF($B72=0,H_Acq+H_Board,0)-IF(AND($B72&gt;H$6,$B72&lt;=H$12),H_TI+H_ServNPL+H_Util,0)-IF($B72=H$11,H$15+H_CK,0)</f>
        <v>0</v>
      </c>
      <c r="I72" s="19" t="n">
        <f aca="false">IF($B72=I$12,I$14,0)-IF(AND($B72&gt;=1,$B72&lt;=I$6),H_TI+H_ServNPL,0)-(IF($B72=2,I$7*H_LegalShare,0)+IF($B72=I$6,I$7*(1-H_LegalShare),0))-IF($B72=0,H_Acq+H_Board,0)-IF(AND($B72&gt;I$6,$B72&lt;=I$12),H_TI+H_ServNPL+H_Util,0)-IF($B72=I$11,I$15+H_CK,0)</f>
        <v>-670</v>
      </c>
      <c r="J72" s="19" t="n">
        <f aca="false">IF($B72=J$12,J$14,0)-IF(AND($B72&gt;=1,$B72&lt;=J$6),H_TI+H_ServNPL,0)-(IF($B72=2,J$7*H_LegalShare,0)+IF($B72=J$6,J$7*(1-H_LegalShare),0))-IF($B72=0,H_Acq+H_Board,0)-IF(AND($B72&gt;J$6,$B72&lt;=J$12),H_TI+H_ServNPL+H_Util,0)-IF($B72=J$11,J$15+H_CK,0)</f>
        <v>-520</v>
      </c>
      <c r="K72" s="19" t="n">
        <f aca="false">IF($B72=K$12,K$14,0)-IF(AND($B72&gt;=1,$B72&lt;=K$6),H_TI+H_ServNPL,0)-(IF($B72=2,K$7*H_LegalShare,0)+IF($B72=K$6,K$7*(1-H_LegalShare),0))-IF($B72=0,H_Acq+H_Board,0)-IF(AND($B72&gt;K$6,$B72&lt;=K$12),H_TI+H_ServNPL+H_Util,0)-IF($B72=K$11,K$15+H_CK,0)</f>
        <v>0</v>
      </c>
      <c r="L72" s="19" t="n">
        <f aca="false">IF($B72=L$12,L$14,0)-IF(AND($B72&gt;=1,$B72&lt;=L$6),H_TI+H_ServNPL,0)-(IF($B72=2,L$7*H_LegalShare,0)+IF($B72=L$6,L$7*(1-H_LegalShare),0))-IF($B72=0,H_Acq+H_Board,0)-IF(AND($B72&gt;L$6,$B72&lt;=L$12),H_TI+H_ServNPL+H_Util,0)-IF($B72=L$11,L$15+H_CK,0)</f>
        <v>0</v>
      </c>
      <c r="M72" s="19" t="n">
        <f aca="false">IF($B72=M$12,M$14,0)-IF(AND($B72&gt;=1,$B72&lt;=M$6),H_TI+H_ServNPL,0)-(IF($B72=2,M$7*H_LegalShare,0)+IF($B72=M$6,M$7*(1-H_LegalShare),0))-IF($B72=0,H_Acq+H_Board,0)-IF(AND($B72&gt;M$6,$B72&lt;=M$12),H_TI+H_ServNPL+H_Util,0)-IF($B72=M$11,M$15+H_CK,0)</f>
        <v>0</v>
      </c>
      <c r="N72" s="19" t="n">
        <f aca="false">IF($B72=N$12,N$14,0)-IF(AND($B72&gt;=1,$B72&lt;=N$6),H_TI+H_ServNPL,0)-(IF($B72=2,N$7*H_LegalShare,0)+IF($B72=N$6,N$7*(1-H_LegalShare),0))-IF($B72=0,H_Acq+H_Board,0)-IF(AND($B72&gt;N$6,$B72&lt;=N$12),H_TI+H_ServNPL+H_Util,0)-IF($B72=N$11,N$15+H_CK,0)</f>
        <v>-670</v>
      </c>
      <c r="O72" s="19" t="n">
        <f aca="false">IF($B72=O$12,O$14,0)-IF(AND($B72&gt;=1,$B72&lt;=O$6),H_TI+H_ServNPL,0)-(IF($B72=2,O$7*H_LegalShare,0)+IF($B72=O$6,O$7*(1-H_LegalShare),0))-IF($B72=0,H_Acq+H_Board,0)-IF(AND($B72&gt;O$6,$B72&lt;=O$12),H_TI+H_ServNPL+H_Util,0)-IF($B72=O$11,O$15+H_CK,0)</f>
        <v>-520</v>
      </c>
      <c r="P72" s="19" t="n">
        <f aca="false">IF($B72=P$12,P$14,0)-IF(AND($B72&gt;=1,$B72&lt;=P$6),H_TI+H_ServNPL,0)-(IF($B72=2,P$7*H_LegalShare,0)+IF($B72=P$6,P$7*(1-H_LegalShare),0))-IF($B72=0,H_Acq+H_Board,0)-IF(AND($B72&gt;P$6,$B72&lt;=P$12),H_TI+H_ServNPL+H_Util,0)-IF($B72=P$11,P$15+H_CK,0)</f>
        <v>-520</v>
      </c>
      <c r="Q72" s="19" t="n">
        <f aca="false">IF($B72=Q$12,Q$14,0)-IF(AND($B72&gt;=1,$B72&lt;=Q$6),H_TI+H_ServNPL,0)-(IF($B72=2,Q$7*H_LegalShare,0)+IF($B72=Q$6,Q$7*(1-H_LegalShare),0))-IF($B72=0,H_Acq+H_Board,0)-IF(AND($B72&gt;Q$6,$B72&lt;=Q$12),H_TI+H_ServNPL+H_Util,0)-IF($B72=Q$11,Q$15+H_CK,0)</f>
        <v>0</v>
      </c>
      <c r="R72" s="19" t="n">
        <f aca="false">IF($B72=R$12,R$14,0)-IF(AND($B72&gt;=1,$B72&lt;=R$6),H_TI+H_ServNPL,0)-(IF($B72=2,R$7*H_LegalShare,0)+IF($B72=R$6,R$7*(1-H_LegalShare),0))-IF($B72=0,H_Acq+H_Board,0)-IF(AND($B72&gt;R$6,$B72&lt;=R$12),H_TI+H_ServNPL+H_Util,0)-IF($B72=R$11,R$15+H_CK,0)</f>
        <v>-670</v>
      </c>
      <c r="S72" s="19" t="n">
        <f aca="false">IF($B72=S$12,S$14,0)-IF(AND($B72&gt;=1,$B72&lt;=S$6),H_TI+H_ServNPL,0)-(IF($B72=2,S$7*H_LegalShare,0)+IF($B72=S$6,S$7*(1-H_LegalShare),0))-IF($B72=0,H_Acq+H_Board,0)-IF(AND($B72&gt;S$6,$B72&lt;=S$12),H_TI+H_ServNPL+H_Util,0)-IF($B72=S$11,S$15+H_CK,0)</f>
        <v>0</v>
      </c>
      <c r="T72" s="19" t="n">
        <f aca="false">IF($B72=T$12,T$14,0)-IF(AND($B72&gt;=1,$B72&lt;=T$6),H_TI+H_ServNPL,0)-(IF($B72=2,T$7*H_LegalShare,0)+IF($B72=T$6,T$7*(1-H_LegalShare),0))-IF($B72=0,H_Acq+H_Board,0)-IF(AND($B72&gt;T$6,$B72&lt;=T$12),H_TI+H_ServNPL+H_Util,0)-IF($B72=T$11,T$15+H_CK,0)</f>
        <v>0</v>
      </c>
      <c r="U72" s="19" t="n">
        <f aca="false">IF($B72=U$12,U$14,0)-IF(AND($B72&gt;=1,$B72&lt;=U$6),H_TI+H_ServNPL,0)-(IF($B72=2,U$7*H_LegalShare,0)+IF($B72=U$6,U$7*(1-H_LegalShare),0))-IF($B72=0,H_Acq+H_Board,0)-IF(AND($B72&gt;U$6,$B72&lt;=U$12),H_TI+H_ServNPL+H_Util,0)-IF($B72=U$11,U$15+H_CK,0)</f>
        <v>0</v>
      </c>
      <c r="V72" s="19" t="n">
        <f aca="false">IF($B72=V$12,V$14,0)-IF(AND($B72&gt;=1,$B72&lt;=V$6),H_TI+H_ServNPL,0)-(IF($B72=2,V$7*H_LegalShare,0)+IF($B72=V$6,V$7*(1-H_LegalShare),0))-IF($B72=0,H_Acq+H_Board,0)-IF(AND($B72&gt;V$6,$B72&lt;=V$12),H_TI+H_ServNPL+H_Util,0)-IF($B72=V$11,V$15+H_CK,0)</f>
        <v>0</v>
      </c>
      <c r="W72" s="19" t="n">
        <f aca="false">IF($B72=W$12,W$14,0)-IF(AND($B72&gt;=1,$B72&lt;=W$6),H_TI+H_ServNPL,0)-(IF($B72=2,W$7*H_LegalShare,0)+IF($B72=W$6,W$7*(1-H_LegalShare),0))-IF($B72=0,H_Acq+H_Board,0)-IF(AND($B72&gt;W$6,$B72&lt;=W$12),H_TI+H_ServNPL+H_Util,0)-IF($B72=W$11,W$15+H_CK,0)</f>
        <v>0</v>
      </c>
      <c r="X72" s="19" t="n">
        <f aca="false">IF($B72=X$12,X$14,0)-IF(AND($B72&gt;=1,$B72&lt;=X$6),H_TI+H_ServNPL,0)-(IF($B72=2,X$7*H_LegalShare,0)+IF($B72=X$6,X$7*(1-H_LegalShare),0))-IF($B72=0,H_Acq+H_Board,0)-IF(AND($B72&gt;X$6,$B72&lt;=X$12),H_TI+H_ServNPL+H_Util,0)-IF($B72=X$11,X$15+H_CK,0)</f>
        <v>0</v>
      </c>
      <c r="Y72" s="19" t="n">
        <f aca="false">IF($B72=Y$12,Y$14,0)-IF(AND($B72&gt;=1,$B72&lt;=Y$6),H_TI+H_ServNPL,0)-(IF($B72=2,Y$7*H_LegalShare,0)+IF($B72=Y$6,Y$7*(1-H_LegalShare),0))-IF($B72=0,H_Acq+H_Board,0)-IF(AND($B72&gt;Y$6,$B72&lt;=Y$12),H_TI+H_ServNPL+H_Util,0)-IF($B72=Y$11,Y$15+H_CK,0)</f>
        <v>0</v>
      </c>
    </row>
    <row r="73" customFormat="false" ht="15" hidden="false" customHeight="false" outlineLevel="0" collapsed="false">
      <c r="B73" s="0" t="n">
        <v>42</v>
      </c>
      <c r="C73" s="19" t="n">
        <f aca="false">IF($B73=C$12,C$14,0)-IF(AND($B73&gt;=1,$B73&lt;=C$6),H_TI+H_ServNPL,0)-(IF($B73=2,C$7*H_LegalShare,0)+IF($B73=C$6,C$7*(1-H_LegalShare),0))-IF($B73=0,H_Acq+H_Board,0)-IF(AND($B73&gt;C$6,$B73&lt;=C$12),H_TI+H_ServNPL+H_Util,0)-IF($B73=C$11,C$15+H_CK,0)</f>
        <v>0</v>
      </c>
      <c r="D73" s="19" t="n">
        <f aca="false">IF($B73=D$12,D$14,0)-IF(AND($B73&gt;=1,$B73&lt;=D$6),H_TI+H_ServNPL,0)-(IF($B73=2,D$7*H_LegalShare,0)+IF($B73=D$6,D$7*(1-H_LegalShare),0))-IF($B73=0,H_Acq+H_Board,0)-IF(AND($B73&gt;D$6,$B73&lt;=D$12),H_TI+H_ServNPL+H_Util,0)-IF($B73=D$11,D$15+H_CK,0)</f>
        <v>0</v>
      </c>
      <c r="E73" s="19" t="n">
        <f aca="false">IF($B73=E$12,E$14,0)-IF(AND($B73&gt;=1,$B73&lt;=E$6),H_TI+H_ServNPL,0)-(IF($B73=2,E$7*H_LegalShare,0)+IF($B73=E$6,E$7*(1-H_LegalShare),0))-IF($B73=0,H_Acq+H_Board,0)-IF(AND($B73&gt;E$6,$B73&lt;=E$12),H_TI+H_ServNPL+H_Util,0)-IF($B73=E$11,E$15+H_CK,0)</f>
        <v>0</v>
      </c>
      <c r="F73" s="19" t="n">
        <f aca="false">IF($B73=F$12,F$14,0)-IF(AND($B73&gt;=1,$B73&lt;=F$6),H_TI+H_ServNPL,0)-(IF($B73=2,F$7*H_LegalShare,0)+IF($B73=F$6,F$7*(1-H_LegalShare),0))-IF($B73=0,H_Acq+H_Board,0)-IF(AND($B73&gt;F$6,$B73&lt;=F$12),H_TI+H_ServNPL+H_Util,0)-IF($B73=F$11,F$15+H_CK,0)</f>
        <v>0</v>
      </c>
      <c r="G73" s="19" t="n">
        <f aca="false">IF($B73=G$12,G$14,0)-IF(AND($B73&gt;=1,$B73&lt;=G$6),H_TI+H_ServNPL,0)-(IF($B73=2,G$7*H_LegalShare,0)+IF($B73=G$6,G$7*(1-H_LegalShare),0))-IF($B73=0,H_Acq+H_Board,0)-IF(AND($B73&gt;G$6,$B73&lt;=G$12),H_TI+H_ServNPL+H_Util,0)-IF($B73=G$11,G$15+H_CK,0)</f>
        <v>0</v>
      </c>
      <c r="H73" s="19" t="n">
        <f aca="false">IF($B73=H$12,H$14,0)-IF(AND($B73&gt;=1,$B73&lt;=H$6),H_TI+H_ServNPL,0)-(IF($B73=2,H$7*H_LegalShare,0)+IF($B73=H$6,H$7*(1-H_LegalShare),0))-IF($B73=0,H_Acq+H_Board,0)-IF(AND($B73&gt;H$6,$B73&lt;=H$12),H_TI+H_ServNPL+H_Util,0)-IF($B73=H$11,H$15+H_CK,0)</f>
        <v>0</v>
      </c>
      <c r="I73" s="19" t="n">
        <f aca="false">IF($B73=I$12,I$14,0)-IF(AND($B73&gt;=1,$B73&lt;=I$6),H_TI+H_ServNPL,0)-(IF($B73=2,I$7*H_LegalShare,0)+IF($B73=I$6,I$7*(1-H_LegalShare),0))-IF($B73=0,H_Acq+H_Board,0)-IF(AND($B73&gt;I$6,$B73&lt;=I$12),H_TI+H_ServNPL+H_Util,0)-IF($B73=I$11,I$15+H_CK,0)</f>
        <v>-670</v>
      </c>
      <c r="J73" s="19" t="n">
        <f aca="false">IF($B73=J$12,J$14,0)-IF(AND($B73&gt;=1,$B73&lt;=J$6),H_TI+H_ServNPL,0)-(IF($B73=2,J$7*H_LegalShare,0)+IF($B73=J$6,J$7*(1-H_LegalShare),0))-IF($B73=0,H_Acq+H_Board,0)-IF(AND($B73&gt;J$6,$B73&lt;=J$12),H_TI+H_ServNPL+H_Util,0)-IF($B73=J$11,J$15+H_CK,0)</f>
        <v>-3770</v>
      </c>
      <c r="K73" s="19" t="n">
        <f aca="false">IF($B73=K$12,K$14,0)-IF(AND($B73&gt;=1,$B73&lt;=K$6),H_TI+H_ServNPL,0)-(IF($B73=2,K$7*H_LegalShare,0)+IF($B73=K$6,K$7*(1-H_LegalShare),0))-IF($B73=0,H_Acq+H_Board,0)-IF(AND($B73&gt;K$6,$B73&lt;=K$12),H_TI+H_ServNPL+H_Util,0)-IF($B73=K$11,K$15+H_CK,0)</f>
        <v>0</v>
      </c>
      <c r="L73" s="19" t="n">
        <f aca="false">IF($B73=L$12,L$14,0)-IF(AND($B73&gt;=1,$B73&lt;=L$6),H_TI+H_ServNPL,0)-(IF($B73=2,L$7*H_LegalShare,0)+IF($B73=L$6,L$7*(1-H_LegalShare),0))-IF($B73=0,H_Acq+H_Board,0)-IF(AND($B73&gt;L$6,$B73&lt;=L$12),H_TI+H_ServNPL+H_Util,0)-IF($B73=L$11,L$15+H_CK,0)</f>
        <v>0</v>
      </c>
      <c r="M73" s="19" t="n">
        <f aca="false">IF($B73=M$12,M$14,0)-IF(AND($B73&gt;=1,$B73&lt;=M$6),H_TI+H_ServNPL,0)-(IF($B73=2,M$7*H_LegalShare,0)+IF($B73=M$6,M$7*(1-H_LegalShare),0))-IF($B73=0,H_Acq+H_Board,0)-IF(AND($B73&gt;M$6,$B73&lt;=M$12),H_TI+H_ServNPL+H_Util,0)-IF($B73=M$11,M$15+H_CK,0)</f>
        <v>0</v>
      </c>
      <c r="N73" s="19" t="n">
        <f aca="false">IF($B73=N$12,N$14,0)-IF(AND($B73&gt;=1,$B73&lt;=N$6),H_TI+H_ServNPL,0)-(IF($B73=2,N$7*H_LegalShare,0)+IF($B73=N$6,N$7*(1-H_LegalShare),0))-IF($B73=0,H_Acq+H_Board,0)-IF(AND($B73&gt;N$6,$B73&lt;=N$12),H_TI+H_ServNPL+H_Util,0)-IF($B73=N$11,N$15+H_CK,0)</f>
        <v>-670</v>
      </c>
      <c r="O73" s="19" t="n">
        <f aca="false">IF($B73=O$12,O$14,0)-IF(AND($B73&gt;=1,$B73&lt;=O$6),H_TI+H_ServNPL,0)-(IF($B73=2,O$7*H_LegalShare,0)+IF($B73=O$6,O$7*(1-H_LegalShare),0))-IF($B73=0,H_Acq+H_Board,0)-IF(AND($B73&gt;O$6,$B73&lt;=O$12),H_TI+H_ServNPL+H_Util,0)-IF($B73=O$11,O$15+H_CK,0)</f>
        <v>-3770</v>
      </c>
      <c r="P73" s="19" t="n">
        <f aca="false">IF($B73=P$12,P$14,0)-IF(AND($B73&gt;=1,$B73&lt;=P$6),H_TI+H_ServNPL,0)-(IF($B73=2,P$7*H_LegalShare,0)+IF($B73=P$6,P$7*(1-H_LegalShare),0))-IF($B73=0,H_Acq+H_Board,0)-IF(AND($B73&gt;P$6,$B73&lt;=P$12),H_TI+H_ServNPL+H_Util,0)-IF($B73=P$11,P$15+H_CK,0)</f>
        <v>-520</v>
      </c>
      <c r="Q73" s="19" t="n">
        <f aca="false">IF($B73=Q$12,Q$14,0)-IF(AND($B73&gt;=1,$B73&lt;=Q$6),H_TI+H_ServNPL,0)-(IF($B73=2,Q$7*H_LegalShare,0)+IF($B73=Q$6,Q$7*(1-H_LegalShare),0))-IF($B73=0,H_Acq+H_Board,0)-IF(AND($B73&gt;Q$6,$B73&lt;=Q$12),H_TI+H_ServNPL+H_Util,0)-IF($B73=Q$11,Q$15+H_CK,0)</f>
        <v>0</v>
      </c>
      <c r="R73" s="19" t="n">
        <f aca="false">IF($B73=R$12,R$14,0)-IF(AND($B73&gt;=1,$B73&lt;=R$6),H_TI+H_ServNPL,0)-(IF($B73=2,R$7*H_LegalShare,0)+IF($B73=R$6,R$7*(1-H_LegalShare),0))-IF($B73=0,H_Acq+H_Board,0)-IF(AND($B73&gt;R$6,$B73&lt;=R$12),H_TI+H_ServNPL+H_Util,0)-IF($B73=R$11,R$15+H_CK,0)</f>
        <v>-670</v>
      </c>
      <c r="S73" s="19" t="n">
        <f aca="false">IF($B73=S$12,S$14,0)-IF(AND($B73&gt;=1,$B73&lt;=S$6),H_TI+H_ServNPL,0)-(IF($B73=2,S$7*H_LegalShare,0)+IF($B73=S$6,S$7*(1-H_LegalShare),0))-IF($B73=0,H_Acq+H_Board,0)-IF(AND($B73&gt;S$6,$B73&lt;=S$12),H_TI+H_ServNPL+H_Util,0)-IF($B73=S$11,S$15+H_CK,0)</f>
        <v>0</v>
      </c>
      <c r="T73" s="19" t="n">
        <f aca="false">IF($B73=T$12,T$14,0)-IF(AND($B73&gt;=1,$B73&lt;=T$6),H_TI+H_ServNPL,0)-(IF($B73=2,T$7*H_LegalShare,0)+IF($B73=T$6,T$7*(1-H_LegalShare),0))-IF($B73=0,H_Acq+H_Board,0)-IF(AND($B73&gt;T$6,$B73&lt;=T$12),H_TI+H_ServNPL+H_Util,0)-IF($B73=T$11,T$15+H_CK,0)</f>
        <v>0</v>
      </c>
      <c r="U73" s="19" t="n">
        <f aca="false">IF($B73=U$12,U$14,0)-IF(AND($B73&gt;=1,$B73&lt;=U$6),H_TI+H_ServNPL,0)-(IF($B73=2,U$7*H_LegalShare,0)+IF($B73=U$6,U$7*(1-H_LegalShare),0))-IF($B73=0,H_Acq+H_Board,0)-IF(AND($B73&gt;U$6,$B73&lt;=U$12),H_TI+H_ServNPL+H_Util,0)-IF($B73=U$11,U$15+H_CK,0)</f>
        <v>0</v>
      </c>
      <c r="V73" s="19" t="n">
        <f aca="false">IF($B73=V$12,V$14,0)-IF(AND($B73&gt;=1,$B73&lt;=V$6),H_TI+H_ServNPL,0)-(IF($B73=2,V$7*H_LegalShare,0)+IF($B73=V$6,V$7*(1-H_LegalShare),0))-IF($B73=0,H_Acq+H_Board,0)-IF(AND($B73&gt;V$6,$B73&lt;=V$12),H_TI+H_ServNPL+H_Util,0)-IF($B73=V$11,V$15+H_CK,0)</f>
        <v>0</v>
      </c>
      <c r="W73" s="19" t="n">
        <f aca="false">IF($B73=W$12,W$14,0)-IF(AND($B73&gt;=1,$B73&lt;=W$6),H_TI+H_ServNPL,0)-(IF($B73=2,W$7*H_LegalShare,0)+IF($B73=W$6,W$7*(1-H_LegalShare),0))-IF($B73=0,H_Acq+H_Board,0)-IF(AND($B73&gt;W$6,$B73&lt;=W$12),H_TI+H_ServNPL+H_Util,0)-IF($B73=W$11,W$15+H_CK,0)</f>
        <v>0</v>
      </c>
      <c r="X73" s="19" t="n">
        <f aca="false">IF($B73=X$12,X$14,0)-IF(AND($B73&gt;=1,$B73&lt;=X$6),H_TI+H_ServNPL,0)-(IF($B73=2,X$7*H_LegalShare,0)+IF($B73=X$6,X$7*(1-H_LegalShare),0))-IF($B73=0,H_Acq+H_Board,0)-IF(AND($B73&gt;X$6,$B73&lt;=X$12),H_TI+H_ServNPL+H_Util,0)-IF($B73=X$11,X$15+H_CK,0)</f>
        <v>0</v>
      </c>
      <c r="Y73" s="19" t="n">
        <f aca="false">IF($B73=Y$12,Y$14,0)-IF(AND($B73&gt;=1,$B73&lt;=Y$6),H_TI+H_ServNPL,0)-(IF($B73=2,Y$7*H_LegalShare,0)+IF($B73=Y$6,Y$7*(1-H_LegalShare),0))-IF($B73=0,H_Acq+H_Board,0)-IF(AND($B73&gt;Y$6,$B73&lt;=Y$12),H_TI+H_ServNPL+H_Util,0)-IF($B73=Y$11,Y$15+H_CK,0)</f>
        <v>0</v>
      </c>
    </row>
    <row r="74" customFormat="false" ht="15" hidden="false" customHeight="false" outlineLevel="0" collapsed="false">
      <c r="B74" s="0" t="n">
        <v>43</v>
      </c>
      <c r="C74" s="19" t="n">
        <f aca="false">IF($B74=C$12,C$14,0)-IF(AND($B74&gt;=1,$B74&lt;=C$6),H_TI+H_ServNPL,0)-(IF($B74=2,C$7*H_LegalShare,0)+IF($B74=C$6,C$7*(1-H_LegalShare),0))-IF($B74=0,H_Acq+H_Board,0)-IF(AND($B74&gt;C$6,$B74&lt;=C$12),H_TI+H_ServNPL+H_Util,0)-IF($B74=C$11,C$15+H_CK,0)</f>
        <v>0</v>
      </c>
      <c r="D74" s="19" t="n">
        <f aca="false">IF($B74=D$12,D$14,0)-IF(AND($B74&gt;=1,$B74&lt;=D$6),H_TI+H_ServNPL,0)-(IF($B74=2,D$7*H_LegalShare,0)+IF($B74=D$6,D$7*(1-H_LegalShare),0))-IF($B74=0,H_Acq+H_Board,0)-IF(AND($B74&gt;D$6,$B74&lt;=D$12),H_TI+H_ServNPL+H_Util,0)-IF($B74=D$11,D$15+H_CK,0)</f>
        <v>0</v>
      </c>
      <c r="E74" s="19" t="n">
        <f aca="false">IF($B74=E$12,E$14,0)-IF(AND($B74&gt;=1,$B74&lt;=E$6),H_TI+H_ServNPL,0)-(IF($B74=2,E$7*H_LegalShare,0)+IF($B74=E$6,E$7*(1-H_LegalShare),0))-IF($B74=0,H_Acq+H_Board,0)-IF(AND($B74&gt;E$6,$B74&lt;=E$12),H_TI+H_ServNPL+H_Util,0)-IF($B74=E$11,E$15+H_CK,0)</f>
        <v>0</v>
      </c>
      <c r="F74" s="19" t="n">
        <f aca="false">IF($B74=F$12,F$14,0)-IF(AND($B74&gt;=1,$B74&lt;=F$6),H_TI+H_ServNPL,0)-(IF($B74=2,F$7*H_LegalShare,0)+IF($B74=F$6,F$7*(1-H_LegalShare),0))-IF($B74=0,H_Acq+H_Board,0)-IF(AND($B74&gt;F$6,$B74&lt;=F$12),H_TI+H_ServNPL+H_Util,0)-IF($B74=F$11,F$15+H_CK,0)</f>
        <v>0</v>
      </c>
      <c r="G74" s="19" t="n">
        <f aca="false">IF($B74=G$12,G$14,0)-IF(AND($B74&gt;=1,$B74&lt;=G$6),H_TI+H_ServNPL,0)-(IF($B74=2,G$7*H_LegalShare,0)+IF($B74=G$6,G$7*(1-H_LegalShare),0))-IF($B74=0,H_Acq+H_Board,0)-IF(AND($B74&gt;G$6,$B74&lt;=G$12),H_TI+H_ServNPL+H_Util,0)-IF($B74=G$11,G$15+H_CK,0)</f>
        <v>0</v>
      </c>
      <c r="H74" s="19" t="n">
        <f aca="false">IF($B74=H$12,H$14,0)-IF(AND($B74&gt;=1,$B74&lt;=H$6),H_TI+H_ServNPL,0)-(IF($B74=2,H$7*H_LegalShare,0)+IF($B74=H$6,H$7*(1-H_LegalShare),0))-IF($B74=0,H_Acq+H_Board,0)-IF(AND($B74&gt;H$6,$B74&lt;=H$12),H_TI+H_ServNPL+H_Util,0)-IF($B74=H$11,H$15+H_CK,0)</f>
        <v>0</v>
      </c>
      <c r="I74" s="19" t="n">
        <f aca="false">IF($B74=I$12,I$14,0)-IF(AND($B74&gt;=1,$B74&lt;=I$6),H_TI+H_ServNPL,0)-(IF($B74=2,I$7*H_LegalShare,0)+IF($B74=I$6,I$7*(1-H_LegalShare),0))-IF($B74=0,H_Acq+H_Board,0)-IF(AND($B74&gt;I$6,$B74&lt;=I$12),H_TI+H_ServNPL+H_Util,0)-IF($B74=I$11,I$15+H_CK,0)</f>
        <v>176774</v>
      </c>
      <c r="J74" s="19" t="n">
        <f aca="false">IF($B74=J$12,J$14,0)-IF(AND($B74&gt;=1,$B74&lt;=J$6),H_TI+H_ServNPL,0)-(IF($B74=2,J$7*H_LegalShare,0)+IF($B74=J$6,J$7*(1-H_LegalShare),0))-IF($B74=0,H_Acq+H_Board,0)-IF(AND($B74&gt;J$6,$B74&lt;=J$12),H_TI+H_ServNPL+H_Util,0)-IF($B74=J$11,J$15+H_CK,0)</f>
        <v>-670</v>
      </c>
      <c r="K74" s="19" t="n">
        <f aca="false">IF($B74=K$12,K$14,0)-IF(AND($B74&gt;=1,$B74&lt;=K$6),H_TI+H_ServNPL,0)-(IF($B74=2,K$7*H_LegalShare,0)+IF($B74=K$6,K$7*(1-H_LegalShare),0))-IF($B74=0,H_Acq+H_Board,0)-IF(AND($B74&gt;K$6,$B74&lt;=K$12),H_TI+H_ServNPL+H_Util,0)-IF($B74=K$11,K$15+H_CK,0)</f>
        <v>0</v>
      </c>
      <c r="L74" s="19" t="n">
        <f aca="false">IF($B74=L$12,L$14,0)-IF(AND($B74&gt;=1,$B74&lt;=L$6),H_TI+H_ServNPL,0)-(IF($B74=2,L$7*H_LegalShare,0)+IF($B74=L$6,L$7*(1-H_LegalShare),0))-IF($B74=0,H_Acq+H_Board,0)-IF(AND($B74&gt;L$6,$B74&lt;=L$12),H_TI+H_ServNPL+H_Util,0)-IF($B74=L$11,L$15+H_CK,0)</f>
        <v>0</v>
      </c>
      <c r="M74" s="19" t="n">
        <f aca="false">IF($B74=M$12,M$14,0)-IF(AND($B74&gt;=1,$B74&lt;=M$6),H_TI+H_ServNPL,0)-(IF($B74=2,M$7*H_LegalShare,0)+IF($B74=M$6,M$7*(1-H_LegalShare),0))-IF($B74=0,H_Acq+H_Board,0)-IF(AND($B74&gt;M$6,$B74&lt;=M$12),H_TI+H_ServNPL+H_Util,0)-IF($B74=M$11,M$15+H_CK,0)</f>
        <v>0</v>
      </c>
      <c r="N74" s="19" t="n">
        <f aca="false">IF($B74=N$12,N$14,0)-IF(AND($B74&gt;=1,$B74&lt;=N$6),H_TI+H_ServNPL,0)-(IF($B74=2,N$7*H_LegalShare,0)+IF($B74=N$6,N$7*(1-H_LegalShare),0))-IF($B74=0,H_Acq+H_Board,0)-IF(AND($B74&gt;N$6,$B74&lt;=N$12),H_TI+H_ServNPL+H_Util,0)-IF($B74=N$11,N$15+H_CK,0)</f>
        <v>176774</v>
      </c>
      <c r="O74" s="19" t="n">
        <f aca="false">IF($B74=O$12,O$14,0)-IF(AND($B74&gt;=1,$B74&lt;=O$6),H_TI+H_ServNPL,0)-(IF($B74=2,O$7*H_LegalShare,0)+IF($B74=O$6,O$7*(1-H_LegalShare),0))-IF($B74=0,H_Acq+H_Board,0)-IF(AND($B74&gt;O$6,$B74&lt;=O$12),H_TI+H_ServNPL+H_Util,0)-IF($B74=O$11,O$15+H_CK,0)</f>
        <v>-670</v>
      </c>
      <c r="P74" s="19" t="n">
        <f aca="false">IF($B74=P$12,P$14,0)-IF(AND($B74&gt;=1,$B74&lt;=P$6),H_TI+H_ServNPL,0)-(IF($B74=2,P$7*H_LegalShare,0)+IF($B74=P$6,P$7*(1-H_LegalShare),0))-IF($B74=0,H_Acq+H_Board,0)-IF(AND($B74&gt;P$6,$B74&lt;=P$12),H_TI+H_ServNPL+H_Util,0)-IF($B74=P$11,P$15+H_CK,0)</f>
        <v>-520</v>
      </c>
      <c r="Q74" s="19" t="n">
        <f aca="false">IF($B74=Q$12,Q$14,0)-IF(AND($B74&gt;=1,$B74&lt;=Q$6),H_TI+H_ServNPL,0)-(IF($B74=2,Q$7*H_LegalShare,0)+IF($B74=Q$6,Q$7*(1-H_LegalShare),0))-IF($B74=0,H_Acq+H_Board,0)-IF(AND($B74&gt;Q$6,$B74&lt;=Q$12),H_TI+H_ServNPL+H_Util,0)-IF($B74=Q$11,Q$15+H_CK,0)</f>
        <v>0</v>
      </c>
      <c r="R74" s="19" t="n">
        <f aca="false">IF($B74=R$12,R$14,0)-IF(AND($B74&gt;=1,$B74&lt;=R$6),H_TI+H_ServNPL,0)-(IF($B74=2,R$7*H_LegalShare,0)+IF($B74=R$6,R$7*(1-H_LegalShare),0))-IF($B74=0,H_Acq+H_Board,0)-IF(AND($B74&gt;R$6,$B74&lt;=R$12),H_TI+H_ServNPL+H_Util,0)-IF($B74=R$11,R$15+H_CK,0)</f>
        <v>176774</v>
      </c>
      <c r="S74" s="19" t="n">
        <f aca="false">IF($B74=S$12,S$14,0)-IF(AND($B74&gt;=1,$B74&lt;=S$6),H_TI+H_ServNPL,0)-(IF($B74=2,S$7*H_LegalShare,0)+IF($B74=S$6,S$7*(1-H_LegalShare),0))-IF($B74=0,H_Acq+H_Board,0)-IF(AND($B74&gt;S$6,$B74&lt;=S$12),H_TI+H_ServNPL+H_Util,0)-IF($B74=S$11,S$15+H_CK,0)</f>
        <v>0</v>
      </c>
      <c r="T74" s="19" t="n">
        <f aca="false">IF($B74=T$12,T$14,0)-IF(AND($B74&gt;=1,$B74&lt;=T$6),H_TI+H_ServNPL,0)-(IF($B74=2,T$7*H_LegalShare,0)+IF($B74=T$6,T$7*(1-H_LegalShare),0))-IF($B74=0,H_Acq+H_Board,0)-IF(AND($B74&gt;T$6,$B74&lt;=T$12),H_TI+H_ServNPL+H_Util,0)-IF($B74=T$11,T$15+H_CK,0)</f>
        <v>0</v>
      </c>
      <c r="U74" s="19" t="n">
        <f aca="false">IF($B74=U$12,U$14,0)-IF(AND($B74&gt;=1,$B74&lt;=U$6),H_TI+H_ServNPL,0)-(IF($B74=2,U$7*H_LegalShare,0)+IF($B74=U$6,U$7*(1-H_LegalShare),0))-IF($B74=0,H_Acq+H_Board,0)-IF(AND($B74&gt;U$6,$B74&lt;=U$12),H_TI+H_ServNPL+H_Util,0)-IF($B74=U$11,U$15+H_CK,0)</f>
        <v>0</v>
      </c>
      <c r="V74" s="19" t="n">
        <f aca="false">IF($B74=V$12,V$14,0)-IF(AND($B74&gt;=1,$B74&lt;=V$6),H_TI+H_ServNPL,0)-(IF($B74=2,V$7*H_LegalShare,0)+IF($B74=V$6,V$7*(1-H_LegalShare),0))-IF($B74=0,H_Acq+H_Board,0)-IF(AND($B74&gt;V$6,$B74&lt;=V$12),H_TI+H_ServNPL+H_Util,0)-IF($B74=V$11,V$15+H_CK,0)</f>
        <v>0</v>
      </c>
      <c r="W74" s="19" t="n">
        <f aca="false">IF($B74=W$12,W$14,0)-IF(AND($B74&gt;=1,$B74&lt;=W$6),H_TI+H_ServNPL,0)-(IF($B74=2,W$7*H_LegalShare,0)+IF($B74=W$6,W$7*(1-H_LegalShare),0))-IF($B74=0,H_Acq+H_Board,0)-IF(AND($B74&gt;W$6,$B74&lt;=W$12),H_TI+H_ServNPL+H_Util,0)-IF($B74=W$11,W$15+H_CK,0)</f>
        <v>0</v>
      </c>
      <c r="X74" s="19" t="n">
        <f aca="false">IF($B74=X$12,X$14,0)-IF(AND($B74&gt;=1,$B74&lt;=X$6),H_TI+H_ServNPL,0)-(IF($B74=2,X$7*H_LegalShare,0)+IF($B74=X$6,X$7*(1-H_LegalShare),0))-IF($B74=0,H_Acq+H_Board,0)-IF(AND($B74&gt;X$6,$B74&lt;=X$12),H_TI+H_ServNPL+H_Util,0)-IF($B74=X$11,X$15+H_CK,0)</f>
        <v>0</v>
      </c>
      <c r="Y74" s="19" t="n">
        <f aca="false">IF($B74=Y$12,Y$14,0)-IF(AND($B74&gt;=1,$B74&lt;=Y$6),H_TI+H_ServNPL,0)-(IF($B74=2,Y$7*H_LegalShare,0)+IF($B74=Y$6,Y$7*(1-H_LegalShare),0))-IF($B74=0,H_Acq+H_Board,0)-IF(AND($B74&gt;Y$6,$B74&lt;=Y$12),H_TI+H_ServNPL+H_Util,0)-IF($B74=Y$11,Y$15+H_CK,0)</f>
        <v>0</v>
      </c>
    </row>
    <row r="75" customFormat="false" ht="15" hidden="false" customHeight="false" outlineLevel="0" collapsed="false">
      <c r="B75" s="0" t="n">
        <v>44</v>
      </c>
      <c r="C75" s="19" t="n">
        <f aca="false">IF($B75=C$12,C$14,0)-IF(AND($B75&gt;=1,$B75&lt;=C$6),H_TI+H_ServNPL,0)-(IF($B75=2,C$7*H_LegalShare,0)+IF($B75=C$6,C$7*(1-H_LegalShare),0))-IF($B75=0,H_Acq+H_Board,0)-IF(AND($B75&gt;C$6,$B75&lt;=C$12),H_TI+H_ServNPL+H_Util,0)-IF($B75=C$11,C$15+H_CK,0)</f>
        <v>0</v>
      </c>
      <c r="D75" s="19" t="n">
        <f aca="false">IF($B75=D$12,D$14,0)-IF(AND($B75&gt;=1,$B75&lt;=D$6),H_TI+H_ServNPL,0)-(IF($B75=2,D$7*H_LegalShare,0)+IF($B75=D$6,D$7*(1-H_LegalShare),0))-IF($B75=0,H_Acq+H_Board,0)-IF(AND($B75&gt;D$6,$B75&lt;=D$12),H_TI+H_ServNPL+H_Util,0)-IF($B75=D$11,D$15+H_CK,0)</f>
        <v>0</v>
      </c>
      <c r="E75" s="19" t="n">
        <f aca="false">IF($B75=E$12,E$14,0)-IF(AND($B75&gt;=1,$B75&lt;=E$6),H_TI+H_ServNPL,0)-(IF($B75=2,E$7*H_LegalShare,0)+IF($B75=E$6,E$7*(1-H_LegalShare),0))-IF($B75=0,H_Acq+H_Board,0)-IF(AND($B75&gt;E$6,$B75&lt;=E$12),H_TI+H_ServNPL+H_Util,0)-IF($B75=E$11,E$15+H_CK,0)</f>
        <v>0</v>
      </c>
      <c r="F75" s="19" t="n">
        <f aca="false">IF($B75=F$12,F$14,0)-IF(AND($B75&gt;=1,$B75&lt;=F$6),H_TI+H_ServNPL,0)-(IF($B75=2,F$7*H_LegalShare,0)+IF($B75=F$6,F$7*(1-H_LegalShare),0))-IF($B75=0,H_Acq+H_Board,0)-IF(AND($B75&gt;F$6,$B75&lt;=F$12),H_TI+H_ServNPL+H_Util,0)-IF($B75=F$11,F$15+H_CK,0)</f>
        <v>0</v>
      </c>
      <c r="G75" s="19" t="n">
        <f aca="false">IF($B75=G$12,G$14,0)-IF(AND($B75&gt;=1,$B75&lt;=G$6),H_TI+H_ServNPL,0)-(IF($B75=2,G$7*H_LegalShare,0)+IF($B75=G$6,G$7*(1-H_LegalShare),0))-IF($B75=0,H_Acq+H_Board,0)-IF(AND($B75&gt;G$6,$B75&lt;=G$12),H_TI+H_ServNPL+H_Util,0)-IF($B75=G$11,G$15+H_CK,0)</f>
        <v>0</v>
      </c>
      <c r="H75" s="19" t="n">
        <f aca="false">IF($B75=H$12,H$14,0)-IF(AND($B75&gt;=1,$B75&lt;=H$6),H_TI+H_ServNPL,0)-(IF($B75=2,H$7*H_LegalShare,0)+IF($B75=H$6,H$7*(1-H_LegalShare),0))-IF($B75=0,H_Acq+H_Board,0)-IF(AND($B75&gt;H$6,$B75&lt;=H$12),H_TI+H_ServNPL+H_Util,0)-IF($B75=H$11,H$15+H_CK,0)</f>
        <v>0</v>
      </c>
      <c r="I75" s="19" t="n">
        <f aca="false">IF($B75=I$12,I$14,0)-IF(AND($B75&gt;=1,$B75&lt;=I$6),H_TI+H_ServNPL,0)-(IF($B75=2,I$7*H_LegalShare,0)+IF($B75=I$6,I$7*(1-H_LegalShare),0))-IF($B75=0,H_Acq+H_Board,0)-IF(AND($B75&gt;I$6,$B75&lt;=I$12),H_TI+H_ServNPL+H_Util,0)-IF($B75=I$11,I$15+H_CK,0)</f>
        <v>0</v>
      </c>
      <c r="J75" s="19" t="n">
        <f aca="false">IF($B75=J$12,J$14,0)-IF(AND($B75&gt;=1,$B75&lt;=J$6),H_TI+H_ServNPL,0)-(IF($B75=2,J$7*H_LegalShare,0)+IF($B75=J$6,J$7*(1-H_LegalShare),0))-IF($B75=0,H_Acq+H_Board,0)-IF(AND($B75&gt;J$6,$B75&lt;=J$12),H_TI+H_ServNPL+H_Util,0)-IF($B75=J$11,J$15+H_CK,0)</f>
        <v>-670</v>
      </c>
      <c r="K75" s="19" t="n">
        <f aca="false">IF($B75=K$12,K$14,0)-IF(AND($B75&gt;=1,$B75&lt;=K$6),H_TI+H_ServNPL,0)-(IF($B75=2,K$7*H_LegalShare,0)+IF($B75=K$6,K$7*(1-H_LegalShare),0))-IF($B75=0,H_Acq+H_Board,0)-IF(AND($B75&gt;K$6,$B75&lt;=K$12),H_TI+H_ServNPL+H_Util,0)-IF($B75=K$11,K$15+H_CK,0)</f>
        <v>0</v>
      </c>
      <c r="L75" s="19" t="n">
        <f aca="false">IF($B75=L$12,L$14,0)-IF(AND($B75&gt;=1,$B75&lt;=L$6),H_TI+H_ServNPL,0)-(IF($B75=2,L$7*H_LegalShare,0)+IF($B75=L$6,L$7*(1-H_LegalShare),0))-IF($B75=0,H_Acq+H_Board,0)-IF(AND($B75&gt;L$6,$B75&lt;=L$12),H_TI+H_ServNPL+H_Util,0)-IF($B75=L$11,L$15+H_CK,0)</f>
        <v>0</v>
      </c>
      <c r="M75" s="19" t="n">
        <f aca="false">IF($B75=M$12,M$14,0)-IF(AND($B75&gt;=1,$B75&lt;=M$6),H_TI+H_ServNPL,0)-(IF($B75=2,M$7*H_LegalShare,0)+IF($B75=M$6,M$7*(1-H_LegalShare),0))-IF($B75=0,H_Acq+H_Board,0)-IF(AND($B75&gt;M$6,$B75&lt;=M$12),H_TI+H_ServNPL+H_Util,0)-IF($B75=M$11,M$15+H_CK,0)</f>
        <v>0</v>
      </c>
      <c r="N75" s="19" t="n">
        <f aca="false">IF($B75=N$12,N$14,0)-IF(AND($B75&gt;=1,$B75&lt;=N$6),H_TI+H_ServNPL,0)-(IF($B75=2,N$7*H_LegalShare,0)+IF($B75=N$6,N$7*(1-H_LegalShare),0))-IF($B75=0,H_Acq+H_Board,0)-IF(AND($B75&gt;N$6,$B75&lt;=N$12),H_TI+H_ServNPL+H_Util,0)-IF($B75=N$11,N$15+H_CK,0)</f>
        <v>0</v>
      </c>
      <c r="O75" s="19" t="n">
        <f aca="false">IF($B75=O$12,O$14,0)-IF(AND($B75&gt;=1,$B75&lt;=O$6),H_TI+H_ServNPL,0)-(IF($B75=2,O$7*H_LegalShare,0)+IF($B75=O$6,O$7*(1-H_LegalShare),0))-IF($B75=0,H_Acq+H_Board,0)-IF(AND($B75&gt;O$6,$B75&lt;=O$12),H_TI+H_ServNPL+H_Util,0)-IF($B75=O$11,O$15+H_CK,0)</f>
        <v>-670</v>
      </c>
      <c r="P75" s="19" t="n">
        <f aca="false">IF($B75=P$12,P$14,0)-IF(AND($B75&gt;=1,$B75&lt;=P$6),H_TI+H_ServNPL,0)-(IF($B75=2,P$7*H_LegalShare,0)+IF($B75=P$6,P$7*(1-H_LegalShare),0))-IF($B75=0,H_Acq+H_Board,0)-IF(AND($B75&gt;P$6,$B75&lt;=P$12),H_TI+H_ServNPL+H_Util,0)-IF($B75=P$11,P$15+H_CK,0)</f>
        <v>-520</v>
      </c>
      <c r="Q75" s="19" t="n">
        <f aca="false">IF($B75=Q$12,Q$14,0)-IF(AND($B75&gt;=1,$B75&lt;=Q$6),H_TI+H_ServNPL,0)-(IF($B75=2,Q$7*H_LegalShare,0)+IF($B75=Q$6,Q$7*(1-H_LegalShare),0))-IF($B75=0,H_Acq+H_Board,0)-IF(AND($B75&gt;Q$6,$B75&lt;=Q$12),H_TI+H_ServNPL+H_Util,0)-IF($B75=Q$11,Q$15+H_CK,0)</f>
        <v>0</v>
      </c>
      <c r="R75" s="19" t="n">
        <f aca="false">IF($B75=R$12,R$14,0)-IF(AND($B75&gt;=1,$B75&lt;=R$6),H_TI+H_ServNPL,0)-(IF($B75=2,R$7*H_LegalShare,0)+IF($B75=R$6,R$7*(1-H_LegalShare),0))-IF($B75=0,H_Acq+H_Board,0)-IF(AND($B75&gt;R$6,$B75&lt;=R$12),H_TI+H_ServNPL+H_Util,0)-IF($B75=R$11,R$15+H_CK,0)</f>
        <v>0</v>
      </c>
      <c r="S75" s="19" t="n">
        <f aca="false">IF($B75=S$12,S$14,0)-IF(AND($B75&gt;=1,$B75&lt;=S$6),H_TI+H_ServNPL,0)-(IF($B75=2,S$7*H_LegalShare,0)+IF($B75=S$6,S$7*(1-H_LegalShare),0))-IF($B75=0,H_Acq+H_Board,0)-IF(AND($B75&gt;S$6,$B75&lt;=S$12),H_TI+H_ServNPL+H_Util,0)-IF($B75=S$11,S$15+H_CK,0)</f>
        <v>0</v>
      </c>
      <c r="T75" s="19" t="n">
        <f aca="false">IF($B75=T$12,T$14,0)-IF(AND($B75&gt;=1,$B75&lt;=T$6),H_TI+H_ServNPL,0)-(IF($B75=2,T$7*H_LegalShare,0)+IF($B75=T$6,T$7*(1-H_LegalShare),0))-IF($B75=0,H_Acq+H_Board,0)-IF(AND($B75&gt;T$6,$B75&lt;=T$12),H_TI+H_ServNPL+H_Util,0)-IF($B75=T$11,T$15+H_CK,0)</f>
        <v>0</v>
      </c>
      <c r="U75" s="19" t="n">
        <f aca="false">IF($B75=U$12,U$14,0)-IF(AND($B75&gt;=1,$B75&lt;=U$6),H_TI+H_ServNPL,0)-(IF($B75=2,U$7*H_LegalShare,0)+IF($B75=U$6,U$7*(1-H_LegalShare),0))-IF($B75=0,H_Acq+H_Board,0)-IF(AND($B75&gt;U$6,$B75&lt;=U$12),H_TI+H_ServNPL+H_Util,0)-IF($B75=U$11,U$15+H_CK,0)</f>
        <v>0</v>
      </c>
      <c r="V75" s="19" t="n">
        <f aca="false">IF($B75=V$12,V$14,0)-IF(AND($B75&gt;=1,$B75&lt;=V$6),H_TI+H_ServNPL,0)-(IF($B75=2,V$7*H_LegalShare,0)+IF($B75=V$6,V$7*(1-H_LegalShare),0))-IF($B75=0,H_Acq+H_Board,0)-IF(AND($B75&gt;V$6,$B75&lt;=V$12),H_TI+H_ServNPL+H_Util,0)-IF($B75=V$11,V$15+H_CK,0)</f>
        <v>0</v>
      </c>
      <c r="W75" s="19" t="n">
        <f aca="false">IF($B75=W$12,W$14,0)-IF(AND($B75&gt;=1,$B75&lt;=W$6),H_TI+H_ServNPL,0)-(IF($B75=2,W$7*H_LegalShare,0)+IF($B75=W$6,W$7*(1-H_LegalShare),0))-IF($B75=0,H_Acq+H_Board,0)-IF(AND($B75&gt;W$6,$B75&lt;=W$12),H_TI+H_ServNPL+H_Util,0)-IF($B75=W$11,W$15+H_CK,0)</f>
        <v>0</v>
      </c>
      <c r="X75" s="19" t="n">
        <f aca="false">IF($B75=X$12,X$14,0)-IF(AND($B75&gt;=1,$B75&lt;=X$6),H_TI+H_ServNPL,0)-(IF($B75=2,X$7*H_LegalShare,0)+IF($B75=X$6,X$7*(1-H_LegalShare),0))-IF($B75=0,H_Acq+H_Board,0)-IF(AND($B75&gt;X$6,$B75&lt;=X$12),H_TI+H_ServNPL+H_Util,0)-IF($B75=X$11,X$15+H_CK,0)</f>
        <v>0</v>
      </c>
      <c r="Y75" s="19" t="n">
        <f aca="false">IF($B75=Y$12,Y$14,0)-IF(AND($B75&gt;=1,$B75&lt;=Y$6),H_TI+H_ServNPL,0)-(IF($B75=2,Y$7*H_LegalShare,0)+IF($B75=Y$6,Y$7*(1-H_LegalShare),0))-IF($B75=0,H_Acq+H_Board,0)-IF(AND($B75&gt;Y$6,$B75&lt;=Y$12),H_TI+H_ServNPL+H_Util,0)-IF($B75=Y$11,Y$15+H_CK,0)</f>
        <v>0</v>
      </c>
    </row>
    <row r="76" customFormat="false" ht="15" hidden="false" customHeight="false" outlineLevel="0" collapsed="false">
      <c r="B76" s="0" t="n">
        <v>45</v>
      </c>
      <c r="C76" s="19" t="n">
        <f aca="false">IF($B76=C$12,C$14,0)-IF(AND($B76&gt;=1,$B76&lt;=C$6),H_TI+H_ServNPL,0)-(IF($B76=2,C$7*H_LegalShare,0)+IF($B76=C$6,C$7*(1-H_LegalShare),0))-IF($B76=0,H_Acq+H_Board,0)-IF(AND($B76&gt;C$6,$B76&lt;=C$12),H_TI+H_ServNPL+H_Util,0)-IF($B76=C$11,C$15+H_CK,0)</f>
        <v>0</v>
      </c>
      <c r="D76" s="19" t="n">
        <f aca="false">IF($B76=D$12,D$14,0)-IF(AND($B76&gt;=1,$B76&lt;=D$6),H_TI+H_ServNPL,0)-(IF($B76=2,D$7*H_LegalShare,0)+IF($B76=D$6,D$7*(1-H_LegalShare),0))-IF($B76=0,H_Acq+H_Board,0)-IF(AND($B76&gt;D$6,$B76&lt;=D$12),H_TI+H_ServNPL+H_Util,0)-IF($B76=D$11,D$15+H_CK,0)</f>
        <v>0</v>
      </c>
      <c r="E76" s="19" t="n">
        <f aca="false">IF($B76=E$12,E$14,0)-IF(AND($B76&gt;=1,$B76&lt;=E$6),H_TI+H_ServNPL,0)-(IF($B76=2,E$7*H_LegalShare,0)+IF($B76=E$6,E$7*(1-H_LegalShare),0))-IF($B76=0,H_Acq+H_Board,0)-IF(AND($B76&gt;E$6,$B76&lt;=E$12),H_TI+H_ServNPL+H_Util,0)-IF($B76=E$11,E$15+H_CK,0)</f>
        <v>0</v>
      </c>
      <c r="F76" s="19" t="n">
        <f aca="false">IF($B76=F$12,F$14,0)-IF(AND($B76&gt;=1,$B76&lt;=F$6),H_TI+H_ServNPL,0)-(IF($B76=2,F$7*H_LegalShare,0)+IF($B76=F$6,F$7*(1-H_LegalShare),0))-IF($B76=0,H_Acq+H_Board,0)-IF(AND($B76&gt;F$6,$B76&lt;=F$12),H_TI+H_ServNPL+H_Util,0)-IF($B76=F$11,F$15+H_CK,0)</f>
        <v>0</v>
      </c>
      <c r="G76" s="19" t="n">
        <f aca="false">IF($B76=G$12,G$14,0)-IF(AND($B76&gt;=1,$B76&lt;=G$6),H_TI+H_ServNPL,0)-(IF($B76=2,G$7*H_LegalShare,0)+IF($B76=G$6,G$7*(1-H_LegalShare),0))-IF($B76=0,H_Acq+H_Board,0)-IF(AND($B76&gt;G$6,$B76&lt;=G$12),H_TI+H_ServNPL+H_Util,0)-IF($B76=G$11,G$15+H_CK,0)</f>
        <v>0</v>
      </c>
      <c r="H76" s="19" t="n">
        <f aca="false">IF($B76=H$12,H$14,0)-IF(AND($B76&gt;=1,$B76&lt;=H$6),H_TI+H_ServNPL,0)-(IF($B76=2,H$7*H_LegalShare,0)+IF($B76=H$6,H$7*(1-H_LegalShare),0))-IF($B76=0,H_Acq+H_Board,0)-IF(AND($B76&gt;H$6,$B76&lt;=H$12),H_TI+H_ServNPL+H_Util,0)-IF($B76=H$11,H$15+H_CK,0)</f>
        <v>0</v>
      </c>
      <c r="I76" s="19" t="n">
        <f aca="false">IF($B76=I$12,I$14,0)-IF(AND($B76&gt;=1,$B76&lt;=I$6),H_TI+H_ServNPL,0)-(IF($B76=2,I$7*H_LegalShare,0)+IF($B76=I$6,I$7*(1-H_LegalShare),0))-IF($B76=0,H_Acq+H_Board,0)-IF(AND($B76&gt;I$6,$B76&lt;=I$12),H_TI+H_ServNPL+H_Util,0)-IF($B76=I$11,I$15+H_CK,0)</f>
        <v>0</v>
      </c>
      <c r="J76" s="19" t="n">
        <f aca="false">IF($B76=J$12,J$14,0)-IF(AND($B76&gt;=1,$B76&lt;=J$6),H_TI+H_ServNPL,0)-(IF($B76=2,J$7*H_LegalShare,0)+IF($B76=J$6,J$7*(1-H_LegalShare),0))-IF($B76=0,H_Acq+H_Board,0)-IF(AND($B76&gt;J$6,$B76&lt;=J$12),H_TI+H_ServNPL+H_Util,0)-IF($B76=J$11,J$15+H_CK,0)</f>
        <v>-8970</v>
      </c>
      <c r="K76" s="19" t="n">
        <f aca="false">IF($B76=K$12,K$14,0)-IF(AND($B76&gt;=1,$B76&lt;=K$6),H_TI+H_ServNPL,0)-(IF($B76=2,K$7*H_LegalShare,0)+IF($B76=K$6,K$7*(1-H_LegalShare),0))-IF($B76=0,H_Acq+H_Board,0)-IF(AND($B76&gt;K$6,$B76&lt;=K$12),H_TI+H_ServNPL+H_Util,0)-IF($B76=K$11,K$15+H_CK,0)</f>
        <v>0</v>
      </c>
      <c r="L76" s="19" t="n">
        <f aca="false">IF($B76=L$12,L$14,0)-IF(AND($B76&gt;=1,$B76&lt;=L$6),H_TI+H_ServNPL,0)-(IF($B76=2,L$7*H_LegalShare,0)+IF($B76=L$6,L$7*(1-H_LegalShare),0))-IF($B76=0,H_Acq+H_Board,0)-IF(AND($B76&gt;L$6,$B76&lt;=L$12),H_TI+H_ServNPL+H_Util,0)-IF($B76=L$11,L$15+H_CK,0)</f>
        <v>0</v>
      </c>
      <c r="M76" s="19" t="n">
        <f aca="false">IF($B76=M$12,M$14,0)-IF(AND($B76&gt;=1,$B76&lt;=M$6),H_TI+H_ServNPL,0)-(IF($B76=2,M$7*H_LegalShare,0)+IF($B76=M$6,M$7*(1-H_LegalShare),0))-IF($B76=0,H_Acq+H_Board,0)-IF(AND($B76&gt;M$6,$B76&lt;=M$12),H_TI+H_ServNPL+H_Util,0)-IF($B76=M$11,M$15+H_CK,0)</f>
        <v>0</v>
      </c>
      <c r="N76" s="19" t="n">
        <f aca="false">IF($B76=N$12,N$14,0)-IF(AND($B76&gt;=1,$B76&lt;=N$6),H_TI+H_ServNPL,0)-(IF($B76=2,N$7*H_LegalShare,0)+IF($B76=N$6,N$7*(1-H_LegalShare),0))-IF($B76=0,H_Acq+H_Board,0)-IF(AND($B76&gt;N$6,$B76&lt;=N$12),H_TI+H_ServNPL+H_Util,0)-IF($B76=N$11,N$15+H_CK,0)</f>
        <v>0</v>
      </c>
      <c r="O76" s="19" t="n">
        <f aca="false">IF($B76=O$12,O$14,0)-IF(AND($B76&gt;=1,$B76&lt;=O$6),H_TI+H_ServNPL,0)-(IF($B76=2,O$7*H_LegalShare,0)+IF($B76=O$6,O$7*(1-H_LegalShare),0))-IF($B76=0,H_Acq+H_Board,0)-IF(AND($B76&gt;O$6,$B76&lt;=O$12),H_TI+H_ServNPL+H_Util,0)-IF($B76=O$11,O$15+H_CK,0)</f>
        <v>-8970</v>
      </c>
      <c r="P76" s="19" t="n">
        <f aca="false">IF($B76=P$12,P$14,0)-IF(AND($B76&gt;=1,$B76&lt;=P$6),H_TI+H_ServNPL,0)-(IF($B76=2,P$7*H_LegalShare,0)+IF($B76=P$6,P$7*(1-H_LegalShare),0))-IF($B76=0,H_Acq+H_Board,0)-IF(AND($B76&gt;P$6,$B76&lt;=P$12),H_TI+H_ServNPL+H_Util,0)-IF($B76=P$11,P$15+H_CK,0)</f>
        <v>-520</v>
      </c>
      <c r="Q76" s="19" t="n">
        <f aca="false">IF($B76=Q$12,Q$14,0)-IF(AND($B76&gt;=1,$B76&lt;=Q$6),H_TI+H_ServNPL,0)-(IF($B76=2,Q$7*H_LegalShare,0)+IF($B76=Q$6,Q$7*(1-H_LegalShare),0))-IF($B76=0,H_Acq+H_Board,0)-IF(AND($B76&gt;Q$6,$B76&lt;=Q$12),H_TI+H_ServNPL+H_Util,0)-IF($B76=Q$11,Q$15+H_CK,0)</f>
        <v>0</v>
      </c>
      <c r="R76" s="19" t="n">
        <f aca="false">IF($B76=R$12,R$14,0)-IF(AND($B76&gt;=1,$B76&lt;=R$6),H_TI+H_ServNPL,0)-(IF($B76=2,R$7*H_LegalShare,0)+IF($B76=R$6,R$7*(1-H_LegalShare),0))-IF($B76=0,H_Acq+H_Board,0)-IF(AND($B76&gt;R$6,$B76&lt;=R$12),H_TI+H_ServNPL+H_Util,0)-IF($B76=R$11,R$15+H_CK,0)</f>
        <v>0</v>
      </c>
      <c r="S76" s="19" t="n">
        <f aca="false">IF($B76=S$12,S$14,0)-IF(AND($B76&gt;=1,$B76&lt;=S$6),H_TI+H_ServNPL,0)-(IF($B76=2,S$7*H_LegalShare,0)+IF($B76=S$6,S$7*(1-H_LegalShare),0))-IF($B76=0,H_Acq+H_Board,0)-IF(AND($B76&gt;S$6,$B76&lt;=S$12),H_TI+H_ServNPL+H_Util,0)-IF($B76=S$11,S$15+H_CK,0)</f>
        <v>0</v>
      </c>
      <c r="T76" s="19" t="n">
        <f aca="false">IF($B76=T$12,T$14,0)-IF(AND($B76&gt;=1,$B76&lt;=T$6),H_TI+H_ServNPL,0)-(IF($B76=2,T$7*H_LegalShare,0)+IF($B76=T$6,T$7*(1-H_LegalShare),0))-IF($B76=0,H_Acq+H_Board,0)-IF(AND($B76&gt;T$6,$B76&lt;=T$12),H_TI+H_ServNPL+H_Util,0)-IF($B76=T$11,T$15+H_CK,0)</f>
        <v>0</v>
      </c>
      <c r="U76" s="19" t="n">
        <f aca="false">IF($B76=U$12,U$14,0)-IF(AND($B76&gt;=1,$B76&lt;=U$6),H_TI+H_ServNPL,0)-(IF($B76=2,U$7*H_LegalShare,0)+IF($B76=U$6,U$7*(1-H_LegalShare),0))-IF($B76=0,H_Acq+H_Board,0)-IF(AND($B76&gt;U$6,$B76&lt;=U$12),H_TI+H_ServNPL+H_Util,0)-IF($B76=U$11,U$15+H_CK,0)</f>
        <v>0</v>
      </c>
      <c r="V76" s="19" t="n">
        <f aca="false">IF($B76=V$12,V$14,0)-IF(AND($B76&gt;=1,$B76&lt;=V$6),H_TI+H_ServNPL,0)-(IF($B76=2,V$7*H_LegalShare,0)+IF($B76=V$6,V$7*(1-H_LegalShare),0))-IF($B76=0,H_Acq+H_Board,0)-IF(AND($B76&gt;V$6,$B76&lt;=V$12),H_TI+H_ServNPL+H_Util,0)-IF($B76=V$11,V$15+H_CK,0)</f>
        <v>0</v>
      </c>
      <c r="W76" s="19" t="n">
        <f aca="false">IF($B76=W$12,W$14,0)-IF(AND($B76&gt;=1,$B76&lt;=W$6),H_TI+H_ServNPL,0)-(IF($B76=2,W$7*H_LegalShare,0)+IF($B76=W$6,W$7*(1-H_LegalShare),0))-IF($B76=0,H_Acq+H_Board,0)-IF(AND($B76&gt;W$6,$B76&lt;=W$12),H_TI+H_ServNPL+H_Util,0)-IF($B76=W$11,W$15+H_CK,0)</f>
        <v>0</v>
      </c>
      <c r="X76" s="19" t="n">
        <f aca="false">IF($B76=X$12,X$14,0)-IF(AND($B76&gt;=1,$B76&lt;=X$6),H_TI+H_ServNPL,0)-(IF($B76=2,X$7*H_LegalShare,0)+IF($B76=X$6,X$7*(1-H_LegalShare),0))-IF($B76=0,H_Acq+H_Board,0)-IF(AND($B76&gt;X$6,$B76&lt;=X$12),H_TI+H_ServNPL+H_Util,0)-IF($B76=X$11,X$15+H_CK,0)</f>
        <v>0</v>
      </c>
      <c r="Y76" s="19" t="n">
        <f aca="false">IF($B76=Y$12,Y$14,0)-IF(AND($B76&gt;=1,$B76&lt;=Y$6),H_TI+H_ServNPL,0)-(IF($B76=2,Y$7*H_LegalShare,0)+IF($B76=Y$6,Y$7*(1-H_LegalShare),0))-IF($B76=0,H_Acq+H_Board,0)-IF(AND($B76&gt;Y$6,$B76&lt;=Y$12),H_TI+H_ServNPL+H_Util,0)-IF($B76=Y$11,Y$15+H_CK,0)</f>
        <v>0</v>
      </c>
    </row>
    <row r="77" customFormat="false" ht="15" hidden="false" customHeight="false" outlineLevel="0" collapsed="false">
      <c r="B77" s="0" t="n">
        <v>46</v>
      </c>
      <c r="C77" s="19" t="n">
        <f aca="false">IF($B77=C$12,C$14,0)-IF(AND($B77&gt;=1,$B77&lt;=C$6),H_TI+H_ServNPL,0)-(IF($B77=2,C$7*H_LegalShare,0)+IF($B77=C$6,C$7*(1-H_LegalShare),0))-IF($B77=0,H_Acq+H_Board,0)-IF(AND($B77&gt;C$6,$B77&lt;=C$12),H_TI+H_ServNPL+H_Util,0)-IF($B77=C$11,C$15+H_CK,0)</f>
        <v>0</v>
      </c>
      <c r="D77" s="19" t="n">
        <f aca="false">IF($B77=D$12,D$14,0)-IF(AND($B77&gt;=1,$B77&lt;=D$6),H_TI+H_ServNPL,0)-(IF($B77=2,D$7*H_LegalShare,0)+IF($B77=D$6,D$7*(1-H_LegalShare),0))-IF($B77=0,H_Acq+H_Board,0)-IF(AND($B77&gt;D$6,$B77&lt;=D$12),H_TI+H_ServNPL+H_Util,0)-IF($B77=D$11,D$15+H_CK,0)</f>
        <v>0</v>
      </c>
      <c r="E77" s="19" t="n">
        <f aca="false">IF($B77=E$12,E$14,0)-IF(AND($B77&gt;=1,$B77&lt;=E$6),H_TI+H_ServNPL,0)-(IF($B77=2,E$7*H_LegalShare,0)+IF($B77=E$6,E$7*(1-H_LegalShare),0))-IF($B77=0,H_Acq+H_Board,0)-IF(AND($B77&gt;E$6,$B77&lt;=E$12),H_TI+H_ServNPL+H_Util,0)-IF($B77=E$11,E$15+H_CK,0)</f>
        <v>0</v>
      </c>
      <c r="F77" s="19" t="n">
        <f aca="false">IF($B77=F$12,F$14,0)-IF(AND($B77&gt;=1,$B77&lt;=F$6),H_TI+H_ServNPL,0)-(IF($B77=2,F$7*H_LegalShare,0)+IF($B77=F$6,F$7*(1-H_LegalShare),0))-IF($B77=0,H_Acq+H_Board,0)-IF(AND($B77&gt;F$6,$B77&lt;=F$12),H_TI+H_ServNPL+H_Util,0)-IF($B77=F$11,F$15+H_CK,0)</f>
        <v>0</v>
      </c>
      <c r="G77" s="19" t="n">
        <f aca="false">IF($B77=G$12,G$14,0)-IF(AND($B77&gt;=1,$B77&lt;=G$6),H_TI+H_ServNPL,0)-(IF($B77=2,G$7*H_LegalShare,0)+IF($B77=G$6,G$7*(1-H_LegalShare),0))-IF($B77=0,H_Acq+H_Board,0)-IF(AND($B77&gt;G$6,$B77&lt;=G$12),H_TI+H_ServNPL+H_Util,0)-IF($B77=G$11,G$15+H_CK,0)</f>
        <v>0</v>
      </c>
      <c r="H77" s="19" t="n">
        <f aca="false">IF($B77=H$12,H$14,0)-IF(AND($B77&gt;=1,$B77&lt;=H$6),H_TI+H_ServNPL,0)-(IF($B77=2,H$7*H_LegalShare,0)+IF($B77=H$6,H$7*(1-H_LegalShare),0))-IF($B77=0,H_Acq+H_Board,0)-IF(AND($B77&gt;H$6,$B77&lt;=H$12),H_TI+H_ServNPL+H_Util,0)-IF($B77=H$11,H$15+H_CK,0)</f>
        <v>0</v>
      </c>
      <c r="I77" s="19" t="n">
        <f aca="false">IF($B77=I$12,I$14,0)-IF(AND($B77&gt;=1,$B77&lt;=I$6),H_TI+H_ServNPL,0)-(IF($B77=2,I$7*H_LegalShare,0)+IF($B77=I$6,I$7*(1-H_LegalShare),0))-IF($B77=0,H_Acq+H_Board,0)-IF(AND($B77&gt;I$6,$B77&lt;=I$12),H_TI+H_ServNPL+H_Util,0)-IF($B77=I$11,I$15+H_CK,0)</f>
        <v>0</v>
      </c>
      <c r="J77" s="19" t="n">
        <f aca="false">IF($B77=J$12,J$14,0)-IF(AND($B77&gt;=1,$B77&lt;=J$6),H_TI+H_ServNPL,0)-(IF($B77=2,J$7*H_LegalShare,0)+IF($B77=J$6,J$7*(1-H_LegalShare),0))-IF($B77=0,H_Acq+H_Board,0)-IF(AND($B77&gt;J$6,$B77&lt;=J$12),H_TI+H_ServNPL+H_Util,0)-IF($B77=J$11,J$15+H_CK,0)</f>
        <v>-670</v>
      </c>
      <c r="K77" s="19" t="n">
        <f aca="false">IF($B77=K$12,K$14,0)-IF(AND($B77&gt;=1,$B77&lt;=K$6),H_TI+H_ServNPL,0)-(IF($B77=2,K$7*H_LegalShare,0)+IF($B77=K$6,K$7*(1-H_LegalShare),0))-IF($B77=0,H_Acq+H_Board,0)-IF(AND($B77&gt;K$6,$B77&lt;=K$12),H_TI+H_ServNPL+H_Util,0)-IF($B77=K$11,K$15+H_CK,0)</f>
        <v>0</v>
      </c>
      <c r="L77" s="19" t="n">
        <f aca="false">IF($B77=L$12,L$14,0)-IF(AND($B77&gt;=1,$B77&lt;=L$6),H_TI+H_ServNPL,0)-(IF($B77=2,L$7*H_LegalShare,0)+IF($B77=L$6,L$7*(1-H_LegalShare),0))-IF($B77=0,H_Acq+H_Board,0)-IF(AND($B77&gt;L$6,$B77&lt;=L$12),H_TI+H_ServNPL+H_Util,0)-IF($B77=L$11,L$15+H_CK,0)</f>
        <v>0</v>
      </c>
      <c r="M77" s="19" t="n">
        <f aca="false">IF($B77=M$12,M$14,0)-IF(AND($B77&gt;=1,$B77&lt;=M$6),H_TI+H_ServNPL,0)-(IF($B77=2,M$7*H_LegalShare,0)+IF($B77=M$6,M$7*(1-H_LegalShare),0))-IF($B77=0,H_Acq+H_Board,0)-IF(AND($B77&gt;M$6,$B77&lt;=M$12),H_TI+H_ServNPL+H_Util,0)-IF($B77=M$11,M$15+H_CK,0)</f>
        <v>0</v>
      </c>
      <c r="N77" s="19" t="n">
        <f aca="false">IF($B77=N$12,N$14,0)-IF(AND($B77&gt;=1,$B77&lt;=N$6),H_TI+H_ServNPL,0)-(IF($B77=2,N$7*H_LegalShare,0)+IF($B77=N$6,N$7*(1-H_LegalShare),0))-IF($B77=0,H_Acq+H_Board,0)-IF(AND($B77&gt;N$6,$B77&lt;=N$12),H_TI+H_ServNPL+H_Util,0)-IF($B77=N$11,N$15+H_CK,0)</f>
        <v>0</v>
      </c>
      <c r="O77" s="19" t="n">
        <f aca="false">IF($B77=O$12,O$14,0)-IF(AND($B77&gt;=1,$B77&lt;=O$6),H_TI+H_ServNPL,0)-(IF($B77=2,O$7*H_LegalShare,0)+IF($B77=O$6,O$7*(1-H_LegalShare),0))-IF($B77=0,H_Acq+H_Board,0)-IF(AND($B77&gt;O$6,$B77&lt;=O$12),H_TI+H_ServNPL+H_Util,0)-IF($B77=O$11,O$15+H_CK,0)</f>
        <v>-670</v>
      </c>
      <c r="P77" s="19" t="n">
        <f aca="false">IF($B77=P$12,P$14,0)-IF(AND($B77&gt;=1,$B77&lt;=P$6),H_TI+H_ServNPL,0)-(IF($B77=2,P$7*H_LegalShare,0)+IF($B77=P$6,P$7*(1-H_LegalShare),0))-IF($B77=0,H_Acq+H_Board,0)-IF(AND($B77&gt;P$6,$B77&lt;=P$12),H_TI+H_ServNPL+H_Util,0)-IF($B77=P$11,P$15+H_CK,0)</f>
        <v>-520</v>
      </c>
      <c r="Q77" s="19" t="n">
        <f aca="false">IF($B77=Q$12,Q$14,0)-IF(AND($B77&gt;=1,$B77&lt;=Q$6),H_TI+H_ServNPL,0)-(IF($B77=2,Q$7*H_LegalShare,0)+IF($B77=Q$6,Q$7*(1-H_LegalShare),0))-IF($B77=0,H_Acq+H_Board,0)-IF(AND($B77&gt;Q$6,$B77&lt;=Q$12),H_TI+H_ServNPL+H_Util,0)-IF($B77=Q$11,Q$15+H_CK,0)</f>
        <v>0</v>
      </c>
      <c r="R77" s="19" t="n">
        <f aca="false">IF($B77=R$12,R$14,0)-IF(AND($B77&gt;=1,$B77&lt;=R$6),H_TI+H_ServNPL,0)-(IF($B77=2,R$7*H_LegalShare,0)+IF($B77=R$6,R$7*(1-H_LegalShare),0))-IF($B77=0,H_Acq+H_Board,0)-IF(AND($B77&gt;R$6,$B77&lt;=R$12),H_TI+H_ServNPL+H_Util,0)-IF($B77=R$11,R$15+H_CK,0)</f>
        <v>0</v>
      </c>
      <c r="S77" s="19" t="n">
        <f aca="false">IF($B77=S$12,S$14,0)-IF(AND($B77&gt;=1,$B77&lt;=S$6),H_TI+H_ServNPL,0)-(IF($B77=2,S$7*H_LegalShare,0)+IF($B77=S$6,S$7*(1-H_LegalShare),0))-IF($B77=0,H_Acq+H_Board,0)-IF(AND($B77&gt;S$6,$B77&lt;=S$12),H_TI+H_ServNPL+H_Util,0)-IF($B77=S$11,S$15+H_CK,0)</f>
        <v>0</v>
      </c>
      <c r="T77" s="19" t="n">
        <f aca="false">IF($B77=T$12,T$14,0)-IF(AND($B77&gt;=1,$B77&lt;=T$6),H_TI+H_ServNPL,0)-(IF($B77=2,T$7*H_LegalShare,0)+IF($B77=T$6,T$7*(1-H_LegalShare),0))-IF($B77=0,H_Acq+H_Board,0)-IF(AND($B77&gt;T$6,$B77&lt;=T$12),H_TI+H_ServNPL+H_Util,0)-IF($B77=T$11,T$15+H_CK,0)</f>
        <v>0</v>
      </c>
      <c r="U77" s="19" t="n">
        <f aca="false">IF($B77=U$12,U$14,0)-IF(AND($B77&gt;=1,$B77&lt;=U$6),H_TI+H_ServNPL,0)-(IF($B77=2,U$7*H_LegalShare,0)+IF($B77=U$6,U$7*(1-H_LegalShare),0))-IF($B77=0,H_Acq+H_Board,0)-IF(AND($B77&gt;U$6,$B77&lt;=U$12),H_TI+H_ServNPL+H_Util,0)-IF($B77=U$11,U$15+H_CK,0)</f>
        <v>0</v>
      </c>
      <c r="V77" s="19" t="n">
        <f aca="false">IF($B77=V$12,V$14,0)-IF(AND($B77&gt;=1,$B77&lt;=V$6),H_TI+H_ServNPL,0)-(IF($B77=2,V$7*H_LegalShare,0)+IF($B77=V$6,V$7*(1-H_LegalShare),0))-IF($B77=0,H_Acq+H_Board,0)-IF(AND($B77&gt;V$6,$B77&lt;=V$12),H_TI+H_ServNPL+H_Util,0)-IF($B77=V$11,V$15+H_CK,0)</f>
        <v>0</v>
      </c>
      <c r="W77" s="19" t="n">
        <f aca="false">IF($B77=W$12,W$14,0)-IF(AND($B77&gt;=1,$B77&lt;=W$6),H_TI+H_ServNPL,0)-(IF($B77=2,W$7*H_LegalShare,0)+IF($B77=W$6,W$7*(1-H_LegalShare),0))-IF($B77=0,H_Acq+H_Board,0)-IF(AND($B77&gt;W$6,$B77&lt;=W$12),H_TI+H_ServNPL+H_Util,0)-IF($B77=W$11,W$15+H_CK,0)</f>
        <v>0</v>
      </c>
      <c r="X77" s="19" t="n">
        <f aca="false">IF($B77=X$12,X$14,0)-IF(AND($B77&gt;=1,$B77&lt;=X$6),H_TI+H_ServNPL,0)-(IF($B77=2,X$7*H_LegalShare,0)+IF($B77=X$6,X$7*(1-H_LegalShare),0))-IF($B77=0,H_Acq+H_Board,0)-IF(AND($B77&gt;X$6,$B77&lt;=X$12),H_TI+H_ServNPL+H_Util,0)-IF($B77=X$11,X$15+H_CK,0)</f>
        <v>0</v>
      </c>
      <c r="Y77" s="19" t="n">
        <f aca="false">IF($B77=Y$12,Y$14,0)-IF(AND($B77&gt;=1,$B77&lt;=Y$6),H_TI+H_ServNPL,0)-(IF($B77=2,Y$7*H_LegalShare,0)+IF($B77=Y$6,Y$7*(1-H_LegalShare),0))-IF($B77=0,H_Acq+H_Board,0)-IF(AND($B77&gt;Y$6,$B77&lt;=Y$12),H_TI+H_ServNPL+H_Util,0)-IF($B77=Y$11,Y$15+H_CK,0)</f>
        <v>0</v>
      </c>
    </row>
    <row r="78" customFormat="false" ht="15" hidden="false" customHeight="false" outlineLevel="0" collapsed="false">
      <c r="B78" s="0" t="n">
        <v>47</v>
      </c>
      <c r="C78" s="19" t="n">
        <f aca="false">IF($B78=C$12,C$14,0)-IF(AND($B78&gt;=1,$B78&lt;=C$6),H_TI+H_ServNPL,0)-(IF($B78=2,C$7*H_LegalShare,0)+IF($B78=C$6,C$7*(1-H_LegalShare),0))-IF($B78=0,H_Acq+H_Board,0)-IF(AND($B78&gt;C$6,$B78&lt;=C$12),H_TI+H_ServNPL+H_Util,0)-IF($B78=C$11,C$15+H_CK,0)</f>
        <v>0</v>
      </c>
      <c r="D78" s="19" t="n">
        <f aca="false">IF($B78=D$12,D$14,0)-IF(AND($B78&gt;=1,$B78&lt;=D$6),H_TI+H_ServNPL,0)-(IF($B78=2,D$7*H_LegalShare,0)+IF($B78=D$6,D$7*(1-H_LegalShare),0))-IF($B78=0,H_Acq+H_Board,0)-IF(AND($B78&gt;D$6,$B78&lt;=D$12),H_TI+H_ServNPL+H_Util,0)-IF($B78=D$11,D$15+H_CK,0)</f>
        <v>0</v>
      </c>
      <c r="E78" s="19" t="n">
        <f aca="false">IF($B78=E$12,E$14,0)-IF(AND($B78&gt;=1,$B78&lt;=E$6),H_TI+H_ServNPL,0)-(IF($B78=2,E$7*H_LegalShare,0)+IF($B78=E$6,E$7*(1-H_LegalShare),0))-IF($B78=0,H_Acq+H_Board,0)-IF(AND($B78&gt;E$6,$B78&lt;=E$12),H_TI+H_ServNPL+H_Util,0)-IF($B78=E$11,E$15+H_CK,0)</f>
        <v>0</v>
      </c>
      <c r="F78" s="19" t="n">
        <f aca="false">IF($B78=F$12,F$14,0)-IF(AND($B78&gt;=1,$B78&lt;=F$6),H_TI+H_ServNPL,0)-(IF($B78=2,F$7*H_LegalShare,0)+IF($B78=F$6,F$7*(1-H_LegalShare),0))-IF($B78=0,H_Acq+H_Board,0)-IF(AND($B78&gt;F$6,$B78&lt;=F$12),H_TI+H_ServNPL+H_Util,0)-IF($B78=F$11,F$15+H_CK,0)</f>
        <v>0</v>
      </c>
      <c r="G78" s="19" t="n">
        <f aca="false">IF($B78=G$12,G$14,0)-IF(AND($B78&gt;=1,$B78&lt;=G$6),H_TI+H_ServNPL,0)-(IF($B78=2,G$7*H_LegalShare,0)+IF($B78=G$6,G$7*(1-H_LegalShare),0))-IF($B78=0,H_Acq+H_Board,0)-IF(AND($B78&gt;G$6,$B78&lt;=G$12),H_TI+H_ServNPL+H_Util,0)-IF($B78=G$11,G$15+H_CK,0)</f>
        <v>0</v>
      </c>
      <c r="H78" s="19" t="n">
        <f aca="false">IF($B78=H$12,H$14,0)-IF(AND($B78&gt;=1,$B78&lt;=H$6),H_TI+H_ServNPL,0)-(IF($B78=2,H$7*H_LegalShare,0)+IF($B78=H$6,H$7*(1-H_LegalShare),0))-IF($B78=0,H_Acq+H_Board,0)-IF(AND($B78&gt;H$6,$B78&lt;=H$12),H_TI+H_ServNPL+H_Util,0)-IF($B78=H$11,H$15+H_CK,0)</f>
        <v>0</v>
      </c>
      <c r="I78" s="19" t="n">
        <f aca="false">IF($B78=I$12,I$14,0)-IF(AND($B78&gt;=1,$B78&lt;=I$6),H_TI+H_ServNPL,0)-(IF($B78=2,I$7*H_LegalShare,0)+IF($B78=I$6,I$7*(1-H_LegalShare),0))-IF($B78=0,H_Acq+H_Board,0)-IF(AND($B78&gt;I$6,$B78&lt;=I$12),H_TI+H_ServNPL+H_Util,0)-IF($B78=I$11,I$15+H_CK,0)</f>
        <v>0</v>
      </c>
      <c r="J78" s="19" t="n">
        <f aca="false">IF($B78=J$12,J$14,0)-IF(AND($B78&gt;=1,$B78&lt;=J$6),H_TI+H_ServNPL,0)-(IF($B78=2,J$7*H_LegalShare,0)+IF($B78=J$6,J$7*(1-H_LegalShare),0))-IF($B78=0,H_Acq+H_Board,0)-IF(AND($B78&gt;J$6,$B78&lt;=J$12),H_TI+H_ServNPL+H_Util,0)-IF($B78=J$11,J$15+H_CK,0)</f>
        <v>-670</v>
      </c>
      <c r="K78" s="19" t="n">
        <f aca="false">IF($B78=K$12,K$14,0)-IF(AND($B78&gt;=1,$B78&lt;=K$6),H_TI+H_ServNPL,0)-(IF($B78=2,K$7*H_LegalShare,0)+IF($B78=K$6,K$7*(1-H_LegalShare),0))-IF($B78=0,H_Acq+H_Board,0)-IF(AND($B78&gt;K$6,$B78&lt;=K$12),H_TI+H_ServNPL+H_Util,0)-IF($B78=K$11,K$15+H_CK,0)</f>
        <v>0</v>
      </c>
      <c r="L78" s="19" t="n">
        <f aca="false">IF($B78=L$12,L$14,0)-IF(AND($B78&gt;=1,$B78&lt;=L$6),H_TI+H_ServNPL,0)-(IF($B78=2,L$7*H_LegalShare,0)+IF($B78=L$6,L$7*(1-H_LegalShare),0))-IF($B78=0,H_Acq+H_Board,0)-IF(AND($B78&gt;L$6,$B78&lt;=L$12),H_TI+H_ServNPL+H_Util,0)-IF($B78=L$11,L$15+H_CK,0)</f>
        <v>0</v>
      </c>
      <c r="M78" s="19" t="n">
        <f aca="false">IF($B78=M$12,M$14,0)-IF(AND($B78&gt;=1,$B78&lt;=M$6),H_TI+H_ServNPL,0)-(IF($B78=2,M$7*H_LegalShare,0)+IF($B78=M$6,M$7*(1-H_LegalShare),0))-IF($B78=0,H_Acq+H_Board,0)-IF(AND($B78&gt;M$6,$B78&lt;=M$12),H_TI+H_ServNPL+H_Util,0)-IF($B78=M$11,M$15+H_CK,0)</f>
        <v>0</v>
      </c>
      <c r="N78" s="19" t="n">
        <f aca="false">IF($B78=N$12,N$14,0)-IF(AND($B78&gt;=1,$B78&lt;=N$6),H_TI+H_ServNPL,0)-(IF($B78=2,N$7*H_LegalShare,0)+IF($B78=N$6,N$7*(1-H_LegalShare),0))-IF($B78=0,H_Acq+H_Board,0)-IF(AND($B78&gt;N$6,$B78&lt;=N$12),H_TI+H_ServNPL+H_Util,0)-IF($B78=N$11,N$15+H_CK,0)</f>
        <v>0</v>
      </c>
      <c r="O78" s="19" t="n">
        <f aca="false">IF($B78=O$12,O$14,0)-IF(AND($B78&gt;=1,$B78&lt;=O$6),H_TI+H_ServNPL,0)-(IF($B78=2,O$7*H_LegalShare,0)+IF($B78=O$6,O$7*(1-H_LegalShare),0))-IF($B78=0,H_Acq+H_Board,0)-IF(AND($B78&gt;O$6,$B78&lt;=O$12),H_TI+H_ServNPL+H_Util,0)-IF($B78=O$11,O$15+H_CK,0)</f>
        <v>-670</v>
      </c>
      <c r="P78" s="19" t="n">
        <f aca="false">IF($B78=P$12,P$14,0)-IF(AND($B78&gt;=1,$B78&lt;=P$6),H_TI+H_ServNPL,0)-(IF($B78=2,P$7*H_LegalShare,0)+IF($B78=P$6,P$7*(1-H_LegalShare),0))-IF($B78=0,H_Acq+H_Board,0)-IF(AND($B78&gt;P$6,$B78&lt;=P$12),H_TI+H_ServNPL+H_Util,0)-IF($B78=P$11,P$15+H_CK,0)</f>
        <v>-520</v>
      </c>
      <c r="Q78" s="19" t="n">
        <f aca="false">IF($B78=Q$12,Q$14,0)-IF(AND($B78&gt;=1,$B78&lt;=Q$6),H_TI+H_ServNPL,0)-(IF($B78=2,Q$7*H_LegalShare,0)+IF($B78=Q$6,Q$7*(1-H_LegalShare),0))-IF($B78=0,H_Acq+H_Board,0)-IF(AND($B78&gt;Q$6,$B78&lt;=Q$12),H_TI+H_ServNPL+H_Util,0)-IF($B78=Q$11,Q$15+H_CK,0)</f>
        <v>0</v>
      </c>
      <c r="R78" s="19" t="n">
        <f aca="false">IF($B78=R$12,R$14,0)-IF(AND($B78&gt;=1,$B78&lt;=R$6),H_TI+H_ServNPL,0)-(IF($B78=2,R$7*H_LegalShare,0)+IF($B78=R$6,R$7*(1-H_LegalShare),0))-IF($B78=0,H_Acq+H_Board,0)-IF(AND($B78&gt;R$6,$B78&lt;=R$12),H_TI+H_ServNPL+H_Util,0)-IF($B78=R$11,R$15+H_CK,0)</f>
        <v>0</v>
      </c>
      <c r="S78" s="19" t="n">
        <f aca="false">IF($B78=S$12,S$14,0)-IF(AND($B78&gt;=1,$B78&lt;=S$6),H_TI+H_ServNPL,0)-(IF($B78=2,S$7*H_LegalShare,0)+IF($B78=S$6,S$7*(1-H_LegalShare),0))-IF($B78=0,H_Acq+H_Board,0)-IF(AND($B78&gt;S$6,$B78&lt;=S$12),H_TI+H_ServNPL+H_Util,0)-IF($B78=S$11,S$15+H_CK,0)</f>
        <v>0</v>
      </c>
      <c r="T78" s="19" t="n">
        <f aca="false">IF($B78=T$12,T$14,0)-IF(AND($B78&gt;=1,$B78&lt;=T$6),H_TI+H_ServNPL,0)-(IF($B78=2,T$7*H_LegalShare,0)+IF($B78=T$6,T$7*(1-H_LegalShare),0))-IF($B78=0,H_Acq+H_Board,0)-IF(AND($B78&gt;T$6,$B78&lt;=T$12),H_TI+H_ServNPL+H_Util,0)-IF($B78=T$11,T$15+H_CK,0)</f>
        <v>0</v>
      </c>
      <c r="U78" s="19" t="n">
        <f aca="false">IF($B78=U$12,U$14,0)-IF(AND($B78&gt;=1,$B78&lt;=U$6),H_TI+H_ServNPL,0)-(IF($B78=2,U$7*H_LegalShare,0)+IF($B78=U$6,U$7*(1-H_LegalShare),0))-IF($B78=0,H_Acq+H_Board,0)-IF(AND($B78&gt;U$6,$B78&lt;=U$12),H_TI+H_ServNPL+H_Util,0)-IF($B78=U$11,U$15+H_CK,0)</f>
        <v>0</v>
      </c>
      <c r="V78" s="19" t="n">
        <f aca="false">IF($B78=V$12,V$14,0)-IF(AND($B78&gt;=1,$B78&lt;=V$6),H_TI+H_ServNPL,0)-(IF($B78=2,V$7*H_LegalShare,0)+IF($B78=V$6,V$7*(1-H_LegalShare),0))-IF($B78=0,H_Acq+H_Board,0)-IF(AND($B78&gt;V$6,$B78&lt;=V$12),H_TI+H_ServNPL+H_Util,0)-IF($B78=V$11,V$15+H_CK,0)</f>
        <v>0</v>
      </c>
      <c r="W78" s="19" t="n">
        <f aca="false">IF($B78=W$12,W$14,0)-IF(AND($B78&gt;=1,$B78&lt;=W$6),H_TI+H_ServNPL,0)-(IF($B78=2,W$7*H_LegalShare,0)+IF($B78=W$6,W$7*(1-H_LegalShare),0))-IF($B78=0,H_Acq+H_Board,0)-IF(AND($B78&gt;W$6,$B78&lt;=W$12),H_TI+H_ServNPL+H_Util,0)-IF($B78=W$11,W$15+H_CK,0)</f>
        <v>0</v>
      </c>
      <c r="X78" s="19" t="n">
        <f aca="false">IF($B78=X$12,X$14,0)-IF(AND($B78&gt;=1,$B78&lt;=X$6),H_TI+H_ServNPL,0)-(IF($B78=2,X$7*H_LegalShare,0)+IF($B78=X$6,X$7*(1-H_LegalShare),0))-IF($B78=0,H_Acq+H_Board,0)-IF(AND($B78&gt;X$6,$B78&lt;=X$12),H_TI+H_ServNPL+H_Util,0)-IF($B78=X$11,X$15+H_CK,0)</f>
        <v>0</v>
      </c>
      <c r="Y78" s="19" t="n">
        <f aca="false">IF($B78=Y$12,Y$14,0)-IF(AND($B78&gt;=1,$B78&lt;=Y$6),H_TI+H_ServNPL,0)-(IF($B78=2,Y$7*H_LegalShare,0)+IF($B78=Y$6,Y$7*(1-H_LegalShare),0))-IF($B78=0,H_Acq+H_Board,0)-IF(AND($B78&gt;Y$6,$B78&lt;=Y$12),H_TI+H_ServNPL+H_Util,0)-IF($B78=Y$11,Y$15+H_CK,0)</f>
        <v>0</v>
      </c>
    </row>
    <row r="79" customFormat="false" ht="15" hidden="false" customHeight="false" outlineLevel="0" collapsed="false">
      <c r="B79" s="0" t="n">
        <v>48</v>
      </c>
      <c r="C79" s="19" t="n">
        <f aca="false">IF($B79=C$12,C$14,0)-IF(AND($B79&gt;=1,$B79&lt;=C$6),H_TI+H_ServNPL,0)-(IF($B79=2,C$7*H_LegalShare,0)+IF($B79=C$6,C$7*(1-H_LegalShare),0))-IF($B79=0,H_Acq+H_Board,0)-IF(AND($B79&gt;C$6,$B79&lt;=C$12),H_TI+H_ServNPL+H_Util,0)-IF($B79=C$11,C$15+H_CK,0)</f>
        <v>0</v>
      </c>
      <c r="D79" s="19" t="n">
        <f aca="false">IF($B79=D$12,D$14,0)-IF(AND($B79&gt;=1,$B79&lt;=D$6),H_TI+H_ServNPL,0)-(IF($B79=2,D$7*H_LegalShare,0)+IF($B79=D$6,D$7*(1-H_LegalShare),0))-IF($B79=0,H_Acq+H_Board,0)-IF(AND($B79&gt;D$6,$B79&lt;=D$12),H_TI+H_ServNPL+H_Util,0)-IF($B79=D$11,D$15+H_CK,0)</f>
        <v>0</v>
      </c>
      <c r="E79" s="19" t="n">
        <f aca="false">IF($B79=E$12,E$14,0)-IF(AND($B79&gt;=1,$B79&lt;=E$6),H_TI+H_ServNPL,0)-(IF($B79=2,E$7*H_LegalShare,0)+IF($B79=E$6,E$7*(1-H_LegalShare),0))-IF($B79=0,H_Acq+H_Board,0)-IF(AND($B79&gt;E$6,$B79&lt;=E$12),H_TI+H_ServNPL+H_Util,0)-IF($B79=E$11,E$15+H_CK,0)</f>
        <v>0</v>
      </c>
      <c r="F79" s="19" t="n">
        <f aca="false">IF($B79=F$12,F$14,0)-IF(AND($B79&gt;=1,$B79&lt;=F$6),H_TI+H_ServNPL,0)-(IF($B79=2,F$7*H_LegalShare,0)+IF($B79=F$6,F$7*(1-H_LegalShare),0))-IF($B79=0,H_Acq+H_Board,0)-IF(AND($B79&gt;F$6,$B79&lt;=F$12),H_TI+H_ServNPL+H_Util,0)-IF($B79=F$11,F$15+H_CK,0)</f>
        <v>0</v>
      </c>
      <c r="G79" s="19" t="n">
        <f aca="false">IF($B79=G$12,G$14,0)-IF(AND($B79&gt;=1,$B79&lt;=G$6),H_TI+H_ServNPL,0)-(IF($B79=2,G$7*H_LegalShare,0)+IF($B79=G$6,G$7*(1-H_LegalShare),0))-IF($B79=0,H_Acq+H_Board,0)-IF(AND($B79&gt;G$6,$B79&lt;=G$12),H_TI+H_ServNPL+H_Util,0)-IF($B79=G$11,G$15+H_CK,0)</f>
        <v>0</v>
      </c>
      <c r="H79" s="19" t="n">
        <f aca="false">IF($B79=H$12,H$14,0)-IF(AND($B79&gt;=1,$B79&lt;=H$6),H_TI+H_ServNPL,0)-(IF($B79=2,H$7*H_LegalShare,0)+IF($B79=H$6,H$7*(1-H_LegalShare),0))-IF($B79=0,H_Acq+H_Board,0)-IF(AND($B79&gt;H$6,$B79&lt;=H$12),H_TI+H_ServNPL+H_Util,0)-IF($B79=H$11,H$15+H_CK,0)</f>
        <v>0</v>
      </c>
      <c r="I79" s="19" t="n">
        <f aca="false">IF($B79=I$12,I$14,0)-IF(AND($B79&gt;=1,$B79&lt;=I$6),H_TI+H_ServNPL,0)-(IF($B79=2,I$7*H_LegalShare,0)+IF($B79=I$6,I$7*(1-H_LegalShare),0))-IF($B79=0,H_Acq+H_Board,0)-IF(AND($B79&gt;I$6,$B79&lt;=I$12),H_TI+H_ServNPL+H_Util,0)-IF($B79=I$11,I$15+H_CK,0)</f>
        <v>0</v>
      </c>
      <c r="J79" s="19" t="n">
        <f aca="false">IF($B79=J$12,J$14,0)-IF(AND($B79&gt;=1,$B79&lt;=J$6),H_TI+H_ServNPL,0)-(IF($B79=2,J$7*H_LegalShare,0)+IF($B79=J$6,J$7*(1-H_LegalShare),0))-IF($B79=0,H_Acq+H_Board,0)-IF(AND($B79&gt;J$6,$B79&lt;=J$12),H_TI+H_ServNPL+H_Util,0)-IF($B79=J$11,J$15+H_CK,0)</f>
        <v>-670</v>
      </c>
      <c r="K79" s="19" t="n">
        <f aca="false">IF($B79=K$12,K$14,0)-IF(AND($B79&gt;=1,$B79&lt;=K$6),H_TI+H_ServNPL,0)-(IF($B79=2,K$7*H_LegalShare,0)+IF($B79=K$6,K$7*(1-H_LegalShare),0))-IF($B79=0,H_Acq+H_Board,0)-IF(AND($B79&gt;K$6,$B79&lt;=K$12),H_TI+H_ServNPL+H_Util,0)-IF($B79=K$11,K$15+H_CK,0)</f>
        <v>0</v>
      </c>
      <c r="L79" s="19" t="n">
        <f aca="false">IF($B79=L$12,L$14,0)-IF(AND($B79&gt;=1,$B79&lt;=L$6),H_TI+H_ServNPL,0)-(IF($B79=2,L$7*H_LegalShare,0)+IF($B79=L$6,L$7*(1-H_LegalShare),0))-IF($B79=0,H_Acq+H_Board,0)-IF(AND($B79&gt;L$6,$B79&lt;=L$12),H_TI+H_ServNPL+H_Util,0)-IF($B79=L$11,L$15+H_CK,0)</f>
        <v>0</v>
      </c>
      <c r="M79" s="19" t="n">
        <f aca="false">IF($B79=M$12,M$14,0)-IF(AND($B79&gt;=1,$B79&lt;=M$6),H_TI+H_ServNPL,0)-(IF($B79=2,M$7*H_LegalShare,0)+IF($B79=M$6,M$7*(1-H_LegalShare),0))-IF($B79=0,H_Acq+H_Board,0)-IF(AND($B79&gt;M$6,$B79&lt;=M$12),H_TI+H_ServNPL+H_Util,0)-IF($B79=M$11,M$15+H_CK,0)</f>
        <v>0</v>
      </c>
      <c r="N79" s="19" t="n">
        <f aca="false">IF($B79=N$12,N$14,0)-IF(AND($B79&gt;=1,$B79&lt;=N$6),H_TI+H_ServNPL,0)-(IF($B79=2,N$7*H_LegalShare,0)+IF($B79=N$6,N$7*(1-H_LegalShare),0))-IF($B79=0,H_Acq+H_Board,0)-IF(AND($B79&gt;N$6,$B79&lt;=N$12),H_TI+H_ServNPL+H_Util,0)-IF($B79=N$11,N$15+H_CK,0)</f>
        <v>0</v>
      </c>
      <c r="O79" s="19" t="n">
        <f aca="false">IF($B79=O$12,O$14,0)-IF(AND($B79&gt;=1,$B79&lt;=O$6),H_TI+H_ServNPL,0)-(IF($B79=2,O$7*H_LegalShare,0)+IF($B79=O$6,O$7*(1-H_LegalShare),0))-IF($B79=0,H_Acq+H_Board,0)-IF(AND($B79&gt;O$6,$B79&lt;=O$12),H_TI+H_ServNPL+H_Util,0)-IF($B79=O$11,O$15+H_CK,0)</f>
        <v>-670</v>
      </c>
      <c r="P79" s="19" t="n">
        <f aca="false">IF($B79=P$12,P$14,0)-IF(AND($B79&gt;=1,$B79&lt;=P$6),H_TI+H_ServNPL,0)-(IF($B79=2,P$7*H_LegalShare,0)+IF($B79=P$6,P$7*(1-H_LegalShare),0))-IF($B79=0,H_Acq+H_Board,0)-IF(AND($B79&gt;P$6,$B79&lt;=P$12),H_TI+H_ServNPL+H_Util,0)-IF($B79=P$11,P$15+H_CK,0)</f>
        <v>-520</v>
      </c>
      <c r="Q79" s="19" t="n">
        <f aca="false">IF($B79=Q$12,Q$14,0)-IF(AND($B79&gt;=1,$B79&lt;=Q$6),H_TI+H_ServNPL,0)-(IF($B79=2,Q$7*H_LegalShare,0)+IF($B79=Q$6,Q$7*(1-H_LegalShare),0))-IF($B79=0,H_Acq+H_Board,0)-IF(AND($B79&gt;Q$6,$B79&lt;=Q$12),H_TI+H_ServNPL+H_Util,0)-IF($B79=Q$11,Q$15+H_CK,0)</f>
        <v>0</v>
      </c>
      <c r="R79" s="19" t="n">
        <f aca="false">IF($B79=R$12,R$14,0)-IF(AND($B79&gt;=1,$B79&lt;=R$6),H_TI+H_ServNPL,0)-(IF($B79=2,R$7*H_LegalShare,0)+IF($B79=R$6,R$7*(1-H_LegalShare),0))-IF($B79=0,H_Acq+H_Board,0)-IF(AND($B79&gt;R$6,$B79&lt;=R$12),H_TI+H_ServNPL+H_Util,0)-IF($B79=R$11,R$15+H_CK,0)</f>
        <v>0</v>
      </c>
      <c r="S79" s="19" t="n">
        <f aca="false">IF($B79=S$12,S$14,0)-IF(AND($B79&gt;=1,$B79&lt;=S$6),H_TI+H_ServNPL,0)-(IF($B79=2,S$7*H_LegalShare,0)+IF($B79=S$6,S$7*(1-H_LegalShare),0))-IF($B79=0,H_Acq+H_Board,0)-IF(AND($B79&gt;S$6,$B79&lt;=S$12),H_TI+H_ServNPL+H_Util,0)-IF($B79=S$11,S$15+H_CK,0)</f>
        <v>0</v>
      </c>
      <c r="T79" s="19" t="n">
        <f aca="false">IF($B79=T$12,T$14,0)-IF(AND($B79&gt;=1,$B79&lt;=T$6),H_TI+H_ServNPL,0)-(IF($B79=2,T$7*H_LegalShare,0)+IF($B79=T$6,T$7*(1-H_LegalShare),0))-IF($B79=0,H_Acq+H_Board,0)-IF(AND($B79&gt;T$6,$B79&lt;=T$12),H_TI+H_ServNPL+H_Util,0)-IF($B79=T$11,T$15+H_CK,0)</f>
        <v>0</v>
      </c>
      <c r="U79" s="19" t="n">
        <f aca="false">IF($B79=U$12,U$14,0)-IF(AND($B79&gt;=1,$B79&lt;=U$6),H_TI+H_ServNPL,0)-(IF($B79=2,U$7*H_LegalShare,0)+IF($B79=U$6,U$7*(1-H_LegalShare),0))-IF($B79=0,H_Acq+H_Board,0)-IF(AND($B79&gt;U$6,$B79&lt;=U$12),H_TI+H_ServNPL+H_Util,0)-IF($B79=U$11,U$15+H_CK,0)</f>
        <v>0</v>
      </c>
      <c r="V79" s="19" t="n">
        <f aca="false">IF($B79=V$12,V$14,0)-IF(AND($B79&gt;=1,$B79&lt;=V$6),H_TI+H_ServNPL,0)-(IF($B79=2,V$7*H_LegalShare,0)+IF($B79=V$6,V$7*(1-H_LegalShare),0))-IF($B79=0,H_Acq+H_Board,0)-IF(AND($B79&gt;V$6,$B79&lt;=V$12),H_TI+H_ServNPL+H_Util,0)-IF($B79=V$11,V$15+H_CK,0)</f>
        <v>0</v>
      </c>
      <c r="W79" s="19" t="n">
        <f aca="false">IF($B79=W$12,W$14,0)-IF(AND($B79&gt;=1,$B79&lt;=W$6),H_TI+H_ServNPL,0)-(IF($B79=2,W$7*H_LegalShare,0)+IF($B79=W$6,W$7*(1-H_LegalShare),0))-IF($B79=0,H_Acq+H_Board,0)-IF(AND($B79&gt;W$6,$B79&lt;=W$12),H_TI+H_ServNPL+H_Util,0)-IF($B79=W$11,W$15+H_CK,0)</f>
        <v>0</v>
      </c>
      <c r="X79" s="19" t="n">
        <f aca="false">IF($B79=X$12,X$14,0)-IF(AND($B79&gt;=1,$B79&lt;=X$6),H_TI+H_ServNPL,0)-(IF($B79=2,X$7*H_LegalShare,0)+IF($B79=X$6,X$7*(1-H_LegalShare),0))-IF($B79=0,H_Acq+H_Board,0)-IF(AND($B79&gt;X$6,$B79&lt;=X$12),H_TI+H_ServNPL+H_Util,0)-IF($B79=X$11,X$15+H_CK,0)</f>
        <v>0</v>
      </c>
      <c r="Y79" s="19" t="n">
        <f aca="false">IF($B79=Y$12,Y$14,0)-IF(AND($B79&gt;=1,$B79&lt;=Y$6),H_TI+H_ServNPL,0)-(IF($B79=2,Y$7*H_LegalShare,0)+IF($B79=Y$6,Y$7*(1-H_LegalShare),0))-IF($B79=0,H_Acq+H_Board,0)-IF(AND($B79&gt;Y$6,$B79&lt;=Y$12),H_TI+H_ServNPL+H_Util,0)-IF($B79=Y$11,Y$15+H_CK,0)</f>
        <v>0</v>
      </c>
    </row>
    <row r="80" customFormat="false" ht="15" hidden="false" customHeight="false" outlineLevel="0" collapsed="false">
      <c r="B80" s="0" t="n">
        <v>49</v>
      </c>
      <c r="C80" s="19" t="n">
        <f aca="false">IF($B80=C$12,C$14,0)-IF(AND($B80&gt;=1,$B80&lt;=C$6),H_TI+H_ServNPL,0)-(IF($B80=2,C$7*H_LegalShare,0)+IF($B80=C$6,C$7*(1-H_LegalShare),0))-IF($B80=0,H_Acq+H_Board,0)-IF(AND($B80&gt;C$6,$B80&lt;=C$12),H_TI+H_ServNPL+H_Util,0)-IF($B80=C$11,C$15+H_CK,0)</f>
        <v>0</v>
      </c>
      <c r="D80" s="19" t="n">
        <f aca="false">IF($B80=D$12,D$14,0)-IF(AND($B80&gt;=1,$B80&lt;=D$6),H_TI+H_ServNPL,0)-(IF($B80=2,D$7*H_LegalShare,0)+IF($B80=D$6,D$7*(1-H_LegalShare),0))-IF($B80=0,H_Acq+H_Board,0)-IF(AND($B80&gt;D$6,$B80&lt;=D$12),H_TI+H_ServNPL+H_Util,0)-IF($B80=D$11,D$15+H_CK,0)</f>
        <v>0</v>
      </c>
      <c r="E80" s="19" t="n">
        <f aca="false">IF($B80=E$12,E$14,0)-IF(AND($B80&gt;=1,$B80&lt;=E$6),H_TI+H_ServNPL,0)-(IF($B80=2,E$7*H_LegalShare,0)+IF($B80=E$6,E$7*(1-H_LegalShare),0))-IF($B80=0,H_Acq+H_Board,0)-IF(AND($B80&gt;E$6,$B80&lt;=E$12),H_TI+H_ServNPL+H_Util,0)-IF($B80=E$11,E$15+H_CK,0)</f>
        <v>0</v>
      </c>
      <c r="F80" s="19" t="n">
        <f aca="false">IF($B80=F$12,F$14,0)-IF(AND($B80&gt;=1,$B80&lt;=F$6),H_TI+H_ServNPL,0)-(IF($B80=2,F$7*H_LegalShare,0)+IF($B80=F$6,F$7*(1-H_LegalShare),0))-IF($B80=0,H_Acq+H_Board,0)-IF(AND($B80&gt;F$6,$B80&lt;=F$12),H_TI+H_ServNPL+H_Util,0)-IF($B80=F$11,F$15+H_CK,0)</f>
        <v>0</v>
      </c>
      <c r="G80" s="19" t="n">
        <f aca="false">IF($B80=G$12,G$14,0)-IF(AND($B80&gt;=1,$B80&lt;=G$6),H_TI+H_ServNPL,0)-(IF($B80=2,G$7*H_LegalShare,0)+IF($B80=G$6,G$7*(1-H_LegalShare),0))-IF($B80=0,H_Acq+H_Board,0)-IF(AND($B80&gt;G$6,$B80&lt;=G$12),H_TI+H_ServNPL+H_Util,0)-IF($B80=G$11,G$15+H_CK,0)</f>
        <v>0</v>
      </c>
      <c r="H80" s="19" t="n">
        <f aca="false">IF($B80=H$12,H$14,0)-IF(AND($B80&gt;=1,$B80&lt;=H$6),H_TI+H_ServNPL,0)-(IF($B80=2,H$7*H_LegalShare,0)+IF($B80=H$6,H$7*(1-H_LegalShare),0))-IF($B80=0,H_Acq+H_Board,0)-IF(AND($B80&gt;H$6,$B80&lt;=H$12),H_TI+H_ServNPL+H_Util,0)-IF($B80=H$11,H$15+H_CK,0)</f>
        <v>0</v>
      </c>
      <c r="I80" s="19" t="n">
        <f aca="false">IF($B80=I$12,I$14,0)-IF(AND($B80&gt;=1,$B80&lt;=I$6),H_TI+H_ServNPL,0)-(IF($B80=2,I$7*H_LegalShare,0)+IF($B80=I$6,I$7*(1-H_LegalShare),0))-IF($B80=0,H_Acq+H_Board,0)-IF(AND($B80&gt;I$6,$B80&lt;=I$12),H_TI+H_ServNPL+H_Util,0)-IF($B80=I$11,I$15+H_CK,0)</f>
        <v>0</v>
      </c>
      <c r="J80" s="19" t="n">
        <f aca="false">IF($B80=J$12,J$14,0)-IF(AND($B80&gt;=1,$B80&lt;=J$6),H_TI+H_ServNPL,0)-(IF($B80=2,J$7*H_LegalShare,0)+IF($B80=J$6,J$7*(1-H_LegalShare),0))-IF($B80=0,H_Acq+H_Board,0)-IF(AND($B80&gt;J$6,$B80&lt;=J$12),H_TI+H_ServNPL+H_Util,0)-IF($B80=J$11,J$15+H_CK,0)</f>
        <v>176774</v>
      </c>
      <c r="K80" s="19" t="n">
        <f aca="false">IF($B80=K$12,K$14,0)-IF(AND($B80&gt;=1,$B80&lt;=K$6),H_TI+H_ServNPL,0)-(IF($B80=2,K$7*H_LegalShare,0)+IF($B80=K$6,K$7*(1-H_LegalShare),0))-IF($B80=0,H_Acq+H_Board,0)-IF(AND($B80&gt;K$6,$B80&lt;=K$12),H_TI+H_ServNPL+H_Util,0)-IF($B80=K$11,K$15+H_CK,0)</f>
        <v>0</v>
      </c>
      <c r="L80" s="19" t="n">
        <f aca="false">IF($B80=L$12,L$14,0)-IF(AND($B80&gt;=1,$B80&lt;=L$6),H_TI+H_ServNPL,0)-(IF($B80=2,L$7*H_LegalShare,0)+IF($B80=L$6,L$7*(1-H_LegalShare),0))-IF($B80=0,H_Acq+H_Board,0)-IF(AND($B80&gt;L$6,$B80&lt;=L$12),H_TI+H_ServNPL+H_Util,0)-IF($B80=L$11,L$15+H_CK,0)</f>
        <v>0</v>
      </c>
      <c r="M80" s="19" t="n">
        <f aca="false">IF($B80=M$12,M$14,0)-IF(AND($B80&gt;=1,$B80&lt;=M$6),H_TI+H_ServNPL,0)-(IF($B80=2,M$7*H_LegalShare,0)+IF($B80=M$6,M$7*(1-H_LegalShare),0))-IF($B80=0,H_Acq+H_Board,0)-IF(AND($B80&gt;M$6,$B80&lt;=M$12),H_TI+H_ServNPL+H_Util,0)-IF($B80=M$11,M$15+H_CK,0)</f>
        <v>0</v>
      </c>
      <c r="N80" s="19" t="n">
        <f aca="false">IF($B80=N$12,N$14,0)-IF(AND($B80&gt;=1,$B80&lt;=N$6),H_TI+H_ServNPL,0)-(IF($B80=2,N$7*H_LegalShare,0)+IF($B80=N$6,N$7*(1-H_LegalShare),0))-IF($B80=0,H_Acq+H_Board,0)-IF(AND($B80&gt;N$6,$B80&lt;=N$12),H_TI+H_ServNPL+H_Util,0)-IF($B80=N$11,N$15+H_CK,0)</f>
        <v>0</v>
      </c>
      <c r="O80" s="19" t="n">
        <f aca="false">IF($B80=O$12,O$14,0)-IF(AND($B80&gt;=1,$B80&lt;=O$6),H_TI+H_ServNPL,0)-(IF($B80=2,O$7*H_LegalShare,0)+IF($B80=O$6,O$7*(1-H_LegalShare),0))-IF($B80=0,H_Acq+H_Board,0)-IF(AND($B80&gt;O$6,$B80&lt;=O$12),H_TI+H_ServNPL+H_Util,0)-IF($B80=O$11,O$15+H_CK,0)</f>
        <v>176774</v>
      </c>
      <c r="P80" s="19" t="n">
        <f aca="false">IF($B80=P$12,P$14,0)-IF(AND($B80&gt;=1,$B80&lt;=P$6),H_TI+H_ServNPL,0)-(IF($B80=2,P$7*H_LegalShare,0)+IF($B80=P$6,P$7*(1-H_LegalShare),0))-IF($B80=0,H_Acq+H_Board,0)-IF(AND($B80&gt;P$6,$B80&lt;=P$12),H_TI+H_ServNPL+H_Util,0)-IF($B80=P$11,P$15+H_CK,0)</f>
        <v>-520</v>
      </c>
      <c r="Q80" s="19" t="n">
        <f aca="false">IF($B80=Q$12,Q$14,0)-IF(AND($B80&gt;=1,$B80&lt;=Q$6),H_TI+H_ServNPL,0)-(IF($B80=2,Q$7*H_LegalShare,0)+IF($B80=Q$6,Q$7*(1-H_LegalShare),0))-IF($B80=0,H_Acq+H_Board,0)-IF(AND($B80&gt;Q$6,$B80&lt;=Q$12),H_TI+H_ServNPL+H_Util,0)-IF($B80=Q$11,Q$15+H_CK,0)</f>
        <v>0</v>
      </c>
      <c r="R80" s="19" t="n">
        <f aca="false">IF($B80=R$12,R$14,0)-IF(AND($B80&gt;=1,$B80&lt;=R$6),H_TI+H_ServNPL,0)-(IF($B80=2,R$7*H_LegalShare,0)+IF($B80=R$6,R$7*(1-H_LegalShare),0))-IF($B80=0,H_Acq+H_Board,0)-IF(AND($B80&gt;R$6,$B80&lt;=R$12),H_TI+H_ServNPL+H_Util,0)-IF($B80=R$11,R$15+H_CK,0)</f>
        <v>0</v>
      </c>
      <c r="S80" s="19" t="n">
        <f aca="false">IF($B80=S$12,S$14,0)-IF(AND($B80&gt;=1,$B80&lt;=S$6),H_TI+H_ServNPL,0)-(IF($B80=2,S$7*H_LegalShare,0)+IF($B80=S$6,S$7*(1-H_LegalShare),0))-IF($B80=0,H_Acq+H_Board,0)-IF(AND($B80&gt;S$6,$B80&lt;=S$12),H_TI+H_ServNPL+H_Util,0)-IF($B80=S$11,S$15+H_CK,0)</f>
        <v>0</v>
      </c>
      <c r="T80" s="19" t="n">
        <f aca="false">IF($B80=T$12,T$14,0)-IF(AND($B80&gt;=1,$B80&lt;=T$6),H_TI+H_ServNPL,0)-(IF($B80=2,T$7*H_LegalShare,0)+IF($B80=T$6,T$7*(1-H_LegalShare),0))-IF($B80=0,H_Acq+H_Board,0)-IF(AND($B80&gt;T$6,$B80&lt;=T$12),H_TI+H_ServNPL+H_Util,0)-IF($B80=T$11,T$15+H_CK,0)</f>
        <v>0</v>
      </c>
      <c r="U80" s="19" t="n">
        <f aca="false">IF($B80=U$12,U$14,0)-IF(AND($B80&gt;=1,$B80&lt;=U$6),H_TI+H_ServNPL,0)-(IF($B80=2,U$7*H_LegalShare,0)+IF($B80=U$6,U$7*(1-H_LegalShare),0))-IF($B80=0,H_Acq+H_Board,0)-IF(AND($B80&gt;U$6,$B80&lt;=U$12),H_TI+H_ServNPL+H_Util,0)-IF($B80=U$11,U$15+H_CK,0)</f>
        <v>0</v>
      </c>
      <c r="V80" s="19" t="n">
        <f aca="false">IF($B80=V$12,V$14,0)-IF(AND($B80&gt;=1,$B80&lt;=V$6),H_TI+H_ServNPL,0)-(IF($B80=2,V$7*H_LegalShare,0)+IF($B80=V$6,V$7*(1-H_LegalShare),0))-IF($B80=0,H_Acq+H_Board,0)-IF(AND($B80&gt;V$6,$B80&lt;=V$12),H_TI+H_ServNPL+H_Util,0)-IF($B80=V$11,V$15+H_CK,0)</f>
        <v>0</v>
      </c>
      <c r="W80" s="19" t="n">
        <f aca="false">IF($B80=W$12,W$14,0)-IF(AND($B80&gt;=1,$B80&lt;=W$6),H_TI+H_ServNPL,0)-(IF($B80=2,W$7*H_LegalShare,0)+IF($B80=W$6,W$7*(1-H_LegalShare),0))-IF($B80=0,H_Acq+H_Board,0)-IF(AND($B80&gt;W$6,$B80&lt;=W$12),H_TI+H_ServNPL+H_Util,0)-IF($B80=W$11,W$15+H_CK,0)</f>
        <v>0</v>
      </c>
      <c r="X80" s="19" t="n">
        <f aca="false">IF($B80=X$12,X$14,0)-IF(AND($B80&gt;=1,$B80&lt;=X$6),H_TI+H_ServNPL,0)-(IF($B80=2,X$7*H_LegalShare,0)+IF($B80=X$6,X$7*(1-H_LegalShare),0))-IF($B80=0,H_Acq+H_Board,0)-IF(AND($B80&gt;X$6,$B80&lt;=X$12),H_TI+H_ServNPL+H_Util,0)-IF($B80=X$11,X$15+H_CK,0)</f>
        <v>0</v>
      </c>
      <c r="Y80" s="19" t="n">
        <f aca="false">IF($B80=Y$12,Y$14,0)-IF(AND($B80&gt;=1,$B80&lt;=Y$6),H_TI+H_ServNPL,0)-(IF($B80=2,Y$7*H_LegalShare,0)+IF($B80=Y$6,Y$7*(1-H_LegalShare),0))-IF($B80=0,H_Acq+H_Board,0)-IF(AND($B80&gt;Y$6,$B80&lt;=Y$12),H_TI+H_ServNPL+H_Util,0)-IF($B80=Y$11,Y$15+H_CK,0)</f>
        <v>0</v>
      </c>
    </row>
    <row r="81" customFormat="false" ht="15" hidden="false" customHeight="false" outlineLevel="0" collapsed="false">
      <c r="B81" s="0" t="n">
        <v>50</v>
      </c>
      <c r="C81" s="19" t="n">
        <f aca="false">IF($B81=C$12,C$14,0)-IF(AND($B81&gt;=1,$B81&lt;=C$6),H_TI+H_ServNPL,0)-(IF($B81=2,C$7*H_LegalShare,0)+IF($B81=C$6,C$7*(1-H_LegalShare),0))-IF($B81=0,H_Acq+H_Board,0)-IF(AND($B81&gt;C$6,$B81&lt;=C$12),H_TI+H_ServNPL+H_Util,0)-IF($B81=C$11,C$15+H_CK,0)</f>
        <v>0</v>
      </c>
      <c r="D81" s="19" t="n">
        <f aca="false">IF($B81=D$12,D$14,0)-IF(AND($B81&gt;=1,$B81&lt;=D$6),H_TI+H_ServNPL,0)-(IF($B81=2,D$7*H_LegalShare,0)+IF($B81=D$6,D$7*(1-H_LegalShare),0))-IF($B81=0,H_Acq+H_Board,0)-IF(AND($B81&gt;D$6,$B81&lt;=D$12),H_TI+H_ServNPL+H_Util,0)-IF($B81=D$11,D$15+H_CK,0)</f>
        <v>0</v>
      </c>
      <c r="E81" s="19" t="n">
        <f aca="false">IF($B81=E$12,E$14,0)-IF(AND($B81&gt;=1,$B81&lt;=E$6),H_TI+H_ServNPL,0)-(IF($B81=2,E$7*H_LegalShare,0)+IF($B81=E$6,E$7*(1-H_LegalShare),0))-IF($B81=0,H_Acq+H_Board,0)-IF(AND($B81&gt;E$6,$B81&lt;=E$12),H_TI+H_ServNPL+H_Util,0)-IF($B81=E$11,E$15+H_CK,0)</f>
        <v>0</v>
      </c>
      <c r="F81" s="19" t="n">
        <f aca="false">IF($B81=F$12,F$14,0)-IF(AND($B81&gt;=1,$B81&lt;=F$6),H_TI+H_ServNPL,0)-(IF($B81=2,F$7*H_LegalShare,0)+IF($B81=F$6,F$7*(1-H_LegalShare),0))-IF($B81=0,H_Acq+H_Board,0)-IF(AND($B81&gt;F$6,$B81&lt;=F$12),H_TI+H_ServNPL+H_Util,0)-IF($B81=F$11,F$15+H_CK,0)</f>
        <v>0</v>
      </c>
      <c r="G81" s="19" t="n">
        <f aca="false">IF($B81=G$12,G$14,0)-IF(AND($B81&gt;=1,$B81&lt;=G$6),H_TI+H_ServNPL,0)-(IF($B81=2,G$7*H_LegalShare,0)+IF($B81=G$6,G$7*(1-H_LegalShare),0))-IF($B81=0,H_Acq+H_Board,0)-IF(AND($B81&gt;G$6,$B81&lt;=G$12),H_TI+H_ServNPL+H_Util,0)-IF($B81=G$11,G$15+H_CK,0)</f>
        <v>0</v>
      </c>
      <c r="H81" s="19" t="n">
        <f aca="false">IF($B81=H$12,H$14,0)-IF(AND($B81&gt;=1,$B81&lt;=H$6),H_TI+H_ServNPL,0)-(IF($B81=2,H$7*H_LegalShare,0)+IF($B81=H$6,H$7*(1-H_LegalShare),0))-IF($B81=0,H_Acq+H_Board,0)-IF(AND($B81&gt;H$6,$B81&lt;=H$12),H_TI+H_ServNPL+H_Util,0)-IF($B81=H$11,H$15+H_CK,0)</f>
        <v>0</v>
      </c>
      <c r="I81" s="19" t="n">
        <f aca="false">IF($B81=I$12,I$14,0)-IF(AND($B81&gt;=1,$B81&lt;=I$6),H_TI+H_ServNPL,0)-(IF($B81=2,I$7*H_LegalShare,0)+IF($B81=I$6,I$7*(1-H_LegalShare),0))-IF($B81=0,H_Acq+H_Board,0)-IF(AND($B81&gt;I$6,$B81&lt;=I$12),H_TI+H_ServNPL+H_Util,0)-IF($B81=I$11,I$15+H_CK,0)</f>
        <v>0</v>
      </c>
      <c r="J81" s="19" t="n">
        <f aca="false">IF($B81=J$12,J$14,0)-IF(AND($B81&gt;=1,$B81&lt;=J$6),H_TI+H_ServNPL,0)-(IF($B81=2,J$7*H_LegalShare,0)+IF($B81=J$6,J$7*(1-H_LegalShare),0))-IF($B81=0,H_Acq+H_Board,0)-IF(AND($B81&gt;J$6,$B81&lt;=J$12),H_TI+H_ServNPL+H_Util,0)-IF($B81=J$11,J$15+H_CK,0)</f>
        <v>0</v>
      </c>
      <c r="K81" s="19" t="n">
        <f aca="false">IF($B81=K$12,K$14,0)-IF(AND($B81&gt;=1,$B81&lt;=K$6),H_TI+H_ServNPL,0)-(IF($B81=2,K$7*H_LegalShare,0)+IF($B81=K$6,K$7*(1-H_LegalShare),0))-IF($B81=0,H_Acq+H_Board,0)-IF(AND($B81&gt;K$6,$B81&lt;=K$12),H_TI+H_ServNPL+H_Util,0)-IF($B81=K$11,K$15+H_CK,0)</f>
        <v>0</v>
      </c>
      <c r="L81" s="19" t="n">
        <f aca="false">IF($B81=L$12,L$14,0)-IF(AND($B81&gt;=1,$B81&lt;=L$6),H_TI+H_ServNPL,0)-(IF($B81=2,L$7*H_LegalShare,0)+IF($B81=L$6,L$7*(1-H_LegalShare),0))-IF($B81=0,H_Acq+H_Board,0)-IF(AND($B81&gt;L$6,$B81&lt;=L$12),H_TI+H_ServNPL+H_Util,0)-IF($B81=L$11,L$15+H_CK,0)</f>
        <v>0</v>
      </c>
      <c r="M81" s="19" t="n">
        <f aca="false">IF($B81=M$12,M$14,0)-IF(AND($B81&gt;=1,$B81&lt;=M$6),H_TI+H_ServNPL,0)-(IF($B81=2,M$7*H_LegalShare,0)+IF($B81=M$6,M$7*(1-H_LegalShare),0))-IF($B81=0,H_Acq+H_Board,0)-IF(AND($B81&gt;M$6,$B81&lt;=M$12),H_TI+H_ServNPL+H_Util,0)-IF($B81=M$11,M$15+H_CK,0)</f>
        <v>0</v>
      </c>
      <c r="N81" s="19" t="n">
        <f aca="false">IF($B81=N$12,N$14,0)-IF(AND($B81&gt;=1,$B81&lt;=N$6),H_TI+H_ServNPL,0)-(IF($B81=2,N$7*H_LegalShare,0)+IF($B81=N$6,N$7*(1-H_LegalShare),0))-IF($B81=0,H_Acq+H_Board,0)-IF(AND($B81&gt;N$6,$B81&lt;=N$12),H_TI+H_ServNPL+H_Util,0)-IF($B81=N$11,N$15+H_CK,0)</f>
        <v>0</v>
      </c>
      <c r="O81" s="19" t="n">
        <f aca="false">IF($B81=O$12,O$14,0)-IF(AND($B81&gt;=1,$B81&lt;=O$6),H_TI+H_ServNPL,0)-(IF($B81=2,O$7*H_LegalShare,0)+IF($B81=O$6,O$7*(1-H_LegalShare),0))-IF($B81=0,H_Acq+H_Board,0)-IF(AND($B81&gt;O$6,$B81&lt;=O$12),H_TI+H_ServNPL+H_Util,0)-IF($B81=O$11,O$15+H_CK,0)</f>
        <v>0</v>
      </c>
      <c r="P81" s="19" t="n">
        <f aca="false">IF($B81=P$12,P$14,0)-IF(AND($B81&gt;=1,$B81&lt;=P$6),H_TI+H_ServNPL,0)-(IF($B81=2,P$7*H_LegalShare,0)+IF($B81=P$6,P$7*(1-H_LegalShare),0))-IF($B81=0,H_Acq+H_Board,0)-IF(AND($B81&gt;P$6,$B81&lt;=P$12),H_TI+H_ServNPL+H_Util,0)-IF($B81=P$11,P$15+H_CK,0)</f>
        <v>-520</v>
      </c>
      <c r="Q81" s="19" t="n">
        <f aca="false">IF($B81=Q$12,Q$14,0)-IF(AND($B81&gt;=1,$B81&lt;=Q$6),H_TI+H_ServNPL,0)-(IF($B81=2,Q$7*H_LegalShare,0)+IF($B81=Q$6,Q$7*(1-H_LegalShare),0))-IF($B81=0,H_Acq+H_Board,0)-IF(AND($B81&gt;Q$6,$B81&lt;=Q$12),H_TI+H_ServNPL+H_Util,0)-IF($B81=Q$11,Q$15+H_CK,0)</f>
        <v>0</v>
      </c>
      <c r="R81" s="19" t="n">
        <f aca="false">IF($B81=R$12,R$14,0)-IF(AND($B81&gt;=1,$B81&lt;=R$6),H_TI+H_ServNPL,0)-(IF($B81=2,R$7*H_LegalShare,0)+IF($B81=R$6,R$7*(1-H_LegalShare),0))-IF($B81=0,H_Acq+H_Board,0)-IF(AND($B81&gt;R$6,$B81&lt;=R$12),H_TI+H_ServNPL+H_Util,0)-IF($B81=R$11,R$15+H_CK,0)</f>
        <v>0</v>
      </c>
      <c r="S81" s="19" t="n">
        <f aca="false">IF($B81=S$12,S$14,0)-IF(AND($B81&gt;=1,$B81&lt;=S$6),H_TI+H_ServNPL,0)-(IF($B81=2,S$7*H_LegalShare,0)+IF($B81=S$6,S$7*(1-H_LegalShare),0))-IF($B81=0,H_Acq+H_Board,0)-IF(AND($B81&gt;S$6,$B81&lt;=S$12),H_TI+H_ServNPL+H_Util,0)-IF($B81=S$11,S$15+H_CK,0)</f>
        <v>0</v>
      </c>
      <c r="T81" s="19" t="n">
        <f aca="false">IF($B81=T$12,T$14,0)-IF(AND($B81&gt;=1,$B81&lt;=T$6),H_TI+H_ServNPL,0)-(IF($B81=2,T$7*H_LegalShare,0)+IF($B81=T$6,T$7*(1-H_LegalShare),0))-IF($B81=0,H_Acq+H_Board,0)-IF(AND($B81&gt;T$6,$B81&lt;=T$12),H_TI+H_ServNPL+H_Util,0)-IF($B81=T$11,T$15+H_CK,0)</f>
        <v>0</v>
      </c>
      <c r="U81" s="19" t="n">
        <f aca="false">IF($B81=U$12,U$14,0)-IF(AND($B81&gt;=1,$B81&lt;=U$6),H_TI+H_ServNPL,0)-(IF($B81=2,U$7*H_LegalShare,0)+IF($B81=U$6,U$7*(1-H_LegalShare),0))-IF($B81=0,H_Acq+H_Board,0)-IF(AND($B81&gt;U$6,$B81&lt;=U$12),H_TI+H_ServNPL+H_Util,0)-IF($B81=U$11,U$15+H_CK,0)</f>
        <v>0</v>
      </c>
      <c r="V81" s="19" t="n">
        <f aca="false">IF($B81=V$12,V$14,0)-IF(AND($B81&gt;=1,$B81&lt;=V$6),H_TI+H_ServNPL,0)-(IF($B81=2,V$7*H_LegalShare,0)+IF($B81=V$6,V$7*(1-H_LegalShare),0))-IF($B81=0,H_Acq+H_Board,0)-IF(AND($B81&gt;V$6,$B81&lt;=V$12),H_TI+H_ServNPL+H_Util,0)-IF($B81=V$11,V$15+H_CK,0)</f>
        <v>0</v>
      </c>
      <c r="W81" s="19" t="n">
        <f aca="false">IF($B81=W$12,W$14,0)-IF(AND($B81&gt;=1,$B81&lt;=W$6),H_TI+H_ServNPL,0)-(IF($B81=2,W$7*H_LegalShare,0)+IF($B81=W$6,W$7*(1-H_LegalShare),0))-IF($B81=0,H_Acq+H_Board,0)-IF(AND($B81&gt;W$6,$B81&lt;=W$12),H_TI+H_ServNPL+H_Util,0)-IF($B81=W$11,W$15+H_CK,0)</f>
        <v>0</v>
      </c>
      <c r="X81" s="19" t="n">
        <f aca="false">IF($B81=X$12,X$14,0)-IF(AND($B81&gt;=1,$B81&lt;=X$6),H_TI+H_ServNPL,0)-(IF($B81=2,X$7*H_LegalShare,0)+IF($B81=X$6,X$7*(1-H_LegalShare),0))-IF($B81=0,H_Acq+H_Board,0)-IF(AND($B81&gt;X$6,$B81&lt;=X$12),H_TI+H_ServNPL+H_Util,0)-IF($B81=X$11,X$15+H_CK,0)</f>
        <v>0</v>
      </c>
      <c r="Y81" s="19" t="n">
        <f aca="false">IF($B81=Y$12,Y$14,0)-IF(AND($B81&gt;=1,$B81&lt;=Y$6),H_TI+H_ServNPL,0)-(IF($B81=2,Y$7*H_LegalShare,0)+IF($B81=Y$6,Y$7*(1-H_LegalShare),0))-IF($B81=0,H_Acq+H_Board,0)-IF(AND($B81&gt;Y$6,$B81&lt;=Y$12),H_TI+H_ServNPL+H_Util,0)-IF($B81=Y$11,Y$15+H_CK,0)</f>
        <v>0</v>
      </c>
    </row>
    <row r="82" customFormat="false" ht="15" hidden="false" customHeight="false" outlineLevel="0" collapsed="false">
      <c r="B82" s="0" t="n">
        <v>51</v>
      </c>
      <c r="C82" s="19" t="n">
        <f aca="false">IF($B82=C$12,C$14,0)-IF(AND($B82&gt;=1,$B82&lt;=C$6),H_TI+H_ServNPL,0)-(IF($B82=2,C$7*H_LegalShare,0)+IF($B82=C$6,C$7*(1-H_LegalShare),0))-IF($B82=0,H_Acq+H_Board,0)-IF(AND($B82&gt;C$6,$B82&lt;=C$12),H_TI+H_ServNPL+H_Util,0)-IF($B82=C$11,C$15+H_CK,0)</f>
        <v>0</v>
      </c>
      <c r="D82" s="19" t="n">
        <f aca="false">IF($B82=D$12,D$14,0)-IF(AND($B82&gt;=1,$B82&lt;=D$6),H_TI+H_ServNPL,0)-(IF($B82=2,D$7*H_LegalShare,0)+IF($B82=D$6,D$7*(1-H_LegalShare),0))-IF($B82=0,H_Acq+H_Board,0)-IF(AND($B82&gt;D$6,$B82&lt;=D$12),H_TI+H_ServNPL+H_Util,0)-IF($B82=D$11,D$15+H_CK,0)</f>
        <v>0</v>
      </c>
      <c r="E82" s="19" t="n">
        <f aca="false">IF($B82=E$12,E$14,0)-IF(AND($B82&gt;=1,$B82&lt;=E$6),H_TI+H_ServNPL,0)-(IF($B82=2,E$7*H_LegalShare,0)+IF($B82=E$6,E$7*(1-H_LegalShare),0))-IF($B82=0,H_Acq+H_Board,0)-IF(AND($B82&gt;E$6,$B82&lt;=E$12),H_TI+H_ServNPL+H_Util,0)-IF($B82=E$11,E$15+H_CK,0)</f>
        <v>0</v>
      </c>
      <c r="F82" s="19" t="n">
        <f aca="false">IF($B82=F$12,F$14,0)-IF(AND($B82&gt;=1,$B82&lt;=F$6),H_TI+H_ServNPL,0)-(IF($B82=2,F$7*H_LegalShare,0)+IF($B82=F$6,F$7*(1-H_LegalShare),0))-IF($B82=0,H_Acq+H_Board,0)-IF(AND($B82&gt;F$6,$B82&lt;=F$12),H_TI+H_ServNPL+H_Util,0)-IF($B82=F$11,F$15+H_CK,0)</f>
        <v>0</v>
      </c>
      <c r="G82" s="19" t="n">
        <f aca="false">IF($B82=G$12,G$14,0)-IF(AND($B82&gt;=1,$B82&lt;=G$6),H_TI+H_ServNPL,0)-(IF($B82=2,G$7*H_LegalShare,0)+IF($B82=G$6,G$7*(1-H_LegalShare),0))-IF($B82=0,H_Acq+H_Board,0)-IF(AND($B82&gt;G$6,$B82&lt;=G$12),H_TI+H_ServNPL+H_Util,0)-IF($B82=G$11,G$15+H_CK,0)</f>
        <v>0</v>
      </c>
      <c r="H82" s="19" t="n">
        <f aca="false">IF($B82=H$12,H$14,0)-IF(AND($B82&gt;=1,$B82&lt;=H$6),H_TI+H_ServNPL,0)-(IF($B82=2,H$7*H_LegalShare,0)+IF($B82=H$6,H$7*(1-H_LegalShare),0))-IF($B82=0,H_Acq+H_Board,0)-IF(AND($B82&gt;H$6,$B82&lt;=H$12),H_TI+H_ServNPL+H_Util,0)-IF($B82=H$11,H$15+H_CK,0)</f>
        <v>0</v>
      </c>
      <c r="I82" s="19" t="n">
        <f aca="false">IF($B82=I$12,I$14,0)-IF(AND($B82&gt;=1,$B82&lt;=I$6),H_TI+H_ServNPL,0)-(IF($B82=2,I$7*H_LegalShare,0)+IF($B82=I$6,I$7*(1-H_LegalShare),0))-IF($B82=0,H_Acq+H_Board,0)-IF(AND($B82&gt;I$6,$B82&lt;=I$12),H_TI+H_ServNPL+H_Util,0)-IF($B82=I$11,I$15+H_CK,0)</f>
        <v>0</v>
      </c>
      <c r="J82" s="19" t="n">
        <f aca="false">IF($B82=J$12,J$14,0)-IF(AND($B82&gt;=1,$B82&lt;=J$6),H_TI+H_ServNPL,0)-(IF($B82=2,J$7*H_LegalShare,0)+IF($B82=J$6,J$7*(1-H_LegalShare),0))-IF($B82=0,H_Acq+H_Board,0)-IF(AND($B82&gt;J$6,$B82&lt;=J$12),H_TI+H_ServNPL+H_Util,0)-IF($B82=J$11,J$15+H_CK,0)</f>
        <v>0</v>
      </c>
      <c r="K82" s="19" t="n">
        <f aca="false">IF($B82=K$12,K$14,0)-IF(AND($B82&gt;=1,$B82&lt;=K$6),H_TI+H_ServNPL,0)-(IF($B82=2,K$7*H_LegalShare,0)+IF($B82=K$6,K$7*(1-H_LegalShare),0))-IF($B82=0,H_Acq+H_Board,0)-IF(AND($B82&gt;K$6,$B82&lt;=K$12),H_TI+H_ServNPL+H_Util,0)-IF($B82=K$11,K$15+H_CK,0)</f>
        <v>0</v>
      </c>
      <c r="L82" s="19" t="n">
        <f aca="false">IF($B82=L$12,L$14,0)-IF(AND($B82&gt;=1,$B82&lt;=L$6),H_TI+H_ServNPL,0)-(IF($B82=2,L$7*H_LegalShare,0)+IF($B82=L$6,L$7*(1-H_LegalShare),0))-IF($B82=0,H_Acq+H_Board,0)-IF(AND($B82&gt;L$6,$B82&lt;=L$12),H_TI+H_ServNPL+H_Util,0)-IF($B82=L$11,L$15+H_CK,0)</f>
        <v>0</v>
      </c>
      <c r="M82" s="19" t="n">
        <f aca="false">IF($B82=M$12,M$14,0)-IF(AND($B82&gt;=1,$B82&lt;=M$6),H_TI+H_ServNPL,0)-(IF($B82=2,M$7*H_LegalShare,0)+IF($B82=M$6,M$7*(1-H_LegalShare),0))-IF($B82=0,H_Acq+H_Board,0)-IF(AND($B82&gt;M$6,$B82&lt;=M$12),H_TI+H_ServNPL+H_Util,0)-IF($B82=M$11,M$15+H_CK,0)</f>
        <v>0</v>
      </c>
      <c r="N82" s="19" t="n">
        <f aca="false">IF($B82=N$12,N$14,0)-IF(AND($B82&gt;=1,$B82&lt;=N$6),H_TI+H_ServNPL,0)-(IF($B82=2,N$7*H_LegalShare,0)+IF($B82=N$6,N$7*(1-H_LegalShare),0))-IF($B82=0,H_Acq+H_Board,0)-IF(AND($B82&gt;N$6,$B82&lt;=N$12),H_TI+H_ServNPL+H_Util,0)-IF($B82=N$11,N$15+H_CK,0)</f>
        <v>0</v>
      </c>
      <c r="O82" s="19" t="n">
        <f aca="false">IF($B82=O$12,O$14,0)-IF(AND($B82&gt;=1,$B82&lt;=O$6),H_TI+H_ServNPL,0)-(IF($B82=2,O$7*H_LegalShare,0)+IF($B82=O$6,O$7*(1-H_LegalShare),0))-IF($B82=0,H_Acq+H_Board,0)-IF(AND($B82&gt;O$6,$B82&lt;=O$12),H_TI+H_ServNPL+H_Util,0)-IF($B82=O$11,O$15+H_CK,0)</f>
        <v>0</v>
      </c>
      <c r="P82" s="19" t="n">
        <f aca="false">IF($B82=P$12,P$14,0)-IF(AND($B82&gt;=1,$B82&lt;=P$6),H_TI+H_ServNPL,0)-(IF($B82=2,P$7*H_LegalShare,0)+IF($B82=P$6,P$7*(1-H_LegalShare),0))-IF($B82=0,H_Acq+H_Board,0)-IF(AND($B82&gt;P$6,$B82&lt;=P$12),H_TI+H_ServNPL+H_Util,0)-IF($B82=P$11,P$15+H_CK,0)</f>
        <v>-520</v>
      </c>
      <c r="Q82" s="19" t="n">
        <f aca="false">IF($B82=Q$12,Q$14,0)-IF(AND($B82&gt;=1,$B82&lt;=Q$6),H_TI+H_ServNPL,0)-(IF($B82=2,Q$7*H_LegalShare,0)+IF($B82=Q$6,Q$7*(1-H_LegalShare),0))-IF($B82=0,H_Acq+H_Board,0)-IF(AND($B82&gt;Q$6,$B82&lt;=Q$12),H_TI+H_ServNPL+H_Util,0)-IF($B82=Q$11,Q$15+H_CK,0)</f>
        <v>0</v>
      </c>
      <c r="R82" s="19" t="n">
        <f aca="false">IF($B82=R$12,R$14,0)-IF(AND($B82&gt;=1,$B82&lt;=R$6),H_TI+H_ServNPL,0)-(IF($B82=2,R$7*H_LegalShare,0)+IF($B82=R$6,R$7*(1-H_LegalShare),0))-IF($B82=0,H_Acq+H_Board,0)-IF(AND($B82&gt;R$6,$B82&lt;=R$12),H_TI+H_ServNPL+H_Util,0)-IF($B82=R$11,R$15+H_CK,0)</f>
        <v>0</v>
      </c>
      <c r="S82" s="19" t="n">
        <f aca="false">IF($B82=S$12,S$14,0)-IF(AND($B82&gt;=1,$B82&lt;=S$6),H_TI+H_ServNPL,0)-(IF($B82=2,S$7*H_LegalShare,0)+IF($B82=S$6,S$7*(1-H_LegalShare),0))-IF($B82=0,H_Acq+H_Board,0)-IF(AND($B82&gt;S$6,$B82&lt;=S$12),H_TI+H_ServNPL+H_Util,0)-IF($B82=S$11,S$15+H_CK,0)</f>
        <v>0</v>
      </c>
      <c r="T82" s="19" t="n">
        <f aca="false">IF($B82=T$12,T$14,0)-IF(AND($B82&gt;=1,$B82&lt;=T$6),H_TI+H_ServNPL,0)-(IF($B82=2,T$7*H_LegalShare,0)+IF($B82=T$6,T$7*(1-H_LegalShare),0))-IF($B82=0,H_Acq+H_Board,0)-IF(AND($B82&gt;T$6,$B82&lt;=T$12),H_TI+H_ServNPL+H_Util,0)-IF($B82=T$11,T$15+H_CK,0)</f>
        <v>0</v>
      </c>
      <c r="U82" s="19" t="n">
        <f aca="false">IF($B82=U$12,U$14,0)-IF(AND($B82&gt;=1,$B82&lt;=U$6),H_TI+H_ServNPL,0)-(IF($B82=2,U$7*H_LegalShare,0)+IF($B82=U$6,U$7*(1-H_LegalShare),0))-IF($B82=0,H_Acq+H_Board,0)-IF(AND($B82&gt;U$6,$B82&lt;=U$12),H_TI+H_ServNPL+H_Util,0)-IF($B82=U$11,U$15+H_CK,0)</f>
        <v>0</v>
      </c>
      <c r="V82" s="19" t="n">
        <f aca="false">IF($B82=V$12,V$14,0)-IF(AND($B82&gt;=1,$B82&lt;=V$6),H_TI+H_ServNPL,0)-(IF($B82=2,V$7*H_LegalShare,0)+IF($B82=V$6,V$7*(1-H_LegalShare),0))-IF($B82=0,H_Acq+H_Board,0)-IF(AND($B82&gt;V$6,$B82&lt;=V$12),H_TI+H_ServNPL+H_Util,0)-IF($B82=V$11,V$15+H_CK,0)</f>
        <v>0</v>
      </c>
      <c r="W82" s="19" t="n">
        <f aca="false">IF($B82=W$12,W$14,0)-IF(AND($B82&gt;=1,$B82&lt;=W$6),H_TI+H_ServNPL,0)-(IF($B82=2,W$7*H_LegalShare,0)+IF($B82=W$6,W$7*(1-H_LegalShare),0))-IF($B82=0,H_Acq+H_Board,0)-IF(AND($B82&gt;W$6,$B82&lt;=W$12),H_TI+H_ServNPL+H_Util,0)-IF($B82=W$11,W$15+H_CK,0)</f>
        <v>0</v>
      </c>
      <c r="X82" s="19" t="n">
        <f aca="false">IF($B82=X$12,X$14,0)-IF(AND($B82&gt;=1,$B82&lt;=X$6),H_TI+H_ServNPL,0)-(IF($B82=2,X$7*H_LegalShare,0)+IF($B82=X$6,X$7*(1-H_LegalShare),0))-IF($B82=0,H_Acq+H_Board,0)-IF(AND($B82&gt;X$6,$B82&lt;=X$12),H_TI+H_ServNPL+H_Util,0)-IF($B82=X$11,X$15+H_CK,0)</f>
        <v>0</v>
      </c>
      <c r="Y82" s="19" t="n">
        <f aca="false">IF($B82=Y$12,Y$14,0)-IF(AND($B82&gt;=1,$B82&lt;=Y$6),H_TI+H_ServNPL,0)-(IF($B82=2,Y$7*H_LegalShare,0)+IF($B82=Y$6,Y$7*(1-H_LegalShare),0))-IF($B82=0,H_Acq+H_Board,0)-IF(AND($B82&gt;Y$6,$B82&lt;=Y$12),H_TI+H_ServNPL+H_Util,0)-IF($B82=Y$11,Y$15+H_CK,0)</f>
        <v>0</v>
      </c>
    </row>
    <row r="83" customFormat="false" ht="15" hidden="false" customHeight="false" outlineLevel="0" collapsed="false">
      <c r="B83" s="0" t="n">
        <v>52</v>
      </c>
      <c r="C83" s="19" t="n">
        <f aca="false">IF($B83=C$12,C$14,0)-IF(AND($B83&gt;=1,$B83&lt;=C$6),H_TI+H_ServNPL,0)-(IF($B83=2,C$7*H_LegalShare,0)+IF($B83=C$6,C$7*(1-H_LegalShare),0))-IF($B83=0,H_Acq+H_Board,0)-IF(AND($B83&gt;C$6,$B83&lt;=C$12),H_TI+H_ServNPL+H_Util,0)-IF($B83=C$11,C$15+H_CK,0)</f>
        <v>0</v>
      </c>
      <c r="D83" s="19" t="n">
        <f aca="false">IF($B83=D$12,D$14,0)-IF(AND($B83&gt;=1,$B83&lt;=D$6),H_TI+H_ServNPL,0)-(IF($B83=2,D$7*H_LegalShare,0)+IF($B83=D$6,D$7*(1-H_LegalShare),0))-IF($B83=0,H_Acq+H_Board,0)-IF(AND($B83&gt;D$6,$B83&lt;=D$12),H_TI+H_ServNPL+H_Util,0)-IF($B83=D$11,D$15+H_CK,0)</f>
        <v>0</v>
      </c>
      <c r="E83" s="19" t="n">
        <f aca="false">IF($B83=E$12,E$14,0)-IF(AND($B83&gt;=1,$B83&lt;=E$6),H_TI+H_ServNPL,0)-(IF($B83=2,E$7*H_LegalShare,0)+IF($B83=E$6,E$7*(1-H_LegalShare),0))-IF($B83=0,H_Acq+H_Board,0)-IF(AND($B83&gt;E$6,$B83&lt;=E$12),H_TI+H_ServNPL+H_Util,0)-IF($B83=E$11,E$15+H_CK,0)</f>
        <v>0</v>
      </c>
      <c r="F83" s="19" t="n">
        <f aca="false">IF($B83=F$12,F$14,0)-IF(AND($B83&gt;=1,$B83&lt;=F$6),H_TI+H_ServNPL,0)-(IF($B83=2,F$7*H_LegalShare,0)+IF($B83=F$6,F$7*(1-H_LegalShare),0))-IF($B83=0,H_Acq+H_Board,0)-IF(AND($B83&gt;F$6,$B83&lt;=F$12),H_TI+H_ServNPL+H_Util,0)-IF($B83=F$11,F$15+H_CK,0)</f>
        <v>0</v>
      </c>
      <c r="G83" s="19" t="n">
        <f aca="false">IF($B83=G$12,G$14,0)-IF(AND($B83&gt;=1,$B83&lt;=G$6),H_TI+H_ServNPL,0)-(IF($B83=2,G$7*H_LegalShare,0)+IF($B83=G$6,G$7*(1-H_LegalShare),0))-IF($B83=0,H_Acq+H_Board,0)-IF(AND($B83&gt;G$6,$B83&lt;=G$12),H_TI+H_ServNPL+H_Util,0)-IF($B83=G$11,G$15+H_CK,0)</f>
        <v>0</v>
      </c>
      <c r="H83" s="19" t="n">
        <f aca="false">IF($B83=H$12,H$14,0)-IF(AND($B83&gt;=1,$B83&lt;=H$6),H_TI+H_ServNPL,0)-(IF($B83=2,H$7*H_LegalShare,0)+IF($B83=H$6,H$7*(1-H_LegalShare),0))-IF($B83=0,H_Acq+H_Board,0)-IF(AND($B83&gt;H$6,$B83&lt;=H$12),H_TI+H_ServNPL+H_Util,0)-IF($B83=H$11,H$15+H_CK,0)</f>
        <v>0</v>
      </c>
      <c r="I83" s="19" t="n">
        <f aca="false">IF($B83=I$12,I$14,0)-IF(AND($B83&gt;=1,$B83&lt;=I$6),H_TI+H_ServNPL,0)-(IF($B83=2,I$7*H_LegalShare,0)+IF($B83=I$6,I$7*(1-H_LegalShare),0))-IF($B83=0,H_Acq+H_Board,0)-IF(AND($B83&gt;I$6,$B83&lt;=I$12),H_TI+H_ServNPL+H_Util,0)-IF($B83=I$11,I$15+H_CK,0)</f>
        <v>0</v>
      </c>
      <c r="J83" s="19" t="n">
        <f aca="false">IF($B83=J$12,J$14,0)-IF(AND($B83&gt;=1,$B83&lt;=J$6),H_TI+H_ServNPL,0)-(IF($B83=2,J$7*H_LegalShare,0)+IF($B83=J$6,J$7*(1-H_LegalShare),0))-IF($B83=0,H_Acq+H_Board,0)-IF(AND($B83&gt;J$6,$B83&lt;=J$12),H_TI+H_ServNPL+H_Util,0)-IF($B83=J$11,J$15+H_CK,0)</f>
        <v>0</v>
      </c>
      <c r="K83" s="19" t="n">
        <f aca="false">IF($B83=K$12,K$14,0)-IF(AND($B83&gt;=1,$B83&lt;=K$6),H_TI+H_ServNPL,0)-(IF($B83=2,K$7*H_LegalShare,0)+IF($B83=K$6,K$7*(1-H_LegalShare),0))-IF($B83=0,H_Acq+H_Board,0)-IF(AND($B83&gt;K$6,$B83&lt;=K$12),H_TI+H_ServNPL+H_Util,0)-IF($B83=K$11,K$15+H_CK,0)</f>
        <v>0</v>
      </c>
      <c r="L83" s="19" t="n">
        <f aca="false">IF($B83=L$12,L$14,0)-IF(AND($B83&gt;=1,$B83&lt;=L$6),H_TI+H_ServNPL,0)-(IF($B83=2,L$7*H_LegalShare,0)+IF($B83=L$6,L$7*(1-H_LegalShare),0))-IF($B83=0,H_Acq+H_Board,0)-IF(AND($B83&gt;L$6,$B83&lt;=L$12),H_TI+H_ServNPL+H_Util,0)-IF($B83=L$11,L$15+H_CK,0)</f>
        <v>0</v>
      </c>
      <c r="M83" s="19" t="n">
        <f aca="false">IF($B83=M$12,M$14,0)-IF(AND($B83&gt;=1,$B83&lt;=M$6),H_TI+H_ServNPL,0)-(IF($B83=2,M$7*H_LegalShare,0)+IF($B83=M$6,M$7*(1-H_LegalShare),0))-IF($B83=0,H_Acq+H_Board,0)-IF(AND($B83&gt;M$6,$B83&lt;=M$12),H_TI+H_ServNPL+H_Util,0)-IF($B83=M$11,M$15+H_CK,0)</f>
        <v>0</v>
      </c>
      <c r="N83" s="19" t="n">
        <f aca="false">IF($B83=N$12,N$14,0)-IF(AND($B83&gt;=1,$B83&lt;=N$6),H_TI+H_ServNPL,0)-(IF($B83=2,N$7*H_LegalShare,0)+IF($B83=N$6,N$7*(1-H_LegalShare),0))-IF($B83=0,H_Acq+H_Board,0)-IF(AND($B83&gt;N$6,$B83&lt;=N$12),H_TI+H_ServNPL+H_Util,0)-IF($B83=N$11,N$15+H_CK,0)</f>
        <v>0</v>
      </c>
      <c r="O83" s="19" t="n">
        <f aca="false">IF($B83=O$12,O$14,0)-IF(AND($B83&gt;=1,$B83&lt;=O$6),H_TI+H_ServNPL,0)-(IF($B83=2,O$7*H_LegalShare,0)+IF($B83=O$6,O$7*(1-H_LegalShare),0))-IF($B83=0,H_Acq+H_Board,0)-IF(AND($B83&gt;O$6,$B83&lt;=O$12),H_TI+H_ServNPL+H_Util,0)-IF($B83=O$11,O$15+H_CK,0)</f>
        <v>0</v>
      </c>
      <c r="P83" s="19" t="n">
        <f aca="false">IF($B83=P$12,P$14,0)-IF(AND($B83&gt;=1,$B83&lt;=P$6),H_TI+H_ServNPL,0)-(IF($B83=2,P$7*H_LegalShare,0)+IF($B83=P$6,P$7*(1-H_LegalShare),0))-IF($B83=0,H_Acq+H_Board,0)-IF(AND($B83&gt;P$6,$B83&lt;=P$12),H_TI+H_ServNPL+H_Util,0)-IF($B83=P$11,P$15+H_CK,0)</f>
        <v>-520</v>
      </c>
      <c r="Q83" s="19" t="n">
        <f aca="false">IF($B83=Q$12,Q$14,0)-IF(AND($B83&gt;=1,$B83&lt;=Q$6),H_TI+H_ServNPL,0)-(IF($B83=2,Q$7*H_LegalShare,0)+IF($B83=Q$6,Q$7*(1-H_LegalShare),0))-IF($B83=0,H_Acq+H_Board,0)-IF(AND($B83&gt;Q$6,$B83&lt;=Q$12),H_TI+H_ServNPL+H_Util,0)-IF($B83=Q$11,Q$15+H_CK,0)</f>
        <v>0</v>
      </c>
      <c r="R83" s="19" t="n">
        <f aca="false">IF($B83=R$12,R$14,0)-IF(AND($B83&gt;=1,$B83&lt;=R$6),H_TI+H_ServNPL,0)-(IF($B83=2,R$7*H_LegalShare,0)+IF($B83=R$6,R$7*(1-H_LegalShare),0))-IF($B83=0,H_Acq+H_Board,0)-IF(AND($B83&gt;R$6,$B83&lt;=R$12),H_TI+H_ServNPL+H_Util,0)-IF($B83=R$11,R$15+H_CK,0)</f>
        <v>0</v>
      </c>
      <c r="S83" s="19" t="n">
        <f aca="false">IF($B83=S$12,S$14,0)-IF(AND($B83&gt;=1,$B83&lt;=S$6),H_TI+H_ServNPL,0)-(IF($B83=2,S$7*H_LegalShare,0)+IF($B83=S$6,S$7*(1-H_LegalShare),0))-IF($B83=0,H_Acq+H_Board,0)-IF(AND($B83&gt;S$6,$B83&lt;=S$12),H_TI+H_ServNPL+H_Util,0)-IF($B83=S$11,S$15+H_CK,0)</f>
        <v>0</v>
      </c>
      <c r="T83" s="19" t="n">
        <f aca="false">IF($B83=T$12,T$14,0)-IF(AND($B83&gt;=1,$B83&lt;=T$6),H_TI+H_ServNPL,0)-(IF($B83=2,T$7*H_LegalShare,0)+IF($B83=T$6,T$7*(1-H_LegalShare),0))-IF($B83=0,H_Acq+H_Board,0)-IF(AND($B83&gt;T$6,$B83&lt;=T$12),H_TI+H_ServNPL+H_Util,0)-IF($B83=T$11,T$15+H_CK,0)</f>
        <v>0</v>
      </c>
      <c r="U83" s="19" t="n">
        <f aca="false">IF($B83=U$12,U$14,0)-IF(AND($B83&gt;=1,$B83&lt;=U$6),H_TI+H_ServNPL,0)-(IF($B83=2,U$7*H_LegalShare,0)+IF($B83=U$6,U$7*(1-H_LegalShare),0))-IF($B83=0,H_Acq+H_Board,0)-IF(AND($B83&gt;U$6,$B83&lt;=U$12),H_TI+H_ServNPL+H_Util,0)-IF($B83=U$11,U$15+H_CK,0)</f>
        <v>0</v>
      </c>
      <c r="V83" s="19" t="n">
        <f aca="false">IF($B83=V$12,V$14,0)-IF(AND($B83&gt;=1,$B83&lt;=V$6),H_TI+H_ServNPL,0)-(IF($B83=2,V$7*H_LegalShare,0)+IF($B83=V$6,V$7*(1-H_LegalShare),0))-IF($B83=0,H_Acq+H_Board,0)-IF(AND($B83&gt;V$6,$B83&lt;=V$12),H_TI+H_ServNPL+H_Util,0)-IF($B83=V$11,V$15+H_CK,0)</f>
        <v>0</v>
      </c>
      <c r="W83" s="19" t="n">
        <f aca="false">IF($B83=W$12,W$14,0)-IF(AND($B83&gt;=1,$B83&lt;=W$6),H_TI+H_ServNPL,0)-(IF($B83=2,W$7*H_LegalShare,0)+IF($B83=W$6,W$7*(1-H_LegalShare),0))-IF($B83=0,H_Acq+H_Board,0)-IF(AND($B83&gt;W$6,$B83&lt;=W$12),H_TI+H_ServNPL+H_Util,0)-IF($B83=W$11,W$15+H_CK,0)</f>
        <v>0</v>
      </c>
      <c r="X83" s="19" t="n">
        <f aca="false">IF($B83=X$12,X$14,0)-IF(AND($B83&gt;=1,$B83&lt;=X$6),H_TI+H_ServNPL,0)-(IF($B83=2,X$7*H_LegalShare,0)+IF($B83=X$6,X$7*(1-H_LegalShare),0))-IF($B83=0,H_Acq+H_Board,0)-IF(AND($B83&gt;X$6,$B83&lt;=X$12),H_TI+H_ServNPL+H_Util,0)-IF($B83=X$11,X$15+H_CK,0)</f>
        <v>0</v>
      </c>
      <c r="Y83" s="19" t="n">
        <f aca="false">IF($B83=Y$12,Y$14,0)-IF(AND($B83&gt;=1,$B83&lt;=Y$6),H_TI+H_ServNPL,0)-(IF($B83=2,Y$7*H_LegalShare,0)+IF($B83=Y$6,Y$7*(1-H_LegalShare),0))-IF($B83=0,H_Acq+H_Board,0)-IF(AND($B83&gt;Y$6,$B83&lt;=Y$12),H_TI+H_ServNPL+H_Util,0)-IF($B83=Y$11,Y$15+H_CK,0)</f>
        <v>0</v>
      </c>
    </row>
    <row r="84" customFormat="false" ht="15" hidden="false" customHeight="false" outlineLevel="0" collapsed="false">
      <c r="B84" s="0" t="n">
        <v>53</v>
      </c>
      <c r="C84" s="19" t="n">
        <f aca="false">IF($B84=C$12,C$14,0)-IF(AND($B84&gt;=1,$B84&lt;=C$6),H_TI+H_ServNPL,0)-(IF($B84=2,C$7*H_LegalShare,0)+IF($B84=C$6,C$7*(1-H_LegalShare),0))-IF($B84=0,H_Acq+H_Board,0)-IF(AND($B84&gt;C$6,$B84&lt;=C$12),H_TI+H_ServNPL+H_Util,0)-IF($B84=C$11,C$15+H_CK,0)</f>
        <v>0</v>
      </c>
      <c r="D84" s="19" t="n">
        <f aca="false">IF($B84=D$12,D$14,0)-IF(AND($B84&gt;=1,$B84&lt;=D$6),H_TI+H_ServNPL,0)-(IF($B84=2,D$7*H_LegalShare,0)+IF($B84=D$6,D$7*(1-H_LegalShare),0))-IF($B84=0,H_Acq+H_Board,0)-IF(AND($B84&gt;D$6,$B84&lt;=D$12),H_TI+H_ServNPL+H_Util,0)-IF($B84=D$11,D$15+H_CK,0)</f>
        <v>0</v>
      </c>
      <c r="E84" s="19" t="n">
        <f aca="false">IF($B84=E$12,E$14,0)-IF(AND($B84&gt;=1,$B84&lt;=E$6),H_TI+H_ServNPL,0)-(IF($B84=2,E$7*H_LegalShare,0)+IF($B84=E$6,E$7*(1-H_LegalShare),0))-IF($B84=0,H_Acq+H_Board,0)-IF(AND($B84&gt;E$6,$B84&lt;=E$12),H_TI+H_ServNPL+H_Util,0)-IF($B84=E$11,E$15+H_CK,0)</f>
        <v>0</v>
      </c>
      <c r="F84" s="19" t="n">
        <f aca="false">IF($B84=F$12,F$14,0)-IF(AND($B84&gt;=1,$B84&lt;=F$6),H_TI+H_ServNPL,0)-(IF($B84=2,F$7*H_LegalShare,0)+IF($B84=F$6,F$7*(1-H_LegalShare),0))-IF($B84=0,H_Acq+H_Board,0)-IF(AND($B84&gt;F$6,$B84&lt;=F$12),H_TI+H_ServNPL+H_Util,0)-IF($B84=F$11,F$15+H_CK,0)</f>
        <v>0</v>
      </c>
      <c r="G84" s="19" t="n">
        <f aca="false">IF($B84=G$12,G$14,0)-IF(AND($B84&gt;=1,$B84&lt;=G$6),H_TI+H_ServNPL,0)-(IF($B84=2,G$7*H_LegalShare,0)+IF($B84=G$6,G$7*(1-H_LegalShare),0))-IF($B84=0,H_Acq+H_Board,0)-IF(AND($B84&gt;G$6,$B84&lt;=G$12),H_TI+H_ServNPL+H_Util,0)-IF($B84=G$11,G$15+H_CK,0)</f>
        <v>0</v>
      </c>
      <c r="H84" s="19" t="n">
        <f aca="false">IF($B84=H$12,H$14,0)-IF(AND($B84&gt;=1,$B84&lt;=H$6),H_TI+H_ServNPL,0)-(IF($B84=2,H$7*H_LegalShare,0)+IF($B84=H$6,H$7*(1-H_LegalShare),0))-IF($B84=0,H_Acq+H_Board,0)-IF(AND($B84&gt;H$6,$B84&lt;=H$12),H_TI+H_ServNPL+H_Util,0)-IF($B84=H$11,H$15+H_CK,0)</f>
        <v>0</v>
      </c>
      <c r="I84" s="19" t="n">
        <f aca="false">IF($B84=I$12,I$14,0)-IF(AND($B84&gt;=1,$B84&lt;=I$6),H_TI+H_ServNPL,0)-(IF($B84=2,I$7*H_LegalShare,0)+IF($B84=I$6,I$7*(1-H_LegalShare),0))-IF($B84=0,H_Acq+H_Board,0)-IF(AND($B84&gt;I$6,$B84&lt;=I$12),H_TI+H_ServNPL+H_Util,0)-IF($B84=I$11,I$15+H_CK,0)</f>
        <v>0</v>
      </c>
      <c r="J84" s="19" t="n">
        <f aca="false">IF($B84=J$12,J$14,0)-IF(AND($B84&gt;=1,$B84&lt;=J$6),H_TI+H_ServNPL,0)-(IF($B84=2,J$7*H_LegalShare,0)+IF($B84=J$6,J$7*(1-H_LegalShare),0))-IF($B84=0,H_Acq+H_Board,0)-IF(AND($B84&gt;J$6,$B84&lt;=J$12),H_TI+H_ServNPL+H_Util,0)-IF($B84=J$11,J$15+H_CK,0)</f>
        <v>0</v>
      </c>
      <c r="K84" s="19" t="n">
        <f aca="false">IF($B84=K$12,K$14,0)-IF(AND($B84&gt;=1,$B84&lt;=K$6),H_TI+H_ServNPL,0)-(IF($B84=2,K$7*H_LegalShare,0)+IF($B84=K$6,K$7*(1-H_LegalShare),0))-IF($B84=0,H_Acq+H_Board,0)-IF(AND($B84&gt;K$6,$B84&lt;=K$12),H_TI+H_ServNPL+H_Util,0)-IF($B84=K$11,K$15+H_CK,0)</f>
        <v>0</v>
      </c>
      <c r="L84" s="19" t="n">
        <f aca="false">IF($B84=L$12,L$14,0)-IF(AND($B84&gt;=1,$B84&lt;=L$6),H_TI+H_ServNPL,0)-(IF($B84=2,L$7*H_LegalShare,0)+IF($B84=L$6,L$7*(1-H_LegalShare),0))-IF($B84=0,H_Acq+H_Board,0)-IF(AND($B84&gt;L$6,$B84&lt;=L$12),H_TI+H_ServNPL+H_Util,0)-IF($B84=L$11,L$15+H_CK,0)</f>
        <v>0</v>
      </c>
      <c r="M84" s="19" t="n">
        <f aca="false">IF($B84=M$12,M$14,0)-IF(AND($B84&gt;=1,$B84&lt;=M$6),H_TI+H_ServNPL,0)-(IF($B84=2,M$7*H_LegalShare,0)+IF($B84=M$6,M$7*(1-H_LegalShare),0))-IF($B84=0,H_Acq+H_Board,0)-IF(AND($B84&gt;M$6,$B84&lt;=M$12),H_TI+H_ServNPL+H_Util,0)-IF($B84=M$11,M$15+H_CK,0)</f>
        <v>0</v>
      </c>
      <c r="N84" s="19" t="n">
        <f aca="false">IF($B84=N$12,N$14,0)-IF(AND($B84&gt;=1,$B84&lt;=N$6),H_TI+H_ServNPL,0)-(IF($B84=2,N$7*H_LegalShare,0)+IF($B84=N$6,N$7*(1-H_LegalShare),0))-IF($B84=0,H_Acq+H_Board,0)-IF(AND($B84&gt;N$6,$B84&lt;=N$12),H_TI+H_ServNPL+H_Util,0)-IF($B84=N$11,N$15+H_CK,0)</f>
        <v>0</v>
      </c>
      <c r="O84" s="19" t="n">
        <f aca="false">IF($B84=O$12,O$14,0)-IF(AND($B84&gt;=1,$B84&lt;=O$6),H_TI+H_ServNPL,0)-(IF($B84=2,O$7*H_LegalShare,0)+IF($B84=O$6,O$7*(1-H_LegalShare),0))-IF($B84=0,H_Acq+H_Board,0)-IF(AND($B84&gt;O$6,$B84&lt;=O$12),H_TI+H_ServNPL+H_Util,0)-IF($B84=O$11,O$15+H_CK,0)</f>
        <v>0</v>
      </c>
      <c r="P84" s="19" t="n">
        <f aca="false">IF($B84=P$12,P$14,0)-IF(AND($B84&gt;=1,$B84&lt;=P$6),H_TI+H_ServNPL,0)-(IF($B84=2,P$7*H_LegalShare,0)+IF($B84=P$6,P$7*(1-H_LegalShare),0))-IF($B84=0,H_Acq+H_Board,0)-IF(AND($B84&gt;P$6,$B84&lt;=P$12),H_TI+H_ServNPL+H_Util,0)-IF($B84=P$11,P$15+H_CK,0)</f>
        <v>-520</v>
      </c>
      <c r="Q84" s="19" t="n">
        <f aca="false">IF($B84=Q$12,Q$14,0)-IF(AND($B84&gt;=1,$B84&lt;=Q$6),H_TI+H_ServNPL,0)-(IF($B84=2,Q$7*H_LegalShare,0)+IF($B84=Q$6,Q$7*(1-H_LegalShare),0))-IF($B84=0,H_Acq+H_Board,0)-IF(AND($B84&gt;Q$6,$B84&lt;=Q$12),H_TI+H_ServNPL+H_Util,0)-IF($B84=Q$11,Q$15+H_CK,0)</f>
        <v>0</v>
      </c>
      <c r="R84" s="19" t="n">
        <f aca="false">IF($B84=R$12,R$14,0)-IF(AND($B84&gt;=1,$B84&lt;=R$6),H_TI+H_ServNPL,0)-(IF($B84=2,R$7*H_LegalShare,0)+IF($B84=R$6,R$7*(1-H_LegalShare),0))-IF($B84=0,H_Acq+H_Board,0)-IF(AND($B84&gt;R$6,$B84&lt;=R$12),H_TI+H_ServNPL+H_Util,0)-IF($B84=R$11,R$15+H_CK,0)</f>
        <v>0</v>
      </c>
      <c r="S84" s="19" t="n">
        <f aca="false">IF($B84=S$12,S$14,0)-IF(AND($B84&gt;=1,$B84&lt;=S$6),H_TI+H_ServNPL,0)-(IF($B84=2,S$7*H_LegalShare,0)+IF($B84=S$6,S$7*(1-H_LegalShare),0))-IF($B84=0,H_Acq+H_Board,0)-IF(AND($B84&gt;S$6,$B84&lt;=S$12),H_TI+H_ServNPL+H_Util,0)-IF($B84=S$11,S$15+H_CK,0)</f>
        <v>0</v>
      </c>
      <c r="T84" s="19" t="n">
        <f aca="false">IF($B84=T$12,T$14,0)-IF(AND($B84&gt;=1,$B84&lt;=T$6),H_TI+H_ServNPL,0)-(IF($B84=2,T$7*H_LegalShare,0)+IF($B84=T$6,T$7*(1-H_LegalShare),0))-IF($B84=0,H_Acq+H_Board,0)-IF(AND($B84&gt;T$6,$B84&lt;=T$12),H_TI+H_ServNPL+H_Util,0)-IF($B84=T$11,T$15+H_CK,0)</f>
        <v>0</v>
      </c>
      <c r="U84" s="19" t="n">
        <f aca="false">IF($B84=U$12,U$14,0)-IF(AND($B84&gt;=1,$B84&lt;=U$6),H_TI+H_ServNPL,0)-(IF($B84=2,U$7*H_LegalShare,0)+IF($B84=U$6,U$7*(1-H_LegalShare),0))-IF($B84=0,H_Acq+H_Board,0)-IF(AND($B84&gt;U$6,$B84&lt;=U$12),H_TI+H_ServNPL+H_Util,0)-IF($B84=U$11,U$15+H_CK,0)</f>
        <v>0</v>
      </c>
      <c r="V84" s="19" t="n">
        <f aca="false">IF($B84=V$12,V$14,0)-IF(AND($B84&gt;=1,$B84&lt;=V$6),H_TI+H_ServNPL,0)-(IF($B84=2,V$7*H_LegalShare,0)+IF($B84=V$6,V$7*(1-H_LegalShare),0))-IF($B84=0,H_Acq+H_Board,0)-IF(AND($B84&gt;V$6,$B84&lt;=V$12),H_TI+H_ServNPL+H_Util,0)-IF($B84=V$11,V$15+H_CK,0)</f>
        <v>0</v>
      </c>
      <c r="W84" s="19" t="n">
        <f aca="false">IF($B84=W$12,W$14,0)-IF(AND($B84&gt;=1,$B84&lt;=W$6),H_TI+H_ServNPL,0)-(IF($B84=2,W$7*H_LegalShare,0)+IF($B84=W$6,W$7*(1-H_LegalShare),0))-IF($B84=0,H_Acq+H_Board,0)-IF(AND($B84&gt;W$6,$B84&lt;=W$12),H_TI+H_ServNPL+H_Util,0)-IF($B84=W$11,W$15+H_CK,0)</f>
        <v>0</v>
      </c>
      <c r="X84" s="19" t="n">
        <f aca="false">IF($B84=X$12,X$14,0)-IF(AND($B84&gt;=1,$B84&lt;=X$6),H_TI+H_ServNPL,0)-(IF($B84=2,X$7*H_LegalShare,0)+IF($B84=X$6,X$7*(1-H_LegalShare),0))-IF($B84=0,H_Acq+H_Board,0)-IF(AND($B84&gt;X$6,$B84&lt;=X$12),H_TI+H_ServNPL+H_Util,0)-IF($B84=X$11,X$15+H_CK,0)</f>
        <v>0</v>
      </c>
      <c r="Y84" s="19" t="n">
        <f aca="false">IF($B84=Y$12,Y$14,0)-IF(AND($B84&gt;=1,$B84&lt;=Y$6),H_TI+H_ServNPL,0)-(IF($B84=2,Y$7*H_LegalShare,0)+IF($B84=Y$6,Y$7*(1-H_LegalShare),0))-IF($B84=0,H_Acq+H_Board,0)-IF(AND($B84&gt;Y$6,$B84&lt;=Y$12),H_TI+H_ServNPL+H_Util,0)-IF($B84=Y$11,Y$15+H_CK,0)</f>
        <v>0</v>
      </c>
    </row>
    <row r="85" customFormat="false" ht="15" hidden="false" customHeight="false" outlineLevel="0" collapsed="false">
      <c r="B85" s="0" t="n">
        <v>54</v>
      </c>
      <c r="C85" s="19" t="n">
        <f aca="false">IF($B85=C$12,C$14,0)-IF(AND($B85&gt;=1,$B85&lt;=C$6),H_TI+H_ServNPL,0)-(IF($B85=2,C$7*H_LegalShare,0)+IF($B85=C$6,C$7*(1-H_LegalShare),0))-IF($B85=0,H_Acq+H_Board,0)-IF(AND($B85&gt;C$6,$B85&lt;=C$12),H_TI+H_ServNPL+H_Util,0)-IF($B85=C$11,C$15+H_CK,0)</f>
        <v>0</v>
      </c>
      <c r="D85" s="19" t="n">
        <f aca="false">IF($B85=D$12,D$14,0)-IF(AND($B85&gt;=1,$B85&lt;=D$6),H_TI+H_ServNPL,0)-(IF($B85=2,D$7*H_LegalShare,0)+IF($B85=D$6,D$7*(1-H_LegalShare),0))-IF($B85=0,H_Acq+H_Board,0)-IF(AND($B85&gt;D$6,$B85&lt;=D$12),H_TI+H_ServNPL+H_Util,0)-IF($B85=D$11,D$15+H_CK,0)</f>
        <v>0</v>
      </c>
      <c r="E85" s="19" t="n">
        <f aca="false">IF($B85=E$12,E$14,0)-IF(AND($B85&gt;=1,$B85&lt;=E$6),H_TI+H_ServNPL,0)-(IF($B85=2,E$7*H_LegalShare,0)+IF($B85=E$6,E$7*(1-H_LegalShare),0))-IF($B85=0,H_Acq+H_Board,0)-IF(AND($B85&gt;E$6,$B85&lt;=E$12),H_TI+H_ServNPL+H_Util,0)-IF($B85=E$11,E$15+H_CK,0)</f>
        <v>0</v>
      </c>
      <c r="F85" s="19" t="n">
        <f aca="false">IF($B85=F$12,F$14,0)-IF(AND($B85&gt;=1,$B85&lt;=F$6),H_TI+H_ServNPL,0)-(IF($B85=2,F$7*H_LegalShare,0)+IF($B85=F$6,F$7*(1-H_LegalShare),0))-IF($B85=0,H_Acq+H_Board,0)-IF(AND($B85&gt;F$6,$B85&lt;=F$12),H_TI+H_ServNPL+H_Util,0)-IF($B85=F$11,F$15+H_CK,0)</f>
        <v>0</v>
      </c>
      <c r="G85" s="19" t="n">
        <f aca="false">IF($B85=G$12,G$14,0)-IF(AND($B85&gt;=1,$B85&lt;=G$6),H_TI+H_ServNPL,0)-(IF($B85=2,G$7*H_LegalShare,0)+IF($B85=G$6,G$7*(1-H_LegalShare),0))-IF($B85=0,H_Acq+H_Board,0)-IF(AND($B85&gt;G$6,$B85&lt;=G$12),H_TI+H_ServNPL+H_Util,0)-IF($B85=G$11,G$15+H_CK,0)</f>
        <v>0</v>
      </c>
      <c r="H85" s="19" t="n">
        <f aca="false">IF($B85=H$12,H$14,0)-IF(AND($B85&gt;=1,$B85&lt;=H$6),H_TI+H_ServNPL,0)-(IF($B85=2,H$7*H_LegalShare,0)+IF($B85=H$6,H$7*(1-H_LegalShare),0))-IF($B85=0,H_Acq+H_Board,0)-IF(AND($B85&gt;H$6,$B85&lt;=H$12),H_TI+H_ServNPL+H_Util,0)-IF($B85=H$11,H$15+H_CK,0)</f>
        <v>0</v>
      </c>
      <c r="I85" s="19" t="n">
        <f aca="false">IF($B85=I$12,I$14,0)-IF(AND($B85&gt;=1,$B85&lt;=I$6),H_TI+H_ServNPL,0)-(IF($B85=2,I$7*H_LegalShare,0)+IF($B85=I$6,I$7*(1-H_LegalShare),0))-IF($B85=0,H_Acq+H_Board,0)-IF(AND($B85&gt;I$6,$B85&lt;=I$12),H_TI+H_ServNPL+H_Util,0)-IF($B85=I$11,I$15+H_CK,0)</f>
        <v>0</v>
      </c>
      <c r="J85" s="19" t="n">
        <f aca="false">IF($B85=J$12,J$14,0)-IF(AND($B85&gt;=1,$B85&lt;=J$6),H_TI+H_ServNPL,0)-(IF($B85=2,J$7*H_LegalShare,0)+IF($B85=J$6,J$7*(1-H_LegalShare),0))-IF($B85=0,H_Acq+H_Board,0)-IF(AND($B85&gt;J$6,$B85&lt;=J$12),H_TI+H_ServNPL+H_Util,0)-IF($B85=J$11,J$15+H_CK,0)</f>
        <v>0</v>
      </c>
      <c r="K85" s="19" t="n">
        <f aca="false">IF($B85=K$12,K$14,0)-IF(AND($B85&gt;=1,$B85&lt;=K$6),H_TI+H_ServNPL,0)-(IF($B85=2,K$7*H_LegalShare,0)+IF($B85=K$6,K$7*(1-H_LegalShare),0))-IF($B85=0,H_Acq+H_Board,0)-IF(AND($B85&gt;K$6,$B85&lt;=K$12),H_TI+H_ServNPL+H_Util,0)-IF($B85=K$11,K$15+H_CK,0)</f>
        <v>0</v>
      </c>
      <c r="L85" s="19" t="n">
        <f aca="false">IF($B85=L$12,L$14,0)-IF(AND($B85&gt;=1,$B85&lt;=L$6),H_TI+H_ServNPL,0)-(IF($B85=2,L$7*H_LegalShare,0)+IF($B85=L$6,L$7*(1-H_LegalShare),0))-IF($B85=0,H_Acq+H_Board,0)-IF(AND($B85&gt;L$6,$B85&lt;=L$12),H_TI+H_ServNPL+H_Util,0)-IF($B85=L$11,L$15+H_CK,0)</f>
        <v>0</v>
      </c>
      <c r="M85" s="19" t="n">
        <f aca="false">IF($B85=M$12,M$14,0)-IF(AND($B85&gt;=1,$B85&lt;=M$6),H_TI+H_ServNPL,0)-(IF($B85=2,M$7*H_LegalShare,0)+IF($B85=M$6,M$7*(1-H_LegalShare),0))-IF($B85=0,H_Acq+H_Board,0)-IF(AND($B85&gt;M$6,$B85&lt;=M$12),H_TI+H_ServNPL+H_Util,0)-IF($B85=M$11,M$15+H_CK,0)</f>
        <v>0</v>
      </c>
      <c r="N85" s="19" t="n">
        <f aca="false">IF($B85=N$12,N$14,0)-IF(AND($B85&gt;=1,$B85&lt;=N$6),H_TI+H_ServNPL,0)-(IF($B85=2,N$7*H_LegalShare,0)+IF($B85=N$6,N$7*(1-H_LegalShare),0))-IF($B85=0,H_Acq+H_Board,0)-IF(AND($B85&gt;N$6,$B85&lt;=N$12),H_TI+H_ServNPL+H_Util,0)-IF($B85=N$11,N$15+H_CK,0)</f>
        <v>0</v>
      </c>
      <c r="O85" s="19" t="n">
        <f aca="false">IF($B85=O$12,O$14,0)-IF(AND($B85&gt;=1,$B85&lt;=O$6),H_TI+H_ServNPL,0)-(IF($B85=2,O$7*H_LegalShare,0)+IF($B85=O$6,O$7*(1-H_LegalShare),0))-IF($B85=0,H_Acq+H_Board,0)-IF(AND($B85&gt;O$6,$B85&lt;=O$12),H_TI+H_ServNPL+H_Util,0)-IF($B85=O$11,O$15+H_CK,0)</f>
        <v>0</v>
      </c>
      <c r="P85" s="19" t="n">
        <f aca="false">IF($B85=P$12,P$14,0)-IF(AND($B85&gt;=1,$B85&lt;=P$6),H_TI+H_ServNPL,0)-(IF($B85=2,P$7*H_LegalShare,0)+IF($B85=P$6,P$7*(1-H_LegalShare),0))-IF($B85=0,H_Acq+H_Board,0)-IF(AND($B85&gt;P$6,$B85&lt;=P$12),H_TI+H_ServNPL+H_Util,0)-IF($B85=P$11,P$15+H_CK,0)</f>
        <v>-3770</v>
      </c>
      <c r="Q85" s="19" t="n">
        <f aca="false">IF($B85=Q$12,Q$14,0)-IF(AND($B85&gt;=1,$B85&lt;=Q$6),H_TI+H_ServNPL,0)-(IF($B85=2,Q$7*H_LegalShare,0)+IF($B85=Q$6,Q$7*(1-H_LegalShare),0))-IF($B85=0,H_Acq+H_Board,0)-IF(AND($B85&gt;Q$6,$B85&lt;=Q$12),H_TI+H_ServNPL+H_Util,0)-IF($B85=Q$11,Q$15+H_CK,0)</f>
        <v>0</v>
      </c>
      <c r="R85" s="19" t="n">
        <f aca="false">IF($B85=R$12,R$14,0)-IF(AND($B85&gt;=1,$B85&lt;=R$6),H_TI+H_ServNPL,0)-(IF($B85=2,R$7*H_LegalShare,0)+IF($B85=R$6,R$7*(1-H_LegalShare),0))-IF($B85=0,H_Acq+H_Board,0)-IF(AND($B85&gt;R$6,$B85&lt;=R$12),H_TI+H_ServNPL+H_Util,0)-IF($B85=R$11,R$15+H_CK,0)</f>
        <v>0</v>
      </c>
      <c r="S85" s="19" t="n">
        <f aca="false">IF($B85=S$12,S$14,0)-IF(AND($B85&gt;=1,$B85&lt;=S$6),H_TI+H_ServNPL,0)-(IF($B85=2,S$7*H_LegalShare,0)+IF($B85=S$6,S$7*(1-H_LegalShare),0))-IF($B85=0,H_Acq+H_Board,0)-IF(AND($B85&gt;S$6,$B85&lt;=S$12),H_TI+H_ServNPL+H_Util,0)-IF($B85=S$11,S$15+H_CK,0)</f>
        <v>0</v>
      </c>
      <c r="T85" s="19" t="n">
        <f aca="false">IF($B85=T$12,T$14,0)-IF(AND($B85&gt;=1,$B85&lt;=T$6),H_TI+H_ServNPL,0)-(IF($B85=2,T$7*H_LegalShare,0)+IF($B85=T$6,T$7*(1-H_LegalShare),0))-IF($B85=0,H_Acq+H_Board,0)-IF(AND($B85&gt;T$6,$B85&lt;=T$12),H_TI+H_ServNPL+H_Util,0)-IF($B85=T$11,T$15+H_CK,0)</f>
        <v>0</v>
      </c>
      <c r="U85" s="19" t="n">
        <f aca="false">IF($B85=U$12,U$14,0)-IF(AND($B85&gt;=1,$B85&lt;=U$6),H_TI+H_ServNPL,0)-(IF($B85=2,U$7*H_LegalShare,0)+IF($B85=U$6,U$7*(1-H_LegalShare),0))-IF($B85=0,H_Acq+H_Board,0)-IF(AND($B85&gt;U$6,$B85&lt;=U$12),H_TI+H_ServNPL+H_Util,0)-IF($B85=U$11,U$15+H_CK,0)</f>
        <v>0</v>
      </c>
      <c r="V85" s="19" t="n">
        <f aca="false">IF($B85=V$12,V$14,0)-IF(AND($B85&gt;=1,$B85&lt;=V$6),H_TI+H_ServNPL,0)-(IF($B85=2,V$7*H_LegalShare,0)+IF($B85=V$6,V$7*(1-H_LegalShare),0))-IF($B85=0,H_Acq+H_Board,0)-IF(AND($B85&gt;V$6,$B85&lt;=V$12),H_TI+H_ServNPL+H_Util,0)-IF($B85=V$11,V$15+H_CK,0)</f>
        <v>0</v>
      </c>
      <c r="W85" s="19" t="n">
        <f aca="false">IF($B85=W$12,W$14,0)-IF(AND($B85&gt;=1,$B85&lt;=W$6),H_TI+H_ServNPL,0)-(IF($B85=2,W$7*H_LegalShare,0)+IF($B85=W$6,W$7*(1-H_LegalShare),0))-IF($B85=0,H_Acq+H_Board,0)-IF(AND($B85&gt;W$6,$B85&lt;=W$12),H_TI+H_ServNPL+H_Util,0)-IF($B85=W$11,W$15+H_CK,0)</f>
        <v>0</v>
      </c>
      <c r="X85" s="19" t="n">
        <f aca="false">IF($B85=X$12,X$14,0)-IF(AND($B85&gt;=1,$B85&lt;=X$6),H_TI+H_ServNPL,0)-(IF($B85=2,X$7*H_LegalShare,0)+IF($B85=X$6,X$7*(1-H_LegalShare),0))-IF($B85=0,H_Acq+H_Board,0)-IF(AND($B85&gt;X$6,$B85&lt;=X$12),H_TI+H_ServNPL+H_Util,0)-IF($B85=X$11,X$15+H_CK,0)</f>
        <v>0</v>
      </c>
      <c r="Y85" s="19" t="n">
        <f aca="false">IF($B85=Y$12,Y$14,0)-IF(AND($B85&gt;=1,$B85&lt;=Y$6),H_TI+H_ServNPL,0)-(IF($B85=2,Y$7*H_LegalShare,0)+IF($B85=Y$6,Y$7*(1-H_LegalShare),0))-IF($B85=0,H_Acq+H_Board,0)-IF(AND($B85&gt;Y$6,$B85&lt;=Y$12),H_TI+H_ServNPL+H_Util,0)-IF($B85=Y$11,Y$15+H_CK,0)</f>
        <v>0</v>
      </c>
    </row>
    <row r="86" customFormat="false" ht="15" hidden="false" customHeight="false" outlineLevel="0" collapsed="false">
      <c r="B86" s="0" t="n">
        <v>55</v>
      </c>
      <c r="C86" s="19" t="n">
        <f aca="false">IF($B86=C$12,C$14,0)-IF(AND($B86&gt;=1,$B86&lt;=C$6),H_TI+H_ServNPL,0)-(IF($B86=2,C$7*H_LegalShare,0)+IF($B86=C$6,C$7*(1-H_LegalShare),0))-IF($B86=0,H_Acq+H_Board,0)-IF(AND($B86&gt;C$6,$B86&lt;=C$12),H_TI+H_ServNPL+H_Util,0)-IF($B86=C$11,C$15+H_CK,0)</f>
        <v>0</v>
      </c>
      <c r="D86" s="19" t="n">
        <f aca="false">IF($B86=D$12,D$14,0)-IF(AND($B86&gt;=1,$B86&lt;=D$6),H_TI+H_ServNPL,0)-(IF($B86=2,D$7*H_LegalShare,0)+IF($B86=D$6,D$7*(1-H_LegalShare),0))-IF($B86=0,H_Acq+H_Board,0)-IF(AND($B86&gt;D$6,$B86&lt;=D$12),H_TI+H_ServNPL+H_Util,0)-IF($B86=D$11,D$15+H_CK,0)</f>
        <v>0</v>
      </c>
      <c r="E86" s="19" t="n">
        <f aca="false">IF($B86=E$12,E$14,0)-IF(AND($B86&gt;=1,$B86&lt;=E$6),H_TI+H_ServNPL,0)-(IF($B86=2,E$7*H_LegalShare,0)+IF($B86=E$6,E$7*(1-H_LegalShare),0))-IF($B86=0,H_Acq+H_Board,0)-IF(AND($B86&gt;E$6,$B86&lt;=E$12),H_TI+H_ServNPL+H_Util,0)-IF($B86=E$11,E$15+H_CK,0)</f>
        <v>0</v>
      </c>
      <c r="F86" s="19" t="n">
        <f aca="false">IF($B86=F$12,F$14,0)-IF(AND($B86&gt;=1,$B86&lt;=F$6),H_TI+H_ServNPL,0)-(IF($B86=2,F$7*H_LegalShare,0)+IF($B86=F$6,F$7*(1-H_LegalShare),0))-IF($B86=0,H_Acq+H_Board,0)-IF(AND($B86&gt;F$6,$B86&lt;=F$12),H_TI+H_ServNPL+H_Util,0)-IF($B86=F$11,F$15+H_CK,0)</f>
        <v>0</v>
      </c>
      <c r="G86" s="19" t="n">
        <f aca="false">IF($B86=G$12,G$14,0)-IF(AND($B86&gt;=1,$B86&lt;=G$6),H_TI+H_ServNPL,0)-(IF($B86=2,G$7*H_LegalShare,0)+IF($B86=G$6,G$7*(1-H_LegalShare),0))-IF($B86=0,H_Acq+H_Board,0)-IF(AND($B86&gt;G$6,$B86&lt;=G$12),H_TI+H_ServNPL+H_Util,0)-IF($B86=G$11,G$15+H_CK,0)</f>
        <v>0</v>
      </c>
      <c r="H86" s="19" t="n">
        <f aca="false">IF($B86=H$12,H$14,0)-IF(AND($B86&gt;=1,$B86&lt;=H$6),H_TI+H_ServNPL,0)-(IF($B86=2,H$7*H_LegalShare,0)+IF($B86=H$6,H$7*(1-H_LegalShare),0))-IF($B86=0,H_Acq+H_Board,0)-IF(AND($B86&gt;H$6,$B86&lt;=H$12),H_TI+H_ServNPL+H_Util,0)-IF($B86=H$11,H$15+H_CK,0)</f>
        <v>0</v>
      </c>
      <c r="I86" s="19" t="n">
        <f aca="false">IF($B86=I$12,I$14,0)-IF(AND($B86&gt;=1,$B86&lt;=I$6),H_TI+H_ServNPL,0)-(IF($B86=2,I$7*H_LegalShare,0)+IF($B86=I$6,I$7*(1-H_LegalShare),0))-IF($B86=0,H_Acq+H_Board,0)-IF(AND($B86&gt;I$6,$B86&lt;=I$12),H_TI+H_ServNPL+H_Util,0)-IF($B86=I$11,I$15+H_CK,0)</f>
        <v>0</v>
      </c>
      <c r="J86" s="19" t="n">
        <f aca="false">IF($B86=J$12,J$14,0)-IF(AND($B86&gt;=1,$B86&lt;=J$6),H_TI+H_ServNPL,0)-(IF($B86=2,J$7*H_LegalShare,0)+IF($B86=J$6,J$7*(1-H_LegalShare),0))-IF($B86=0,H_Acq+H_Board,0)-IF(AND($B86&gt;J$6,$B86&lt;=J$12),H_TI+H_ServNPL+H_Util,0)-IF($B86=J$11,J$15+H_CK,0)</f>
        <v>0</v>
      </c>
      <c r="K86" s="19" t="n">
        <f aca="false">IF($B86=K$12,K$14,0)-IF(AND($B86&gt;=1,$B86&lt;=K$6),H_TI+H_ServNPL,0)-(IF($B86=2,K$7*H_LegalShare,0)+IF($B86=K$6,K$7*(1-H_LegalShare),0))-IF($B86=0,H_Acq+H_Board,0)-IF(AND($B86&gt;K$6,$B86&lt;=K$12),H_TI+H_ServNPL+H_Util,0)-IF($B86=K$11,K$15+H_CK,0)</f>
        <v>0</v>
      </c>
      <c r="L86" s="19" t="n">
        <f aca="false">IF($B86=L$12,L$14,0)-IF(AND($B86&gt;=1,$B86&lt;=L$6),H_TI+H_ServNPL,0)-(IF($B86=2,L$7*H_LegalShare,0)+IF($B86=L$6,L$7*(1-H_LegalShare),0))-IF($B86=0,H_Acq+H_Board,0)-IF(AND($B86&gt;L$6,$B86&lt;=L$12),H_TI+H_ServNPL+H_Util,0)-IF($B86=L$11,L$15+H_CK,0)</f>
        <v>0</v>
      </c>
      <c r="M86" s="19" t="n">
        <f aca="false">IF($B86=M$12,M$14,0)-IF(AND($B86&gt;=1,$B86&lt;=M$6),H_TI+H_ServNPL,0)-(IF($B86=2,M$7*H_LegalShare,0)+IF($B86=M$6,M$7*(1-H_LegalShare),0))-IF($B86=0,H_Acq+H_Board,0)-IF(AND($B86&gt;M$6,$B86&lt;=M$12),H_TI+H_ServNPL+H_Util,0)-IF($B86=M$11,M$15+H_CK,0)</f>
        <v>0</v>
      </c>
      <c r="N86" s="19" t="n">
        <f aca="false">IF($B86=N$12,N$14,0)-IF(AND($B86&gt;=1,$B86&lt;=N$6),H_TI+H_ServNPL,0)-(IF($B86=2,N$7*H_LegalShare,0)+IF($B86=N$6,N$7*(1-H_LegalShare),0))-IF($B86=0,H_Acq+H_Board,0)-IF(AND($B86&gt;N$6,$B86&lt;=N$12),H_TI+H_ServNPL+H_Util,0)-IF($B86=N$11,N$15+H_CK,0)</f>
        <v>0</v>
      </c>
      <c r="O86" s="19" t="n">
        <f aca="false">IF($B86=O$12,O$14,0)-IF(AND($B86&gt;=1,$B86&lt;=O$6),H_TI+H_ServNPL,0)-(IF($B86=2,O$7*H_LegalShare,0)+IF($B86=O$6,O$7*(1-H_LegalShare),0))-IF($B86=0,H_Acq+H_Board,0)-IF(AND($B86&gt;O$6,$B86&lt;=O$12),H_TI+H_ServNPL+H_Util,0)-IF($B86=O$11,O$15+H_CK,0)</f>
        <v>0</v>
      </c>
      <c r="P86" s="19" t="n">
        <f aca="false">IF($B86=P$12,P$14,0)-IF(AND($B86&gt;=1,$B86&lt;=P$6),H_TI+H_ServNPL,0)-(IF($B86=2,P$7*H_LegalShare,0)+IF($B86=P$6,P$7*(1-H_LegalShare),0))-IF($B86=0,H_Acq+H_Board,0)-IF(AND($B86&gt;P$6,$B86&lt;=P$12),H_TI+H_ServNPL+H_Util,0)-IF($B86=P$11,P$15+H_CK,0)</f>
        <v>-670</v>
      </c>
      <c r="Q86" s="19" t="n">
        <f aca="false">IF($B86=Q$12,Q$14,0)-IF(AND($B86&gt;=1,$B86&lt;=Q$6),H_TI+H_ServNPL,0)-(IF($B86=2,Q$7*H_LegalShare,0)+IF($B86=Q$6,Q$7*(1-H_LegalShare),0))-IF($B86=0,H_Acq+H_Board,0)-IF(AND($B86&gt;Q$6,$B86&lt;=Q$12),H_TI+H_ServNPL+H_Util,0)-IF($B86=Q$11,Q$15+H_CK,0)</f>
        <v>0</v>
      </c>
      <c r="R86" s="19" t="n">
        <f aca="false">IF($B86=R$12,R$14,0)-IF(AND($B86&gt;=1,$B86&lt;=R$6),H_TI+H_ServNPL,0)-(IF($B86=2,R$7*H_LegalShare,0)+IF($B86=R$6,R$7*(1-H_LegalShare),0))-IF($B86=0,H_Acq+H_Board,0)-IF(AND($B86&gt;R$6,$B86&lt;=R$12),H_TI+H_ServNPL+H_Util,0)-IF($B86=R$11,R$15+H_CK,0)</f>
        <v>0</v>
      </c>
      <c r="S86" s="19" t="n">
        <f aca="false">IF($B86=S$12,S$14,0)-IF(AND($B86&gt;=1,$B86&lt;=S$6),H_TI+H_ServNPL,0)-(IF($B86=2,S$7*H_LegalShare,0)+IF($B86=S$6,S$7*(1-H_LegalShare),0))-IF($B86=0,H_Acq+H_Board,0)-IF(AND($B86&gt;S$6,$B86&lt;=S$12),H_TI+H_ServNPL+H_Util,0)-IF($B86=S$11,S$15+H_CK,0)</f>
        <v>0</v>
      </c>
      <c r="T86" s="19" t="n">
        <f aca="false">IF($B86=T$12,T$14,0)-IF(AND($B86&gt;=1,$B86&lt;=T$6),H_TI+H_ServNPL,0)-(IF($B86=2,T$7*H_LegalShare,0)+IF($B86=T$6,T$7*(1-H_LegalShare),0))-IF($B86=0,H_Acq+H_Board,0)-IF(AND($B86&gt;T$6,$B86&lt;=T$12),H_TI+H_ServNPL+H_Util,0)-IF($B86=T$11,T$15+H_CK,0)</f>
        <v>0</v>
      </c>
      <c r="U86" s="19" t="n">
        <f aca="false">IF($B86=U$12,U$14,0)-IF(AND($B86&gt;=1,$B86&lt;=U$6),H_TI+H_ServNPL,0)-(IF($B86=2,U$7*H_LegalShare,0)+IF($B86=U$6,U$7*(1-H_LegalShare),0))-IF($B86=0,H_Acq+H_Board,0)-IF(AND($B86&gt;U$6,$B86&lt;=U$12),H_TI+H_ServNPL+H_Util,0)-IF($B86=U$11,U$15+H_CK,0)</f>
        <v>0</v>
      </c>
      <c r="V86" s="19" t="n">
        <f aca="false">IF($B86=V$12,V$14,0)-IF(AND($B86&gt;=1,$B86&lt;=V$6),H_TI+H_ServNPL,0)-(IF($B86=2,V$7*H_LegalShare,0)+IF($B86=V$6,V$7*(1-H_LegalShare),0))-IF($B86=0,H_Acq+H_Board,0)-IF(AND($B86&gt;V$6,$B86&lt;=V$12),H_TI+H_ServNPL+H_Util,0)-IF($B86=V$11,V$15+H_CK,0)</f>
        <v>0</v>
      </c>
      <c r="W86" s="19" t="n">
        <f aca="false">IF($B86=W$12,W$14,0)-IF(AND($B86&gt;=1,$B86&lt;=W$6),H_TI+H_ServNPL,0)-(IF($B86=2,W$7*H_LegalShare,0)+IF($B86=W$6,W$7*(1-H_LegalShare),0))-IF($B86=0,H_Acq+H_Board,0)-IF(AND($B86&gt;W$6,$B86&lt;=W$12),H_TI+H_ServNPL+H_Util,0)-IF($B86=W$11,W$15+H_CK,0)</f>
        <v>0</v>
      </c>
      <c r="X86" s="19" t="n">
        <f aca="false">IF($B86=X$12,X$14,0)-IF(AND($B86&gt;=1,$B86&lt;=X$6),H_TI+H_ServNPL,0)-(IF($B86=2,X$7*H_LegalShare,0)+IF($B86=X$6,X$7*(1-H_LegalShare),0))-IF($B86=0,H_Acq+H_Board,0)-IF(AND($B86&gt;X$6,$B86&lt;=X$12),H_TI+H_ServNPL+H_Util,0)-IF($B86=X$11,X$15+H_CK,0)</f>
        <v>0</v>
      </c>
      <c r="Y86" s="19" t="n">
        <f aca="false">IF($B86=Y$12,Y$14,0)-IF(AND($B86&gt;=1,$B86&lt;=Y$6),H_TI+H_ServNPL,0)-(IF($B86=2,Y$7*H_LegalShare,0)+IF($B86=Y$6,Y$7*(1-H_LegalShare),0))-IF($B86=0,H_Acq+H_Board,0)-IF(AND($B86&gt;Y$6,$B86&lt;=Y$12),H_TI+H_ServNPL+H_Util,0)-IF($B86=Y$11,Y$15+H_CK,0)</f>
        <v>0</v>
      </c>
    </row>
    <row r="87" customFormat="false" ht="15" hidden="false" customHeight="false" outlineLevel="0" collapsed="false">
      <c r="B87" s="0" t="n">
        <v>56</v>
      </c>
      <c r="C87" s="19" t="n">
        <f aca="false">IF($B87=C$12,C$14,0)-IF(AND($B87&gt;=1,$B87&lt;=C$6),H_TI+H_ServNPL,0)-(IF($B87=2,C$7*H_LegalShare,0)+IF($B87=C$6,C$7*(1-H_LegalShare),0))-IF($B87=0,H_Acq+H_Board,0)-IF(AND($B87&gt;C$6,$B87&lt;=C$12),H_TI+H_ServNPL+H_Util,0)-IF($B87=C$11,C$15+H_CK,0)</f>
        <v>0</v>
      </c>
      <c r="D87" s="19" t="n">
        <f aca="false">IF($B87=D$12,D$14,0)-IF(AND($B87&gt;=1,$B87&lt;=D$6),H_TI+H_ServNPL,0)-(IF($B87=2,D$7*H_LegalShare,0)+IF($B87=D$6,D$7*(1-H_LegalShare),0))-IF($B87=0,H_Acq+H_Board,0)-IF(AND($B87&gt;D$6,$B87&lt;=D$12),H_TI+H_ServNPL+H_Util,0)-IF($B87=D$11,D$15+H_CK,0)</f>
        <v>0</v>
      </c>
      <c r="E87" s="19" t="n">
        <f aca="false">IF($B87=E$12,E$14,0)-IF(AND($B87&gt;=1,$B87&lt;=E$6),H_TI+H_ServNPL,0)-(IF($B87=2,E$7*H_LegalShare,0)+IF($B87=E$6,E$7*(1-H_LegalShare),0))-IF($B87=0,H_Acq+H_Board,0)-IF(AND($B87&gt;E$6,$B87&lt;=E$12),H_TI+H_ServNPL+H_Util,0)-IF($B87=E$11,E$15+H_CK,0)</f>
        <v>0</v>
      </c>
      <c r="F87" s="19" t="n">
        <f aca="false">IF($B87=F$12,F$14,0)-IF(AND($B87&gt;=1,$B87&lt;=F$6),H_TI+H_ServNPL,0)-(IF($B87=2,F$7*H_LegalShare,0)+IF($B87=F$6,F$7*(1-H_LegalShare),0))-IF($B87=0,H_Acq+H_Board,0)-IF(AND($B87&gt;F$6,$B87&lt;=F$12),H_TI+H_ServNPL+H_Util,0)-IF($B87=F$11,F$15+H_CK,0)</f>
        <v>0</v>
      </c>
      <c r="G87" s="19" t="n">
        <f aca="false">IF($B87=G$12,G$14,0)-IF(AND($B87&gt;=1,$B87&lt;=G$6),H_TI+H_ServNPL,0)-(IF($B87=2,G$7*H_LegalShare,0)+IF($B87=G$6,G$7*(1-H_LegalShare),0))-IF($B87=0,H_Acq+H_Board,0)-IF(AND($B87&gt;G$6,$B87&lt;=G$12),H_TI+H_ServNPL+H_Util,0)-IF($B87=G$11,G$15+H_CK,0)</f>
        <v>0</v>
      </c>
      <c r="H87" s="19" t="n">
        <f aca="false">IF($B87=H$12,H$14,0)-IF(AND($B87&gt;=1,$B87&lt;=H$6),H_TI+H_ServNPL,0)-(IF($B87=2,H$7*H_LegalShare,0)+IF($B87=H$6,H$7*(1-H_LegalShare),0))-IF($B87=0,H_Acq+H_Board,0)-IF(AND($B87&gt;H$6,$B87&lt;=H$12),H_TI+H_ServNPL+H_Util,0)-IF($B87=H$11,H$15+H_CK,0)</f>
        <v>0</v>
      </c>
      <c r="I87" s="19" t="n">
        <f aca="false">IF($B87=I$12,I$14,0)-IF(AND($B87&gt;=1,$B87&lt;=I$6),H_TI+H_ServNPL,0)-(IF($B87=2,I$7*H_LegalShare,0)+IF($B87=I$6,I$7*(1-H_LegalShare),0))-IF($B87=0,H_Acq+H_Board,0)-IF(AND($B87&gt;I$6,$B87&lt;=I$12),H_TI+H_ServNPL+H_Util,0)-IF($B87=I$11,I$15+H_CK,0)</f>
        <v>0</v>
      </c>
      <c r="J87" s="19" t="n">
        <f aca="false">IF($B87=J$12,J$14,0)-IF(AND($B87&gt;=1,$B87&lt;=J$6),H_TI+H_ServNPL,0)-(IF($B87=2,J$7*H_LegalShare,0)+IF($B87=J$6,J$7*(1-H_LegalShare),0))-IF($B87=0,H_Acq+H_Board,0)-IF(AND($B87&gt;J$6,$B87&lt;=J$12),H_TI+H_ServNPL+H_Util,0)-IF($B87=J$11,J$15+H_CK,0)</f>
        <v>0</v>
      </c>
      <c r="K87" s="19" t="n">
        <f aca="false">IF($B87=K$12,K$14,0)-IF(AND($B87&gt;=1,$B87&lt;=K$6),H_TI+H_ServNPL,0)-(IF($B87=2,K$7*H_LegalShare,0)+IF($B87=K$6,K$7*(1-H_LegalShare),0))-IF($B87=0,H_Acq+H_Board,0)-IF(AND($B87&gt;K$6,$B87&lt;=K$12),H_TI+H_ServNPL+H_Util,0)-IF($B87=K$11,K$15+H_CK,0)</f>
        <v>0</v>
      </c>
      <c r="L87" s="19" t="n">
        <f aca="false">IF($B87=L$12,L$14,0)-IF(AND($B87&gt;=1,$B87&lt;=L$6),H_TI+H_ServNPL,0)-(IF($B87=2,L$7*H_LegalShare,0)+IF($B87=L$6,L$7*(1-H_LegalShare),0))-IF($B87=0,H_Acq+H_Board,0)-IF(AND($B87&gt;L$6,$B87&lt;=L$12),H_TI+H_ServNPL+H_Util,0)-IF($B87=L$11,L$15+H_CK,0)</f>
        <v>0</v>
      </c>
      <c r="M87" s="19" t="n">
        <f aca="false">IF($B87=M$12,M$14,0)-IF(AND($B87&gt;=1,$B87&lt;=M$6),H_TI+H_ServNPL,0)-(IF($B87=2,M$7*H_LegalShare,0)+IF($B87=M$6,M$7*(1-H_LegalShare),0))-IF($B87=0,H_Acq+H_Board,0)-IF(AND($B87&gt;M$6,$B87&lt;=M$12),H_TI+H_ServNPL+H_Util,0)-IF($B87=M$11,M$15+H_CK,0)</f>
        <v>0</v>
      </c>
      <c r="N87" s="19" t="n">
        <f aca="false">IF($B87=N$12,N$14,0)-IF(AND($B87&gt;=1,$B87&lt;=N$6),H_TI+H_ServNPL,0)-(IF($B87=2,N$7*H_LegalShare,0)+IF($B87=N$6,N$7*(1-H_LegalShare),0))-IF($B87=0,H_Acq+H_Board,0)-IF(AND($B87&gt;N$6,$B87&lt;=N$12),H_TI+H_ServNPL+H_Util,0)-IF($B87=N$11,N$15+H_CK,0)</f>
        <v>0</v>
      </c>
      <c r="O87" s="19" t="n">
        <f aca="false">IF($B87=O$12,O$14,0)-IF(AND($B87&gt;=1,$B87&lt;=O$6),H_TI+H_ServNPL,0)-(IF($B87=2,O$7*H_LegalShare,0)+IF($B87=O$6,O$7*(1-H_LegalShare),0))-IF($B87=0,H_Acq+H_Board,0)-IF(AND($B87&gt;O$6,$B87&lt;=O$12),H_TI+H_ServNPL+H_Util,0)-IF($B87=O$11,O$15+H_CK,0)</f>
        <v>0</v>
      </c>
      <c r="P87" s="19" t="n">
        <f aca="false">IF($B87=P$12,P$14,0)-IF(AND($B87&gt;=1,$B87&lt;=P$6),H_TI+H_ServNPL,0)-(IF($B87=2,P$7*H_LegalShare,0)+IF($B87=P$6,P$7*(1-H_LegalShare),0))-IF($B87=0,H_Acq+H_Board,0)-IF(AND($B87&gt;P$6,$B87&lt;=P$12),H_TI+H_ServNPL+H_Util,0)-IF($B87=P$11,P$15+H_CK,0)</f>
        <v>-670</v>
      </c>
      <c r="Q87" s="19" t="n">
        <f aca="false">IF($B87=Q$12,Q$14,0)-IF(AND($B87&gt;=1,$B87&lt;=Q$6),H_TI+H_ServNPL,0)-(IF($B87=2,Q$7*H_LegalShare,0)+IF($B87=Q$6,Q$7*(1-H_LegalShare),0))-IF($B87=0,H_Acq+H_Board,0)-IF(AND($B87&gt;Q$6,$B87&lt;=Q$12),H_TI+H_ServNPL+H_Util,0)-IF($B87=Q$11,Q$15+H_CK,0)</f>
        <v>0</v>
      </c>
      <c r="R87" s="19" t="n">
        <f aca="false">IF($B87=R$12,R$14,0)-IF(AND($B87&gt;=1,$B87&lt;=R$6),H_TI+H_ServNPL,0)-(IF($B87=2,R$7*H_LegalShare,0)+IF($B87=R$6,R$7*(1-H_LegalShare),0))-IF($B87=0,H_Acq+H_Board,0)-IF(AND($B87&gt;R$6,$B87&lt;=R$12),H_TI+H_ServNPL+H_Util,0)-IF($B87=R$11,R$15+H_CK,0)</f>
        <v>0</v>
      </c>
      <c r="S87" s="19" t="n">
        <f aca="false">IF($B87=S$12,S$14,0)-IF(AND($B87&gt;=1,$B87&lt;=S$6),H_TI+H_ServNPL,0)-(IF($B87=2,S$7*H_LegalShare,0)+IF($B87=S$6,S$7*(1-H_LegalShare),0))-IF($B87=0,H_Acq+H_Board,0)-IF(AND($B87&gt;S$6,$B87&lt;=S$12),H_TI+H_ServNPL+H_Util,0)-IF($B87=S$11,S$15+H_CK,0)</f>
        <v>0</v>
      </c>
      <c r="T87" s="19" t="n">
        <f aca="false">IF($B87=T$12,T$14,0)-IF(AND($B87&gt;=1,$B87&lt;=T$6),H_TI+H_ServNPL,0)-(IF($B87=2,T$7*H_LegalShare,0)+IF($B87=T$6,T$7*(1-H_LegalShare),0))-IF($B87=0,H_Acq+H_Board,0)-IF(AND($B87&gt;T$6,$B87&lt;=T$12),H_TI+H_ServNPL+H_Util,0)-IF($B87=T$11,T$15+H_CK,0)</f>
        <v>0</v>
      </c>
      <c r="U87" s="19" t="n">
        <f aca="false">IF($B87=U$12,U$14,0)-IF(AND($B87&gt;=1,$B87&lt;=U$6),H_TI+H_ServNPL,0)-(IF($B87=2,U$7*H_LegalShare,0)+IF($B87=U$6,U$7*(1-H_LegalShare),0))-IF($B87=0,H_Acq+H_Board,0)-IF(AND($B87&gt;U$6,$B87&lt;=U$12),H_TI+H_ServNPL+H_Util,0)-IF($B87=U$11,U$15+H_CK,0)</f>
        <v>0</v>
      </c>
      <c r="V87" s="19" t="n">
        <f aca="false">IF($B87=V$12,V$14,0)-IF(AND($B87&gt;=1,$B87&lt;=V$6),H_TI+H_ServNPL,0)-(IF($B87=2,V$7*H_LegalShare,0)+IF($B87=V$6,V$7*(1-H_LegalShare),0))-IF($B87=0,H_Acq+H_Board,0)-IF(AND($B87&gt;V$6,$B87&lt;=V$12),H_TI+H_ServNPL+H_Util,0)-IF($B87=V$11,V$15+H_CK,0)</f>
        <v>0</v>
      </c>
      <c r="W87" s="19" t="n">
        <f aca="false">IF($B87=W$12,W$14,0)-IF(AND($B87&gt;=1,$B87&lt;=W$6),H_TI+H_ServNPL,0)-(IF($B87=2,W$7*H_LegalShare,0)+IF($B87=W$6,W$7*(1-H_LegalShare),0))-IF($B87=0,H_Acq+H_Board,0)-IF(AND($B87&gt;W$6,$B87&lt;=W$12),H_TI+H_ServNPL+H_Util,0)-IF($B87=W$11,W$15+H_CK,0)</f>
        <v>0</v>
      </c>
      <c r="X87" s="19" t="n">
        <f aca="false">IF($B87=X$12,X$14,0)-IF(AND($B87&gt;=1,$B87&lt;=X$6),H_TI+H_ServNPL,0)-(IF($B87=2,X$7*H_LegalShare,0)+IF($B87=X$6,X$7*(1-H_LegalShare),0))-IF($B87=0,H_Acq+H_Board,0)-IF(AND($B87&gt;X$6,$B87&lt;=X$12),H_TI+H_ServNPL+H_Util,0)-IF($B87=X$11,X$15+H_CK,0)</f>
        <v>0</v>
      </c>
      <c r="Y87" s="19" t="n">
        <f aca="false">IF($B87=Y$12,Y$14,0)-IF(AND($B87&gt;=1,$B87&lt;=Y$6),H_TI+H_ServNPL,0)-(IF($B87=2,Y$7*H_LegalShare,0)+IF($B87=Y$6,Y$7*(1-H_LegalShare),0))-IF($B87=0,H_Acq+H_Board,0)-IF(AND($B87&gt;Y$6,$B87&lt;=Y$12),H_TI+H_ServNPL+H_Util,0)-IF($B87=Y$11,Y$15+H_CK,0)</f>
        <v>0</v>
      </c>
    </row>
    <row r="88" customFormat="false" ht="15" hidden="false" customHeight="false" outlineLevel="0" collapsed="false">
      <c r="B88" s="0" t="n">
        <v>57</v>
      </c>
      <c r="C88" s="19" t="n">
        <f aca="false">IF($B88=C$12,C$14,0)-IF(AND($B88&gt;=1,$B88&lt;=C$6),H_TI+H_ServNPL,0)-(IF($B88=2,C$7*H_LegalShare,0)+IF($B88=C$6,C$7*(1-H_LegalShare),0))-IF($B88=0,H_Acq+H_Board,0)-IF(AND($B88&gt;C$6,$B88&lt;=C$12),H_TI+H_ServNPL+H_Util,0)-IF($B88=C$11,C$15+H_CK,0)</f>
        <v>0</v>
      </c>
      <c r="D88" s="19" t="n">
        <f aca="false">IF($B88=D$12,D$14,0)-IF(AND($B88&gt;=1,$B88&lt;=D$6),H_TI+H_ServNPL,0)-(IF($B88=2,D$7*H_LegalShare,0)+IF($B88=D$6,D$7*(1-H_LegalShare),0))-IF($B88=0,H_Acq+H_Board,0)-IF(AND($B88&gt;D$6,$B88&lt;=D$12),H_TI+H_ServNPL+H_Util,0)-IF($B88=D$11,D$15+H_CK,0)</f>
        <v>0</v>
      </c>
      <c r="E88" s="19" t="n">
        <f aca="false">IF($B88=E$12,E$14,0)-IF(AND($B88&gt;=1,$B88&lt;=E$6),H_TI+H_ServNPL,0)-(IF($B88=2,E$7*H_LegalShare,0)+IF($B88=E$6,E$7*(1-H_LegalShare),0))-IF($B88=0,H_Acq+H_Board,0)-IF(AND($B88&gt;E$6,$B88&lt;=E$12),H_TI+H_ServNPL+H_Util,0)-IF($B88=E$11,E$15+H_CK,0)</f>
        <v>0</v>
      </c>
      <c r="F88" s="19" t="n">
        <f aca="false">IF($B88=F$12,F$14,0)-IF(AND($B88&gt;=1,$B88&lt;=F$6),H_TI+H_ServNPL,0)-(IF($B88=2,F$7*H_LegalShare,0)+IF($B88=F$6,F$7*(1-H_LegalShare),0))-IF($B88=0,H_Acq+H_Board,0)-IF(AND($B88&gt;F$6,$B88&lt;=F$12),H_TI+H_ServNPL+H_Util,0)-IF($B88=F$11,F$15+H_CK,0)</f>
        <v>0</v>
      </c>
      <c r="G88" s="19" t="n">
        <f aca="false">IF($B88=G$12,G$14,0)-IF(AND($B88&gt;=1,$B88&lt;=G$6),H_TI+H_ServNPL,0)-(IF($B88=2,G$7*H_LegalShare,0)+IF($B88=G$6,G$7*(1-H_LegalShare),0))-IF($B88=0,H_Acq+H_Board,0)-IF(AND($B88&gt;G$6,$B88&lt;=G$12),H_TI+H_ServNPL+H_Util,0)-IF($B88=G$11,G$15+H_CK,0)</f>
        <v>0</v>
      </c>
      <c r="H88" s="19" t="n">
        <f aca="false">IF($B88=H$12,H$14,0)-IF(AND($B88&gt;=1,$B88&lt;=H$6),H_TI+H_ServNPL,0)-(IF($B88=2,H$7*H_LegalShare,0)+IF($B88=H$6,H$7*(1-H_LegalShare),0))-IF($B88=0,H_Acq+H_Board,0)-IF(AND($B88&gt;H$6,$B88&lt;=H$12),H_TI+H_ServNPL+H_Util,0)-IF($B88=H$11,H$15+H_CK,0)</f>
        <v>0</v>
      </c>
      <c r="I88" s="19" t="n">
        <f aca="false">IF($B88=I$12,I$14,0)-IF(AND($B88&gt;=1,$B88&lt;=I$6),H_TI+H_ServNPL,0)-(IF($B88=2,I$7*H_LegalShare,0)+IF($B88=I$6,I$7*(1-H_LegalShare),0))-IF($B88=0,H_Acq+H_Board,0)-IF(AND($B88&gt;I$6,$B88&lt;=I$12),H_TI+H_ServNPL+H_Util,0)-IF($B88=I$11,I$15+H_CK,0)</f>
        <v>0</v>
      </c>
      <c r="J88" s="19" t="n">
        <f aca="false">IF($B88=J$12,J$14,0)-IF(AND($B88&gt;=1,$B88&lt;=J$6),H_TI+H_ServNPL,0)-(IF($B88=2,J$7*H_LegalShare,0)+IF($B88=J$6,J$7*(1-H_LegalShare),0))-IF($B88=0,H_Acq+H_Board,0)-IF(AND($B88&gt;J$6,$B88&lt;=J$12),H_TI+H_ServNPL+H_Util,0)-IF($B88=J$11,J$15+H_CK,0)</f>
        <v>0</v>
      </c>
      <c r="K88" s="19" t="n">
        <f aca="false">IF($B88=K$12,K$14,0)-IF(AND($B88&gt;=1,$B88&lt;=K$6),H_TI+H_ServNPL,0)-(IF($B88=2,K$7*H_LegalShare,0)+IF($B88=K$6,K$7*(1-H_LegalShare),0))-IF($B88=0,H_Acq+H_Board,0)-IF(AND($B88&gt;K$6,$B88&lt;=K$12),H_TI+H_ServNPL+H_Util,0)-IF($B88=K$11,K$15+H_CK,0)</f>
        <v>0</v>
      </c>
      <c r="L88" s="19" t="n">
        <f aca="false">IF($B88=L$12,L$14,0)-IF(AND($B88&gt;=1,$B88&lt;=L$6),H_TI+H_ServNPL,0)-(IF($B88=2,L$7*H_LegalShare,0)+IF($B88=L$6,L$7*(1-H_LegalShare),0))-IF($B88=0,H_Acq+H_Board,0)-IF(AND($B88&gt;L$6,$B88&lt;=L$12),H_TI+H_ServNPL+H_Util,0)-IF($B88=L$11,L$15+H_CK,0)</f>
        <v>0</v>
      </c>
      <c r="M88" s="19" t="n">
        <f aca="false">IF($B88=M$12,M$14,0)-IF(AND($B88&gt;=1,$B88&lt;=M$6),H_TI+H_ServNPL,0)-(IF($B88=2,M$7*H_LegalShare,0)+IF($B88=M$6,M$7*(1-H_LegalShare),0))-IF($B88=0,H_Acq+H_Board,0)-IF(AND($B88&gt;M$6,$B88&lt;=M$12),H_TI+H_ServNPL+H_Util,0)-IF($B88=M$11,M$15+H_CK,0)</f>
        <v>0</v>
      </c>
      <c r="N88" s="19" t="n">
        <f aca="false">IF($B88=N$12,N$14,0)-IF(AND($B88&gt;=1,$B88&lt;=N$6),H_TI+H_ServNPL,0)-(IF($B88=2,N$7*H_LegalShare,0)+IF($B88=N$6,N$7*(1-H_LegalShare),0))-IF($B88=0,H_Acq+H_Board,0)-IF(AND($B88&gt;N$6,$B88&lt;=N$12),H_TI+H_ServNPL+H_Util,0)-IF($B88=N$11,N$15+H_CK,0)</f>
        <v>0</v>
      </c>
      <c r="O88" s="19" t="n">
        <f aca="false">IF($B88=O$12,O$14,0)-IF(AND($B88&gt;=1,$B88&lt;=O$6),H_TI+H_ServNPL,0)-(IF($B88=2,O$7*H_LegalShare,0)+IF($B88=O$6,O$7*(1-H_LegalShare),0))-IF($B88=0,H_Acq+H_Board,0)-IF(AND($B88&gt;O$6,$B88&lt;=O$12),H_TI+H_ServNPL+H_Util,0)-IF($B88=O$11,O$15+H_CK,0)</f>
        <v>0</v>
      </c>
      <c r="P88" s="19" t="n">
        <f aca="false">IF($B88=P$12,P$14,0)-IF(AND($B88&gt;=1,$B88&lt;=P$6),H_TI+H_ServNPL,0)-(IF($B88=2,P$7*H_LegalShare,0)+IF($B88=P$6,P$7*(1-H_LegalShare),0))-IF($B88=0,H_Acq+H_Board,0)-IF(AND($B88&gt;P$6,$B88&lt;=P$12),H_TI+H_ServNPL+H_Util,0)-IF($B88=P$11,P$15+H_CK,0)</f>
        <v>-8970</v>
      </c>
      <c r="Q88" s="19" t="n">
        <f aca="false">IF($B88=Q$12,Q$14,0)-IF(AND($B88&gt;=1,$B88&lt;=Q$6),H_TI+H_ServNPL,0)-(IF($B88=2,Q$7*H_LegalShare,0)+IF($B88=Q$6,Q$7*(1-H_LegalShare),0))-IF($B88=0,H_Acq+H_Board,0)-IF(AND($B88&gt;Q$6,$B88&lt;=Q$12),H_TI+H_ServNPL+H_Util,0)-IF($B88=Q$11,Q$15+H_CK,0)</f>
        <v>0</v>
      </c>
      <c r="R88" s="19" t="n">
        <f aca="false">IF($B88=R$12,R$14,0)-IF(AND($B88&gt;=1,$B88&lt;=R$6),H_TI+H_ServNPL,0)-(IF($B88=2,R$7*H_LegalShare,0)+IF($B88=R$6,R$7*(1-H_LegalShare),0))-IF($B88=0,H_Acq+H_Board,0)-IF(AND($B88&gt;R$6,$B88&lt;=R$12),H_TI+H_ServNPL+H_Util,0)-IF($B88=R$11,R$15+H_CK,0)</f>
        <v>0</v>
      </c>
      <c r="S88" s="19" t="n">
        <f aca="false">IF($B88=S$12,S$14,0)-IF(AND($B88&gt;=1,$B88&lt;=S$6),H_TI+H_ServNPL,0)-(IF($B88=2,S$7*H_LegalShare,0)+IF($B88=S$6,S$7*(1-H_LegalShare),0))-IF($B88=0,H_Acq+H_Board,0)-IF(AND($B88&gt;S$6,$B88&lt;=S$12),H_TI+H_ServNPL+H_Util,0)-IF($B88=S$11,S$15+H_CK,0)</f>
        <v>0</v>
      </c>
      <c r="T88" s="19" t="n">
        <f aca="false">IF($B88=T$12,T$14,0)-IF(AND($B88&gt;=1,$B88&lt;=T$6),H_TI+H_ServNPL,0)-(IF($B88=2,T$7*H_LegalShare,0)+IF($B88=T$6,T$7*(1-H_LegalShare),0))-IF($B88=0,H_Acq+H_Board,0)-IF(AND($B88&gt;T$6,$B88&lt;=T$12),H_TI+H_ServNPL+H_Util,0)-IF($B88=T$11,T$15+H_CK,0)</f>
        <v>0</v>
      </c>
      <c r="U88" s="19" t="n">
        <f aca="false">IF($B88=U$12,U$14,0)-IF(AND($B88&gt;=1,$B88&lt;=U$6),H_TI+H_ServNPL,0)-(IF($B88=2,U$7*H_LegalShare,0)+IF($B88=U$6,U$7*(1-H_LegalShare),0))-IF($B88=0,H_Acq+H_Board,0)-IF(AND($B88&gt;U$6,$B88&lt;=U$12),H_TI+H_ServNPL+H_Util,0)-IF($B88=U$11,U$15+H_CK,0)</f>
        <v>0</v>
      </c>
      <c r="V88" s="19" t="n">
        <f aca="false">IF($B88=V$12,V$14,0)-IF(AND($B88&gt;=1,$B88&lt;=V$6),H_TI+H_ServNPL,0)-(IF($B88=2,V$7*H_LegalShare,0)+IF($B88=V$6,V$7*(1-H_LegalShare),0))-IF($B88=0,H_Acq+H_Board,0)-IF(AND($B88&gt;V$6,$B88&lt;=V$12),H_TI+H_ServNPL+H_Util,0)-IF($B88=V$11,V$15+H_CK,0)</f>
        <v>0</v>
      </c>
      <c r="W88" s="19" t="n">
        <f aca="false">IF($B88=W$12,W$14,0)-IF(AND($B88&gt;=1,$B88&lt;=W$6),H_TI+H_ServNPL,0)-(IF($B88=2,W$7*H_LegalShare,0)+IF($B88=W$6,W$7*(1-H_LegalShare),0))-IF($B88=0,H_Acq+H_Board,0)-IF(AND($B88&gt;W$6,$B88&lt;=W$12),H_TI+H_ServNPL+H_Util,0)-IF($B88=W$11,W$15+H_CK,0)</f>
        <v>0</v>
      </c>
      <c r="X88" s="19" t="n">
        <f aca="false">IF($B88=X$12,X$14,0)-IF(AND($B88&gt;=1,$B88&lt;=X$6),H_TI+H_ServNPL,0)-(IF($B88=2,X$7*H_LegalShare,0)+IF($B88=X$6,X$7*(1-H_LegalShare),0))-IF($B88=0,H_Acq+H_Board,0)-IF(AND($B88&gt;X$6,$B88&lt;=X$12),H_TI+H_ServNPL+H_Util,0)-IF($B88=X$11,X$15+H_CK,0)</f>
        <v>0</v>
      </c>
      <c r="Y88" s="19" t="n">
        <f aca="false">IF($B88=Y$12,Y$14,0)-IF(AND($B88&gt;=1,$B88&lt;=Y$6),H_TI+H_ServNPL,0)-(IF($B88=2,Y$7*H_LegalShare,0)+IF($B88=Y$6,Y$7*(1-H_LegalShare),0))-IF($B88=0,H_Acq+H_Board,0)-IF(AND($B88&gt;Y$6,$B88&lt;=Y$12),H_TI+H_ServNPL+H_Util,0)-IF($B88=Y$11,Y$15+H_CK,0)</f>
        <v>0</v>
      </c>
    </row>
    <row r="89" customFormat="false" ht="15" hidden="false" customHeight="false" outlineLevel="0" collapsed="false">
      <c r="B89" s="0" t="n">
        <v>58</v>
      </c>
      <c r="C89" s="19" t="n">
        <f aca="false">IF($B89=C$12,C$14,0)-IF(AND($B89&gt;=1,$B89&lt;=C$6),H_TI+H_ServNPL,0)-(IF($B89=2,C$7*H_LegalShare,0)+IF($B89=C$6,C$7*(1-H_LegalShare),0))-IF($B89=0,H_Acq+H_Board,0)-IF(AND($B89&gt;C$6,$B89&lt;=C$12),H_TI+H_ServNPL+H_Util,0)-IF($B89=C$11,C$15+H_CK,0)</f>
        <v>0</v>
      </c>
      <c r="D89" s="19" t="n">
        <f aca="false">IF($B89=D$12,D$14,0)-IF(AND($B89&gt;=1,$B89&lt;=D$6),H_TI+H_ServNPL,0)-(IF($B89=2,D$7*H_LegalShare,0)+IF($B89=D$6,D$7*(1-H_LegalShare),0))-IF($B89=0,H_Acq+H_Board,0)-IF(AND($B89&gt;D$6,$B89&lt;=D$12),H_TI+H_ServNPL+H_Util,0)-IF($B89=D$11,D$15+H_CK,0)</f>
        <v>0</v>
      </c>
      <c r="E89" s="19" t="n">
        <f aca="false">IF($B89=E$12,E$14,0)-IF(AND($B89&gt;=1,$B89&lt;=E$6),H_TI+H_ServNPL,0)-(IF($B89=2,E$7*H_LegalShare,0)+IF($B89=E$6,E$7*(1-H_LegalShare),0))-IF($B89=0,H_Acq+H_Board,0)-IF(AND($B89&gt;E$6,$B89&lt;=E$12),H_TI+H_ServNPL+H_Util,0)-IF($B89=E$11,E$15+H_CK,0)</f>
        <v>0</v>
      </c>
      <c r="F89" s="19" t="n">
        <f aca="false">IF($B89=F$12,F$14,0)-IF(AND($B89&gt;=1,$B89&lt;=F$6),H_TI+H_ServNPL,0)-(IF($B89=2,F$7*H_LegalShare,0)+IF($B89=F$6,F$7*(1-H_LegalShare),0))-IF($B89=0,H_Acq+H_Board,0)-IF(AND($B89&gt;F$6,$B89&lt;=F$12),H_TI+H_ServNPL+H_Util,0)-IF($B89=F$11,F$15+H_CK,0)</f>
        <v>0</v>
      </c>
      <c r="G89" s="19" t="n">
        <f aca="false">IF($B89=G$12,G$14,0)-IF(AND($B89&gt;=1,$B89&lt;=G$6),H_TI+H_ServNPL,0)-(IF($B89=2,G$7*H_LegalShare,0)+IF($B89=G$6,G$7*(1-H_LegalShare),0))-IF($B89=0,H_Acq+H_Board,0)-IF(AND($B89&gt;G$6,$B89&lt;=G$12),H_TI+H_ServNPL+H_Util,0)-IF($B89=G$11,G$15+H_CK,0)</f>
        <v>0</v>
      </c>
      <c r="H89" s="19" t="n">
        <f aca="false">IF($B89=H$12,H$14,0)-IF(AND($B89&gt;=1,$B89&lt;=H$6),H_TI+H_ServNPL,0)-(IF($B89=2,H$7*H_LegalShare,0)+IF($B89=H$6,H$7*(1-H_LegalShare),0))-IF($B89=0,H_Acq+H_Board,0)-IF(AND($B89&gt;H$6,$B89&lt;=H$12),H_TI+H_ServNPL+H_Util,0)-IF($B89=H$11,H$15+H_CK,0)</f>
        <v>0</v>
      </c>
      <c r="I89" s="19" t="n">
        <f aca="false">IF($B89=I$12,I$14,0)-IF(AND($B89&gt;=1,$B89&lt;=I$6),H_TI+H_ServNPL,0)-(IF($B89=2,I$7*H_LegalShare,0)+IF($B89=I$6,I$7*(1-H_LegalShare),0))-IF($B89=0,H_Acq+H_Board,0)-IF(AND($B89&gt;I$6,$B89&lt;=I$12),H_TI+H_ServNPL+H_Util,0)-IF($B89=I$11,I$15+H_CK,0)</f>
        <v>0</v>
      </c>
      <c r="J89" s="19" t="n">
        <f aca="false">IF($B89=J$12,J$14,0)-IF(AND($B89&gt;=1,$B89&lt;=J$6),H_TI+H_ServNPL,0)-(IF($B89=2,J$7*H_LegalShare,0)+IF($B89=J$6,J$7*(1-H_LegalShare),0))-IF($B89=0,H_Acq+H_Board,0)-IF(AND($B89&gt;J$6,$B89&lt;=J$12),H_TI+H_ServNPL+H_Util,0)-IF($B89=J$11,J$15+H_CK,0)</f>
        <v>0</v>
      </c>
      <c r="K89" s="19" t="n">
        <f aca="false">IF($B89=K$12,K$14,0)-IF(AND($B89&gt;=1,$B89&lt;=K$6),H_TI+H_ServNPL,0)-(IF($B89=2,K$7*H_LegalShare,0)+IF($B89=K$6,K$7*(1-H_LegalShare),0))-IF($B89=0,H_Acq+H_Board,0)-IF(AND($B89&gt;K$6,$B89&lt;=K$12),H_TI+H_ServNPL+H_Util,0)-IF($B89=K$11,K$15+H_CK,0)</f>
        <v>0</v>
      </c>
      <c r="L89" s="19" t="n">
        <f aca="false">IF($B89=L$12,L$14,0)-IF(AND($B89&gt;=1,$B89&lt;=L$6),H_TI+H_ServNPL,0)-(IF($B89=2,L$7*H_LegalShare,0)+IF($B89=L$6,L$7*(1-H_LegalShare),0))-IF($B89=0,H_Acq+H_Board,0)-IF(AND($B89&gt;L$6,$B89&lt;=L$12),H_TI+H_ServNPL+H_Util,0)-IF($B89=L$11,L$15+H_CK,0)</f>
        <v>0</v>
      </c>
      <c r="M89" s="19" t="n">
        <f aca="false">IF($B89=M$12,M$14,0)-IF(AND($B89&gt;=1,$B89&lt;=M$6),H_TI+H_ServNPL,0)-(IF($B89=2,M$7*H_LegalShare,0)+IF($B89=M$6,M$7*(1-H_LegalShare),0))-IF($B89=0,H_Acq+H_Board,0)-IF(AND($B89&gt;M$6,$B89&lt;=M$12),H_TI+H_ServNPL+H_Util,0)-IF($B89=M$11,M$15+H_CK,0)</f>
        <v>0</v>
      </c>
      <c r="N89" s="19" t="n">
        <f aca="false">IF($B89=N$12,N$14,0)-IF(AND($B89&gt;=1,$B89&lt;=N$6),H_TI+H_ServNPL,0)-(IF($B89=2,N$7*H_LegalShare,0)+IF($B89=N$6,N$7*(1-H_LegalShare),0))-IF($B89=0,H_Acq+H_Board,0)-IF(AND($B89&gt;N$6,$B89&lt;=N$12),H_TI+H_ServNPL+H_Util,0)-IF($B89=N$11,N$15+H_CK,0)</f>
        <v>0</v>
      </c>
      <c r="O89" s="19" t="n">
        <f aca="false">IF($B89=O$12,O$14,0)-IF(AND($B89&gt;=1,$B89&lt;=O$6),H_TI+H_ServNPL,0)-(IF($B89=2,O$7*H_LegalShare,0)+IF($B89=O$6,O$7*(1-H_LegalShare),0))-IF($B89=0,H_Acq+H_Board,0)-IF(AND($B89&gt;O$6,$B89&lt;=O$12),H_TI+H_ServNPL+H_Util,0)-IF($B89=O$11,O$15+H_CK,0)</f>
        <v>0</v>
      </c>
      <c r="P89" s="19" t="n">
        <f aca="false">IF($B89=P$12,P$14,0)-IF(AND($B89&gt;=1,$B89&lt;=P$6),H_TI+H_ServNPL,0)-(IF($B89=2,P$7*H_LegalShare,0)+IF($B89=P$6,P$7*(1-H_LegalShare),0))-IF($B89=0,H_Acq+H_Board,0)-IF(AND($B89&gt;P$6,$B89&lt;=P$12),H_TI+H_ServNPL+H_Util,0)-IF($B89=P$11,P$15+H_CK,0)</f>
        <v>-670</v>
      </c>
      <c r="Q89" s="19" t="n">
        <f aca="false">IF($B89=Q$12,Q$14,0)-IF(AND($B89&gt;=1,$B89&lt;=Q$6),H_TI+H_ServNPL,0)-(IF($B89=2,Q$7*H_LegalShare,0)+IF($B89=Q$6,Q$7*(1-H_LegalShare),0))-IF($B89=0,H_Acq+H_Board,0)-IF(AND($B89&gt;Q$6,$B89&lt;=Q$12),H_TI+H_ServNPL+H_Util,0)-IF($B89=Q$11,Q$15+H_CK,0)</f>
        <v>0</v>
      </c>
      <c r="R89" s="19" t="n">
        <f aca="false">IF($B89=R$12,R$14,0)-IF(AND($B89&gt;=1,$B89&lt;=R$6),H_TI+H_ServNPL,0)-(IF($B89=2,R$7*H_LegalShare,0)+IF($B89=R$6,R$7*(1-H_LegalShare),0))-IF($B89=0,H_Acq+H_Board,0)-IF(AND($B89&gt;R$6,$B89&lt;=R$12),H_TI+H_ServNPL+H_Util,0)-IF($B89=R$11,R$15+H_CK,0)</f>
        <v>0</v>
      </c>
      <c r="S89" s="19" t="n">
        <f aca="false">IF($B89=S$12,S$14,0)-IF(AND($B89&gt;=1,$B89&lt;=S$6),H_TI+H_ServNPL,0)-(IF($B89=2,S$7*H_LegalShare,0)+IF($B89=S$6,S$7*(1-H_LegalShare),0))-IF($B89=0,H_Acq+H_Board,0)-IF(AND($B89&gt;S$6,$B89&lt;=S$12),H_TI+H_ServNPL+H_Util,0)-IF($B89=S$11,S$15+H_CK,0)</f>
        <v>0</v>
      </c>
      <c r="T89" s="19" t="n">
        <f aca="false">IF($B89=T$12,T$14,0)-IF(AND($B89&gt;=1,$B89&lt;=T$6),H_TI+H_ServNPL,0)-(IF($B89=2,T$7*H_LegalShare,0)+IF($B89=T$6,T$7*(1-H_LegalShare),0))-IF($B89=0,H_Acq+H_Board,0)-IF(AND($B89&gt;T$6,$B89&lt;=T$12),H_TI+H_ServNPL+H_Util,0)-IF($B89=T$11,T$15+H_CK,0)</f>
        <v>0</v>
      </c>
      <c r="U89" s="19" t="n">
        <f aca="false">IF($B89=U$12,U$14,0)-IF(AND($B89&gt;=1,$B89&lt;=U$6),H_TI+H_ServNPL,0)-(IF($B89=2,U$7*H_LegalShare,0)+IF($B89=U$6,U$7*(1-H_LegalShare),0))-IF($B89=0,H_Acq+H_Board,0)-IF(AND($B89&gt;U$6,$B89&lt;=U$12),H_TI+H_ServNPL+H_Util,0)-IF($B89=U$11,U$15+H_CK,0)</f>
        <v>0</v>
      </c>
      <c r="V89" s="19" t="n">
        <f aca="false">IF($B89=V$12,V$14,0)-IF(AND($B89&gt;=1,$B89&lt;=V$6),H_TI+H_ServNPL,0)-(IF($B89=2,V$7*H_LegalShare,0)+IF($B89=V$6,V$7*(1-H_LegalShare),0))-IF($B89=0,H_Acq+H_Board,0)-IF(AND($B89&gt;V$6,$B89&lt;=V$12),H_TI+H_ServNPL+H_Util,0)-IF($B89=V$11,V$15+H_CK,0)</f>
        <v>0</v>
      </c>
      <c r="W89" s="19" t="n">
        <f aca="false">IF($B89=W$12,W$14,0)-IF(AND($B89&gt;=1,$B89&lt;=W$6),H_TI+H_ServNPL,0)-(IF($B89=2,W$7*H_LegalShare,0)+IF($B89=W$6,W$7*(1-H_LegalShare),0))-IF($B89=0,H_Acq+H_Board,0)-IF(AND($B89&gt;W$6,$B89&lt;=W$12),H_TI+H_ServNPL+H_Util,0)-IF($B89=W$11,W$15+H_CK,0)</f>
        <v>0</v>
      </c>
      <c r="X89" s="19" t="n">
        <f aca="false">IF($B89=X$12,X$14,0)-IF(AND($B89&gt;=1,$B89&lt;=X$6),H_TI+H_ServNPL,0)-(IF($B89=2,X$7*H_LegalShare,0)+IF($B89=X$6,X$7*(1-H_LegalShare),0))-IF($B89=0,H_Acq+H_Board,0)-IF(AND($B89&gt;X$6,$B89&lt;=X$12),H_TI+H_ServNPL+H_Util,0)-IF($B89=X$11,X$15+H_CK,0)</f>
        <v>0</v>
      </c>
      <c r="Y89" s="19" t="n">
        <f aca="false">IF($B89=Y$12,Y$14,0)-IF(AND($B89&gt;=1,$B89&lt;=Y$6),H_TI+H_ServNPL,0)-(IF($B89=2,Y$7*H_LegalShare,0)+IF($B89=Y$6,Y$7*(1-H_LegalShare),0))-IF($B89=0,H_Acq+H_Board,0)-IF(AND($B89&gt;Y$6,$B89&lt;=Y$12),H_TI+H_ServNPL+H_Util,0)-IF($B89=Y$11,Y$15+H_CK,0)</f>
        <v>0</v>
      </c>
    </row>
    <row r="90" customFormat="false" ht="15" hidden="false" customHeight="false" outlineLevel="0" collapsed="false">
      <c r="B90" s="0" t="n">
        <v>59</v>
      </c>
      <c r="C90" s="19" t="n">
        <f aca="false">IF($B90=C$12,C$14,0)-IF(AND($B90&gt;=1,$B90&lt;=C$6),H_TI+H_ServNPL,0)-(IF($B90=2,C$7*H_LegalShare,0)+IF($B90=C$6,C$7*(1-H_LegalShare),0))-IF($B90=0,H_Acq+H_Board,0)-IF(AND($B90&gt;C$6,$B90&lt;=C$12),H_TI+H_ServNPL+H_Util,0)-IF($B90=C$11,C$15+H_CK,0)</f>
        <v>0</v>
      </c>
      <c r="D90" s="19" t="n">
        <f aca="false">IF($B90=D$12,D$14,0)-IF(AND($B90&gt;=1,$B90&lt;=D$6),H_TI+H_ServNPL,0)-(IF($B90=2,D$7*H_LegalShare,0)+IF($B90=D$6,D$7*(1-H_LegalShare),0))-IF($B90=0,H_Acq+H_Board,0)-IF(AND($B90&gt;D$6,$B90&lt;=D$12),H_TI+H_ServNPL+H_Util,0)-IF($B90=D$11,D$15+H_CK,0)</f>
        <v>0</v>
      </c>
      <c r="E90" s="19" t="n">
        <f aca="false">IF($B90=E$12,E$14,0)-IF(AND($B90&gt;=1,$B90&lt;=E$6),H_TI+H_ServNPL,0)-(IF($B90=2,E$7*H_LegalShare,0)+IF($B90=E$6,E$7*(1-H_LegalShare),0))-IF($B90=0,H_Acq+H_Board,0)-IF(AND($B90&gt;E$6,$B90&lt;=E$12),H_TI+H_ServNPL+H_Util,0)-IF($B90=E$11,E$15+H_CK,0)</f>
        <v>0</v>
      </c>
      <c r="F90" s="19" t="n">
        <f aca="false">IF($B90=F$12,F$14,0)-IF(AND($B90&gt;=1,$B90&lt;=F$6),H_TI+H_ServNPL,0)-(IF($B90=2,F$7*H_LegalShare,0)+IF($B90=F$6,F$7*(1-H_LegalShare),0))-IF($B90=0,H_Acq+H_Board,0)-IF(AND($B90&gt;F$6,$B90&lt;=F$12),H_TI+H_ServNPL+H_Util,0)-IF($B90=F$11,F$15+H_CK,0)</f>
        <v>0</v>
      </c>
      <c r="G90" s="19" t="n">
        <f aca="false">IF($B90=G$12,G$14,0)-IF(AND($B90&gt;=1,$B90&lt;=G$6),H_TI+H_ServNPL,0)-(IF($B90=2,G$7*H_LegalShare,0)+IF($B90=G$6,G$7*(1-H_LegalShare),0))-IF($B90=0,H_Acq+H_Board,0)-IF(AND($B90&gt;G$6,$B90&lt;=G$12),H_TI+H_ServNPL+H_Util,0)-IF($B90=G$11,G$15+H_CK,0)</f>
        <v>0</v>
      </c>
      <c r="H90" s="19" t="n">
        <f aca="false">IF($B90=H$12,H$14,0)-IF(AND($B90&gt;=1,$B90&lt;=H$6),H_TI+H_ServNPL,0)-(IF($B90=2,H$7*H_LegalShare,0)+IF($B90=H$6,H$7*(1-H_LegalShare),0))-IF($B90=0,H_Acq+H_Board,0)-IF(AND($B90&gt;H$6,$B90&lt;=H$12),H_TI+H_ServNPL+H_Util,0)-IF($B90=H$11,H$15+H_CK,0)</f>
        <v>0</v>
      </c>
      <c r="I90" s="19" t="n">
        <f aca="false">IF($B90=I$12,I$14,0)-IF(AND($B90&gt;=1,$B90&lt;=I$6),H_TI+H_ServNPL,0)-(IF($B90=2,I$7*H_LegalShare,0)+IF($B90=I$6,I$7*(1-H_LegalShare),0))-IF($B90=0,H_Acq+H_Board,0)-IF(AND($B90&gt;I$6,$B90&lt;=I$12),H_TI+H_ServNPL+H_Util,0)-IF($B90=I$11,I$15+H_CK,0)</f>
        <v>0</v>
      </c>
      <c r="J90" s="19" t="n">
        <f aca="false">IF($B90=J$12,J$14,0)-IF(AND($B90&gt;=1,$B90&lt;=J$6),H_TI+H_ServNPL,0)-(IF($B90=2,J$7*H_LegalShare,0)+IF($B90=J$6,J$7*(1-H_LegalShare),0))-IF($B90=0,H_Acq+H_Board,0)-IF(AND($B90&gt;J$6,$B90&lt;=J$12),H_TI+H_ServNPL+H_Util,0)-IF($B90=J$11,J$15+H_CK,0)</f>
        <v>0</v>
      </c>
      <c r="K90" s="19" t="n">
        <f aca="false">IF($B90=K$12,K$14,0)-IF(AND($B90&gt;=1,$B90&lt;=K$6),H_TI+H_ServNPL,0)-(IF($B90=2,K$7*H_LegalShare,0)+IF($B90=K$6,K$7*(1-H_LegalShare),0))-IF($B90=0,H_Acq+H_Board,0)-IF(AND($B90&gt;K$6,$B90&lt;=K$12),H_TI+H_ServNPL+H_Util,0)-IF($B90=K$11,K$15+H_CK,0)</f>
        <v>0</v>
      </c>
      <c r="L90" s="19" t="n">
        <f aca="false">IF($B90=L$12,L$14,0)-IF(AND($B90&gt;=1,$B90&lt;=L$6),H_TI+H_ServNPL,0)-(IF($B90=2,L$7*H_LegalShare,0)+IF($B90=L$6,L$7*(1-H_LegalShare),0))-IF($B90=0,H_Acq+H_Board,0)-IF(AND($B90&gt;L$6,$B90&lt;=L$12),H_TI+H_ServNPL+H_Util,0)-IF($B90=L$11,L$15+H_CK,0)</f>
        <v>0</v>
      </c>
      <c r="M90" s="19" t="n">
        <f aca="false">IF($B90=M$12,M$14,0)-IF(AND($B90&gt;=1,$B90&lt;=M$6),H_TI+H_ServNPL,0)-(IF($B90=2,M$7*H_LegalShare,0)+IF($B90=M$6,M$7*(1-H_LegalShare),0))-IF($B90=0,H_Acq+H_Board,0)-IF(AND($B90&gt;M$6,$B90&lt;=M$12),H_TI+H_ServNPL+H_Util,0)-IF($B90=M$11,M$15+H_CK,0)</f>
        <v>0</v>
      </c>
      <c r="N90" s="19" t="n">
        <f aca="false">IF($B90=N$12,N$14,0)-IF(AND($B90&gt;=1,$B90&lt;=N$6),H_TI+H_ServNPL,0)-(IF($B90=2,N$7*H_LegalShare,0)+IF($B90=N$6,N$7*(1-H_LegalShare),0))-IF($B90=0,H_Acq+H_Board,0)-IF(AND($B90&gt;N$6,$B90&lt;=N$12),H_TI+H_ServNPL+H_Util,0)-IF($B90=N$11,N$15+H_CK,0)</f>
        <v>0</v>
      </c>
      <c r="O90" s="19" t="n">
        <f aca="false">IF($B90=O$12,O$14,0)-IF(AND($B90&gt;=1,$B90&lt;=O$6),H_TI+H_ServNPL,0)-(IF($B90=2,O$7*H_LegalShare,0)+IF($B90=O$6,O$7*(1-H_LegalShare),0))-IF($B90=0,H_Acq+H_Board,0)-IF(AND($B90&gt;O$6,$B90&lt;=O$12),H_TI+H_ServNPL+H_Util,0)-IF($B90=O$11,O$15+H_CK,0)</f>
        <v>0</v>
      </c>
      <c r="P90" s="19" t="n">
        <f aca="false">IF($B90=P$12,P$14,0)-IF(AND($B90&gt;=1,$B90&lt;=P$6),H_TI+H_ServNPL,0)-(IF($B90=2,P$7*H_LegalShare,0)+IF($B90=P$6,P$7*(1-H_LegalShare),0))-IF($B90=0,H_Acq+H_Board,0)-IF(AND($B90&gt;P$6,$B90&lt;=P$12),H_TI+H_ServNPL+H_Util,0)-IF($B90=P$11,P$15+H_CK,0)</f>
        <v>-670</v>
      </c>
      <c r="Q90" s="19" t="n">
        <f aca="false">IF($B90=Q$12,Q$14,0)-IF(AND($B90&gt;=1,$B90&lt;=Q$6),H_TI+H_ServNPL,0)-(IF($B90=2,Q$7*H_LegalShare,0)+IF($B90=Q$6,Q$7*(1-H_LegalShare),0))-IF($B90=0,H_Acq+H_Board,0)-IF(AND($B90&gt;Q$6,$B90&lt;=Q$12),H_TI+H_ServNPL+H_Util,0)-IF($B90=Q$11,Q$15+H_CK,0)</f>
        <v>0</v>
      </c>
      <c r="R90" s="19" t="n">
        <f aca="false">IF($B90=R$12,R$14,0)-IF(AND($B90&gt;=1,$B90&lt;=R$6),H_TI+H_ServNPL,0)-(IF($B90=2,R$7*H_LegalShare,0)+IF($B90=R$6,R$7*(1-H_LegalShare),0))-IF($B90=0,H_Acq+H_Board,0)-IF(AND($B90&gt;R$6,$B90&lt;=R$12),H_TI+H_ServNPL+H_Util,0)-IF($B90=R$11,R$15+H_CK,0)</f>
        <v>0</v>
      </c>
      <c r="S90" s="19" t="n">
        <f aca="false">IF($B90=S$12,S$14,0)-IF(AND($B90&gt;=1,$B90&lt;=S$6),H_TI+H_ServNPL,0)-(IF($B90=2,S$7*H_LegalShare,0)+IF($B90=S$6,S$7*(1-H_LegalShare),0))-IF($B90=0,H_Acq+H_Board,0)-IF(AND($B90&gt;S$6,$B90&lt;=S$12),H_TI+H_ServNPL+H_Util,0)-IF($B90=S$11,S$15+H_CK,0)</f>
        <v>0</v>
      </c>
      <c r="T90" s="19" t="n">
        <f aca="false">IF($B90=T$12,T$14,0)-IF(AND($B90&gt;=1,$B90&lt;=T$6),H_TI+H_ServNPL,0)-(IF($B90=2,T$7*H_LegalShare,0)+IF($B90=T$6,T$7*(1-H_LegalShare),0))-IF($B90=0,H_Acq+H_Board,0)-IF(AND($B90&gt;T$6,$B90&lt;=T$12),H_TI+H_ServNPL+H_Util,0)-IF($B90=T$11,T$15+H_CK,0)</f>
        <v>0</v>
      </c>
      <c r="U90" s="19" t="n">
        <f aca="false">IF($B90=U$12,U$14,0)-IF(AND($B90&gt;=1,$B90&lt;=U$6),H_TI+H_ServNPL,0)-(IF($B90=2,U$7*H_LegalShare,0)+IF($B90=U$6,U$7*(1-H_LegalShare),0))-IF($B90=0,H_Acq+H_Board,0)-IF(AND($B90&gt;U$6,$B90&lt;=U$12),H_TI+H_ServNPL+H_Util,0)-IF($B90=U$11,U$15+H_CK,0)</f>
        <v>0</v>
      </c>
      <c r="V90" s="19" t="n">
        <f aca="false">IF($B90=V$12,V$14,0)-IF(AND($B90&gt;=1,$B90&lt;=V$6),H_TI+H_ServNPL,0)-(IF($B90=2,V$7*H_LegalShare,0)+IF($B90=V$6,V$7*(1-H_LegalShare),0))-IF($B90=0,H_Acq+H_Board,0)-IF(AND($B90&gt;V$6,$B90&lt;=V$12),H_TI+H_ServNPL+H_Util,0)-IF($B90=V$11,V$15+H_CK,0)</f>
        <v>0</v>
      </c>
      <c r="W90" s="19" t="n">
        <f aca="false">IF($B90=W$12,W$14,0)-IF(AND($B90&gt;=1,$B90&lt;=W$6),H_TI+H_ServNPL,0)-(IF($B90=2,W$7*H_LegalShare,0)+IF($B90=W$6,W$7*(1-H_LegalShare),0))-IF($B90=0,H_Acq+H_Board,0)-IF(AND($B90&gt;W$6,$B90&lt;=W$12),H_TI+H_ServNPL+H_Util,0)-IF($B90=W$11,W$15+H_CK,0)</f>
        <v>0</v>
      </c>
      <c r="X90" s="19" t="n">
        <f aca="false">IF($B90=X$12,X$14,0)-IF(AND($B90&gt;=1,$B90&lt;=X$6),H_TI+H_ServNPL,0)-(IF($B90=2,X$7*H_LegalShare,0)+IF($B90=X$6,X$7*(1-H_LegalShare),0))-IF($B90=0,H_Acq+H_Board,0)-IF(AND($B90&gt;X$6,$B90&lt;=X$12),H_TI+H_ServNPL+H_Util,0)-IF($B90=X$11,X$15+H_CK,0)</f>
        <v>0</v>
      </c>
      <c r="Y90" s="19" t="n">
        <f aca="false">IF($B90=Y$12,Y$14,0)-IF(AND($B90&gt;=1,$B90&lt;=Y$6),H_TI+H_ServNPL,0)-(IF($B90=2,Y$7*H_LegalShare,0)+IF($B90=Y$6,Y$7*(1-H_LegalShare),0))-IF($B90=0,H_Acq+H_Board,0)-IF(AND($B90&gt;Y$6,$B90&lt;=Y$12),H_TI+H_ServNPL+H_Util,0)-IF($B90=Y$11,Y$15+H_CK,0)</f>
        <v>0</v>
      </c>
    </row>
    <row r="91" customFormat="false" ht="15" hidden="false" customHeight="false" outlineLevel="0" collapsed="false">
      <c r="B91" s="0" t="n">
        <v>60</v>
      </c>
      <c r="C91" s="19" t="n">
        <f aca="false">IF($B91=C$12,C$14,0)-IF(AND($B91&gt;=1,$B91&lt;=C$6),H_TI+H_ServNPL,0)-(IF($B91=2,C$7*H_LegalShare,0)+IF($B91=C$6,C$7*(1-H_LegalShare),0))-IF($B91=0,H_Acq+H_Board,0)-IF(AND($B91&gt;C$6,$B91&lt;=C$12),H_TI+H_ServNPL+H_Util,0)-IF($B91=C$11,C$15+H_CK,0)</f>
        <v>0</v>
      </c>
      <c r="D91" s="19" t="n">
        <f aca="false">IF($B91=D$12,D$14,0)-IF(AND($B91&gt;=1,$B91&lt;=D$6),H_TI+H_ServNPL,0)-(IF($B91=2,D$7*H_LegalShare,0)+IF($B91=D$6,D$7*(1-H_LegalShare),0))-IF($B91=0,H_Acq+H_Board,0)-IF(AND($B91&gt;D$6,$B91&lt;=D$12),H_TI+H_ServNPL+H_Util,0)-IF($B91=D$11,D$15+H_CK,0)</f>
        <v>0</v>
      </c>
      <c r="E91" s="19" t="n">
        <f aca="false">IF($B91=E$12,E$14,0)-IF(AND($B91&gt;=1,$B91&lt;=E$6),H_TI+H_ServNPL,0)-(IF($B91=2,E$7*H_LegalShare,0)+IF($B91=E$6,E$7*(1-H_LegalShare),0))-IF($B91=0,H_Acq+H_Board,0)-IF(AND($B91&gt;E$6,$B91&lt;=E$12),H_TI+H_ServNPL+H_Util,0)-IF($B91=E$11,E$15+H_CK,0)</f>
        <v>0</v>
      </c>
      <c r="F91" s="19" t="n">
        <f aca="false">IF($B91=F$12,F$14,0)-IF(AND($B91&gt;=1,$B91&lt;=F$6),H_TI+H_ServNPL,0)-(IF($B91=2,F$7*H_LegalShare,0)+IF($B91=F$6,F$7*(1-H_LegalShare),0))-IF($B91=0,H_Acq+H_Board,0)-IF(AND($B91&gt;F$6,$B91&lt;=F$12),H_TI+H_ServNPL+H_Util,0)-IF($B91=F$11,F$15+H_CK,0)</f>
        <v>0</v>
      </c>
      <c r="G91" s="19" t="n">
        <f aca="false">IF($B91=G$12,G$14,0)-IF(AND($B91&gt;=1,$B91&lt;=G$6),H_TI+H_ServNPL,0)-(IF($B91=2,G$7*H_LegalShare,0)+IF($B91=G$6,G$7*(1-H_LegalShare),0))-IF($B91=0,H_Acq+H_Board,0)-IF(AND($B91&gt;G$6,$B91&lt;=G$12),H_TI+H_ServNPL+H_Util,0)-IF($B91=G$11,G$15+H_CK,0)</f>
        <v>0</v>
      </c>
      <c r="H91" s="19" t="n">
        <f aca="false">IF($B91=H$12,H$14,0)-IF(AND($B91&gt;=1,$B91&lt;=H$6),H_TI+H_ServNPL,0)-(IF($B91=2,H$7*H_LegalShare,0)+IF($B91=H$6,H$7*(1-H_LegalShare),0))-IF($B91=0,H_Acq+H_Board,0)-IF(AND($B91&gt;H$6,$B91&lt;=H$12),H_TI+H_ServNPL+H_Util,0)-IF($B91=H$11,H$15+H_CK,0)</f>
        <v>0</v>
      </c>
      <c r="I91" s="19" t="n">
        <f aca="false">IF($B91=I$12,I$14,0)-IF(AND($B91&gt;=1,$B91&lt;=I$6),H_TI+H_ServNPL,0)-(IF($B91=2,I$7*H_LegalShare,0)+IF($B91=I$6,I$7*(1-H_LegalShare),0))-IF($B91=0,H_Acq+H_Board,0)-IF(AND($B91&gt;I$6,$B91&lt;=I$12),H_TI+H_ServNPL+H_Util,0)-IF($B91=I$11,I$15+H_CK,0)</f>
        <v>0</v>
      </c>
      <c r="J91" s="19" t="n">
        <f aca="false">IF($B91=J$12,J$14,0)-IF(AND($B91&gt;=1,$B91&lt;=J$6),H_TI+H_ServNPL,0)-(IF($B91=2,J$7*H_LegalShare,0)+IF($B91=J$6,J$7*(1-H_LegalShare),0))-IF($B91=0,H_Acq+H_Board,0)-IF(AND($B91&gt;J$6,$B91&lt;=J$12),H_TI+H_ServNPL+H_Util,0)-IF($B91=J$11,J$15+H_CK,0)</f>
        <v>0</v>
      </c>
      <c r="K91" s="19" t="n">
        <f aca="false">IF($B91=K$12,K$14,0)-IF(AND($B91&gt;=1,$B91&lt;=K$6),H_TI+H_ServNPL,0)-(IF($B91=2,K$7*H_LegalShare,0)+IF($B91=K$6,K$7*(1-H_LegalShare),0))-IF($B91=0,H_Acq+H_Board,0)-IF(AND($B91&gt;K$6,$B91&lt;=K$12),H_TI+H_ServNPL+H_Util,0)-IF($B91=K$11,K$15+H_CK,0)</f>
        <v>0</v>
      </c>
      <c r="L91" s="19" t="n">
        <f aca="false">IF($B91=L$12,L$14,0)-IF(AND($B91&gt;=1,$B91&lt;=L$6),H_TI+H_ServNPL,0)-(IF($B91=2,L$7*H_LegalShare,0)+IF($B91=L$6,L$7*(1-H_LegalShare),0))-IF($B91=0,H_Acq+H_Board,0)-IF(AND($B91&gt;L$6,$B91&lt;=L$12),H_TI+H_ServNPL+H_Util,0)-IF($B91=L$11,L$15+H_CK,0)</f>
        <v>0</v>
      </c>
      <c r="M91" s="19" t="n">
        <f aca="false">IF($B91=M$12,M$14,0)-IF(AND($B91&gt;=1,$B91&lt;=M$6),H_TI+H_ServNPL,0)-(IF($B91=2,M$7*H_LegalShare,0)+IF($B91=M$6,M$7*(1-H_LegalShare),0))-IF($B91=0,H_Acq+H_Board,0)-IF(AND($B91&gt;M$6,$B91&lt;=M$12),H_TI+H_ServNPL+H_Util,0)-IF($B91=M$11,M$15+H_CK,0)</f>
        <v>0</v>
      </c>
      <c r="N91" s="19" t="n">
        <f aca="false">IF($B91=N$12,N$14,0)-IF(AND($B91&gt;=1,$B91&lt;=N$6),H_TI+H_ServNPL,0)-(IF($B91=2,N$7*H_LegalShare,0)+IF($B91=N$6,N$7*(1-H_LegalShare),0))-IF($B91=0,H_Acq+H_Board,0)-IF(AND($B91&gt;N$6,$B91&lt;=N$12),H_TI+H_ServNPL+H_Util,0)-IF($B91=N$11,N$15+H_CK,0)</f>
        <v>0</v>
      </c>
      <c r="O91" s="19" t="n">
        <f aca="false">IF($B91=O$12,O$14,0)-IF(AND($B91&gt;=1,$B91&lt;=O$6),H_TI+H_ServNPL,0)-(IF($B91=2,O$7*H_LegalShare,0)+IF($B91=O$6,O$7*(1-H_LegalShare),0))-IF($B91=0,H_Acq+H_Board,0)-IF(AND($B91&gt;O$6,$B91&lt;=O$12),H_TI+H_ServNPL+H_Util,0)-IF($B91=O$11,O$15+H_CK,0)</f>
        <v>0</v>
      </c>
      <c r="P91" s="19" t="n">
        <f aca="false">IF($B91=P$12,P$14,0)-IF(AND($B91&gt;=1,$B91&lt;=P$6),H_TI+H_ServNPL,0)-(IF($B91=2,P$7*H_LegalShare,0)+IF($B91=P$6,P$7*(1-H_LegalShare),0))-IF($B91=0,H_Acq+H_Board,0)-IF(AND($B91&gt;P$6,$B91&lt;=P$12),H_TI+H_ServNPL+H_Util,0)-IF($B91=P$11,P$15+H_CK,0)</f>
        <v>-670</v>
      </c>
      <c r="Q91" s="19" t="n">
        <f aca="false">IF($B91=Q$12,Q$14,0)-IF(AND($B91&gt;=1,$B91&lt;=Q$6),H_TI+H_ServNPL,0)-(IF($B91=2,Q$7*H_LegalShare,0)+IF($B91=Q$6,Q$7*(1-H_LegalShare),0))-IF($B91=0,H_Acq+H_Board,0)-IF(AND($B91&gt;Q$6,$B91&lt;=Q$12),H_TI+H_ServNPL+H_Util,0)-IF($B91=Q$11,Q$15+H_CK,0)</f>
        <v>0</v>
      </c>
      <c r="R91" s="19" t="n">
        <f aca="false">IF($B91=R$12,R$14,0)-IF(AND($B91&gt;=1,$B91&lt;=R$6),H_TI+H_ServNPL,0)-(IF($B91=2,R$7*H_LegalShare,0)+IF($B91=R$6,R$7*(1-H_LegalShare),0))-IF($B91=0,H_Acq+H_Board,0)-IF(AND($B91&gt;R$6,$B91&lt;=R$12),H_TI+H_ServNPL+H_Util,0)-IF($B91=R$11,R$15+H_CK,0)</f>
        <v>0</v>
      </c>
      <c r="S91" s="19" t="n">
        <f aca="false">IF($B91=S$12,S$14,0)-IF(AND($B91&gt;=1,$B91&lt;=S$6),H_TI+H_ServNPL,0)-(IF($B91=2,S$7*H_LegalShare,0)+IF($B91=S$6,S$7*(1-H_LegalShare),0))-IF($B91=0,H_Acq+H_Board,0)-IF(AND($B91&gt;S$6,$B91&lt;=S$12),H_TI+H_ServNPL+H_Util,0)-IF($B91=S$11,S$15+H_CK,0)</f>
        <v>0</v>
      </c>
      <c r="T91" s="19" t="n">
        <f aca="false">IF($B91=T$12,T$14,0)-IF(AND($B91&gt;=1,$B91&lt;=T$6),H_TI+H_ServNPL,0)-(IF($B91=2,T$7*H_LegalShare,0)+IF($B91=T$6,T$7*(1-H_LegalShare),0))-IF($B91=0,H_Acq+H_Board,0)-IF(AND($B91&gt;T$6,$B91&lt;=T$12),H_TI+H_ServNPL+H_Util,0)-IF($B91=T$11,T$15+H_CK,0)</f>
        <v>0</v>
      </c>
      <c r="U91" s="19" t="n">
        <f aca="false">IF($B91=U$12,U$14,0)-IF(AND($B91&gt;=1,$B91&lt;=U$6),H_TI+H_ServNPL,0)-(IF($B91=2,U$7*H_LegalShare,0)+IF($B91=U$6,U$7*(1-H_LegalShare),0))-IF($B91=0,H_Acq+H_Board,0)-IF(AND($B91&gt;U$6,$B91&lt;=U$12),H_TI+H_ServNPL+H_Util,0)-IF($B91=U$11,U$15+H_CK,0)</f>
        <v>0</v>
      </c>
      <c r="V91" s="19" t="n">
        <f aca="false">IF($B91=V$12,V$14,0)-IF(AND($B91&gt;=1,$B91&lt;=V$6),H_TI+H_ServNPL,0)-(IF($B91=2,V$7*H_LegalShare,0)+IF($B91=V$6,V$7*(1-H_LegalShare),0))-IF($B91=0,H_Acq+H_Board,0)-IF(AND($B91&gt;V$6,$B91&lt;=V$12),H_TI+H_ServNPL+H_Util,0)-IF($B91=V$11,V$15+H_CK,0)</f>
        <v>0</v>
      </c>
      <c r="W91" s="19" t="n">
        <f aca="false">IF($B91=W$12,W$14,0)-IF(AND($B91&gt;=1,$B91&lt;=W$6),H_TI+H_ServNPL,0)-(IF($B91=2,W$7*H_LegalShare,0)+IF($B91=W$6,W$7*(1-H_LegalShare),0))-IF($B91=0,H_Acq+H_Board,0)-IF(AND($B91&gt;W$6,$B91&lt;=W$12),H_TI+H_ServNPL+H_Util,0)-IF($B91=W$11,W$15+H_CK,0)</f>
        <v>0</v>
      </c>
      <c r="X91" s="19" t="n">
        <f aca="false">IF($B91=X$12,X$14,0)-IF(AND($B91&gt;=1,$B91&lt;=X$6),H_TI+H_ServNPL,0)-(IF($B91=2,X$7*H_LegalShare,0)+IF($B91=X$6,X$7*(1-H_LegalShare),0))-IF($B91=0,H_Acq+H_Board,0)-IF(AND($B91&gt;X$6,$B91&lt;=X$12),H_TI+H_ServNPL+H_Util,0)-IF($B91=X$11,X$15+H_CK,0)</f>
        <v>0</v>
      </c>
      <c r="Y91" s="19" t="n">
        <f aca="false">IF($B91=Y$12,Y$14,0)-IF(AND($B91&gt;=1,$B91&lt;=Y$6),H_TI+H_ServNPL,0)-(IF($B91=2,Y$7*H_LegalShare,0)+IF($B91=Y$6,Y$7*(1-H_LegalShare),0))-IF($B91=0,H_Acq+H_Board,0)-IF(AND($B91&gt;Y$6,$B91&lt;=Y$12),H_TI+H_ServNPL+H_Util,0)-IF($B91=Y$11,Y$15+H_CK,0)</f>
        <v>0</v>
      </c>
    </row>
    <row r="92" customFormat="false" ht="15" hidden="false" customHeight="false" outlineLevel="0" collapsed="false">
      <c r="B92" s="0" t="n">
        <v>61</v>
      </c>
      <c r="C92" s="19" t="n">
        <f aca="false">IF($B92=C$12,C$14,0)-IF(AND($B92&gt;=1,$B92&lt;=C$6),H_TI+H_ServNPL,0)-(IF($B92=2,C$7*H_LegalShare,0)+IF($B92=C$6,C$7*(1-H_LegalShare),0))-IF($B92=0,H_Acq+H_Board,0)-IF(AND($B92&gt;C$6,$B92&lt;=C$12),H_TI+H_ServNPL+H_Util,0)-IF($B92=C$11,C$15+H_CK,0)</f>
        <v>0</v>
      </c>
      <c r="D92" s="19" t="n">
        <f aca="false">IF($B92=D$12,D$14,0)-IF(AND($B92&gt;=1,$B92&lt;=D$6),H_TI+H_ServNPL,0)-(IF($B92=2,D$7*H_LegalShare,0)+IF($B92=D$6,D$7*(1-H_LegalShare),0))-IF($B92=0,H_Acq+H_Board,0)-IF(AND($B92&gt;D$6,$B92&lt;=D$12),H_TI+H_ServNPL+H_Util,0)-IF($B92=D$11,D$15+H_CK,0)</f>
        <v>0</v>
      </c>
      <c r="E92" s="19" t="n">
        <f aca="false">IF($B92=E$12,E$14,0)-IF(AND($B92&gt;=1,$B92&lt;=E$6),H_TI+H_ServNPL,0)-(IF($B92=2,E$7*H_LegalShare,0)+IF($B92=E$6,E$7*(1-H_LegalShare),0))-IF($B92=0,H_Acq+H_Board,0)-IF(AND($B92&gt;E$6,$B92&lt;=E$12),H_TI+H_ServNPL+H_Util,0)-IF($B92=E$11,E$15+H_CK,0)</f>
        <v>0</v>
      </c>
      <c r="F92" s="19" t="n">
        <f aca="false">IF($B92=F$12,F$14,0)-IF(AND($B92&gt;=1,$B92&lt;=F$6),H_TI+H_ServNPL,0)-(IF($B92=2,F$7*H_LegalShare,0)+IF($B92=F$6,F$7*(1-H_LegalShare),0))-IF($B92=0,H_Acq+H_Board,0)-IF(AND($B92&gt;F$6,$B92&lt;=F$12),H_TI+H_ServNPL+H_Util,0)-IF($B92=F$11,F$15+H_CK,0)</f>
        <v>0</v>
      </c>
      <c r="G92" s="19" t="n">
        <f aca="false">IF($B92=G$12,G$14,0)-IF(AND($B92&gt;=1,$B92&lt;=G$6),H_TI+H_ServNPL,0)-(IF($B92=2,G$7*H_LegalShare,0)+IF($B92=G$6,G$7*(1-H_LegalShare),0))-IF($B92=0,H_Acq+H_Board,0)-IF(AND($B92&gt;G$6,$B92&lt;=G$12),H_TI+H_ServNPL+H_Util,0)-IF($B92=G$11,G$15+H_CK,0)</f>
        <v>0</v>
      </c>
      <c r="H92" s="19" t="n">
        <f aca="false">IF($B92=H$12,H$14,0)-IF(AND($B92&gt;=1,$B92&lt;=H$6),H_TI+H_ServNPL,0)-(IF($B92=2,H$7*H_LegalShare,0)+IF($B92=H$6,H$7*(1-H_LegalShare),0))-IF($B92=0,H_Acq+H_Board,0)-IF(AND($B92&gt;H$6,$B92&lt;=H$12),H_TI+H_ServNPL+H_Util,0)-IF($B92=H$11,H$15+H_CK,0)</f>
        <v>0</v>
      </c>
      <c r="I92" s="19" t="n">
        <f aca="false">IF($B92=I$12,I$14,0)-IF(AND($B92&gt;=1,$B92&lt;=I$6),H_TI+H_ServNPL,0)-(IF($B92=2,I$7*H_LegalShare,0)+IF($B92=I$6,I$7*(1-H_LegalShare),0))-IF($B92=0,H_Acq+H_Board,0)-IF(AND($B92&gt;I$6,$B92&lt;=I$12),H_TI+H_ServNPL+H_Util,0)-IF($B92=I$11,I$15+H_CK,0)</f>
        <v>0</v>
      </c>
      <c r="J92" s="19" t="n">
        <f aca="false">IF($B92=J$12,J$14,0)-IF(AND($B92&gt;=1,$B92&lt;=J$6),H_TI+H_ServNPL,0)-(IF($B92=2,J$7*H_LegalShare,0)+IF($B92=J$6,J$7*(1-H_LegalShare),0))-IF($B92=0,H_Acq+H_Board,0)-IF(AND($B92&gt;J$6,$B92&lt;=J$12),H_TI+H_ServNPL+H_Util,0)-IF($B92=J$11,J$15+H_CK,0)</f>
        <v>0</v>
      </c>
      <c r="K92" s="19" t="n">
        <f aca="false">IF($B92=K$12,K$14,0)-IF(AND($B92&gt;=1,$B92&lt;=K$6),H_TI+H_ServNPL,0)-(IF($B92=2,K$7*H_LegalShare,0)+IF($B92=K$6,K$7*(1-H_LegalShare),0))-IF($B92=0,H_Acq+H_Board,0)-IF(AND($B92&gt;K$6,$B92&lt;=K$12),H_TI+H_ServNPL+H_Util,0)-IF($B92=K$11,K$15+H_CK,0)</f>
        <v>0</v>
      </c>
      <c r="L92" s="19" t="n">
        <f aca="false">IF($B92=L$12,L$14,0)-IF(AND($B92&gt;=1,$B92&lt;=L$6),H_TI+H_ServNPL,0)-(IF($B92=2,L$7*H_LegalShare,0)+IF($B92=L$6,L$7*(1-H_LegalShare),0))-IF($B92=0,H_Acq+H_Board,0)-IF(AND($B92&gt;L$6,$B92&lt;=L$12),H_TI+H_ServNPL+H_Util,0)-IF($B92=L$11,L$15+H_CK,0)</f>
        <v>0</v>
      </c>
      <c r="M92" s="19" t="n">
        <f aca="false">IF($B92=M$12,M$14,0)-IF(AND($B92&gt;=1,$B92&lt;=M$6),H_TI+H_ServNPL,0)-(IF($B92=2,M$7*H_LegalShare,0)+IF($B92=M$6,M$7*(1-H_LegalShare),0))-IF($B92=0,H_Acq+H_Board,0)-IF(AND($B92&gt;M$6,$B92&lt;=M$12),H_TI+H_ServNPL+H_Util,0)-IF($B92=M$11,M$15+H_CK,0)</f>
        <v>0</v>
      </c>
      <c r="N92" s="19" t="n">
        <f aca="false">IF($B92=N$12,N$14,0)-IF(AND($B92&gt;=1,$B92&lt;=N$6),H_TI+H_ServNPL,0)-(IF($B92=2,N$7*H_LegalShare,0)+IF($B92=N$6,N$7*(1-H_LegalShare),0))-IF($B92=0,H_Acq+H_Board,0)-IF(AND($B92&gt;N$6,$B92&lt;=N$12),H_TI+H_ServNPL+H_Util,0)-IF($B92=N$11,N$15+H_CK,0)</f>
        <v>0</v>
      </c>
      <c r="O92" s="19" t="n">
        <f aca="false">IF($B92=O$12,O$14,0)-IF(AND($B92&gt;=1,$B92&lt;=O$6),H_TI+H_ServNPL,0)-(IF($B92=2,O$7*H_LegalShare,0)+IF($B92=O$6,O$7*(1-H_LegalShare),0))-IF($B92=0,H_Acq+H_Board,0)-IF(AND($B92&gt;O$6,$B92&lt;=O$12),H_TI+H_ServNPL+H_Util,0)-IF($B92=O$11,O$15+H_CK,0)</f>
        <v>0</v>
      </c>
      <c r="P92" s="19" t="n">
        <f aca="false">IF($B92=P$12,P$14,0)-IF(AND($B92&gt;=1,$B92&lt;=P$6),H_TI+H_ServNPL,0)-(IF($B92=2,P$7*H_LegalShare,0)+IF($B92=P$6,P$7*(1-H_LegalShare),0))-IF($B92=0,H_Acq+H_Board,0)-IF(AND($B92&gt;P$6,$B92&lt;=P$12),H_TI+H_ServNPL+H_Util,0)-IF($B92=P$11,P$15+H_CK,0)</f>
        <v>176774</v>
      </c>
      <c r="Q92" s="19" t="n">
        <f aca="false">IF($B92=Q$12,Q$14,0)-IF(AND($B92&gt;=1,$B92&lt;=Q$6),H_TI+H_ServNPL,0)-(IF($B92=2,Q$7*H_LegalShare,0)+IF($B92=Q$6,Q$7*(1-H_LegalShare),0))-IF($B92=0,H_Acq+H_Board,0)-IF(AND($B92&gt;Q$6,$B92&lt;=Q$12),H_TI+H_ServNPL+H_Util,0)-IF($B92=Q$11,Q$15+H_CK,0)</f>
        <v>0</v>
      </c>
      <c r="R92" s="19" t="n">
        <f aca="false">IF($B92=R$12,R$14,0)-IF(AND($B92&gt;=1,$B92&lt;=R$6),H_TI+H_ServNPL,0)-(IF($B92=2,R$7*H_LegalShare,0)+IF($B92=R$6,R$7*(1-H_LegalShare),0))-IF($B92=0,H_Acq+H_Board,0)-IF(AND($B92&gt;R$6,$B92&lt;=R$12),H_TI+H_ServNPL+H_Util,0)-IF($B92=R$11,R$15+H_CK,0)</f>
        <v>0</v>
      </c>
      <c r="S92" s="19" t="n">
        <f aca="false">IF($B92=S$12,S$14,0)-IF(AND($B92&gt;=1,$B92&lt;=S$6),H_TI+H_ServNPL,0)-(IF($B92=2,S$7*H_LegalShare,0)+IF($B92=S$6,S$7*(1-H_LegalShare),0))-IF($B92=0,H_Acq+H_Board,0)-IF(AND($B92&gt;S$6,$B92&lt;=S$12),H_TI+H_ServNPL+H_Util,0)-IF($B92=S$11,S$15+H_CK,0)</f>
        <v>0</v>
      </c>
      <c r="T92" s="19" t="n">
        <f aca="false">IF($B92=T$12,T$14,0)-IF(AND($B92&gt;=1,$B92&lt;=T$6),H_TI+H_ServNPL,0)-(IF($B92=2,T$7*H_LegalShare,0)+IF($B92=T$6,T$7*(1-H_LegalShare),0))-IF($B92=0,H_Acq+H_Board,0)-IF(AND($B92&gt;T$6,$B92&lt;=T$12),H_TI+H_ServNPL+H_Util,0)-IF($B92=T$11,T$15+H_CK,0)</f>
        <v>0</v>
      </c>
      <c r="U92" s="19" t="n">
        <f aca="false">IF($B92=U$12,U$14,0)-IF(AND($B92&gt;=1,$B92&lt;=U$6),H_TI+H_ServNPL,0)-(IF($B92=2,U$7*H_LegalShare,0)+IF($B92=U$6,U$7*(1-H_LegalShare),0))-IF($B92=0,H_Acq+H_Board,0)-IF(AND($B92&gt;U$6,$B92&lt;=U$12),H_TI+H_ServNPL+H_Util,0)-IF($B92=U$11,U$15+H_CK,0)</f>
        <v>0</v>
      </c>
      <c r="V92" s="19" t="n">
        <f aca="false">IF($B92=V$12,V$14,0)-IF(AND($B92&gt;=1,$B92&lt;=V$6),H_TI+H_ServNPL,0)-(IF($B92=2,V$7*H_LegalShare,0)+IF($B92=V$6,V$7*(1-H_LegalShare),0))-IF($B92=0,H_Acq+H_Board,0)-IF(AND($B92&gt;V$6,$B92&lt;=V$12),H_TI+H_ServNPL+H_Util,0)-IF($B92=V$11,V$15+H_CK,0)</f>
        <v>0</v>
      </c>
      <c r="W92" s="19" t="n">
        <f aca="false">IF($B92=W$12,W$14,0)-IF(AND($B92&gt;=1,$B92&lt;=W$6),H_TI+H_ServNPL,0)-(IF($B92=2,W$7*H_LegalShare,0)+IF($B92=W$6,W$7*(1-H_LegalShare),0))-IF($B92=0,H_Acq+H_Board,0)-IF(AND($B92&gt;W$6,$B92&lt;=W$12),H_TI+H_ServNPL+H_Util,0)-IF($B92=W$11,W$15+H_CK,0)</f>
        <v>0</v>
      </c>
      <c r="X92" s="19" t="n">
        <f aca="false">IF($B92=X$12,X$14,0)-IF(AND($B92&gt;=1,$B92&lt;=X$6),H_TI+H_ServNPL,0)-(IF($B92=2,X$7*H_LegalShare,0)+IF($B92=X$6,X$7*(1-H_LegalShare),0))-IF($B92=0,H_Acq+H_Board,0)-IF(AND($B92&gt;X$6,$B92&lt;=X$12),H_TI+H_ServNPL+H_Util,0)-IF($B92=X$11,X$15+H_CK,0)</f>
        <v>0</v>
      </c>
      <c r="Y92" s="19" t="n">
        <f aca="false">IF($B92=Y$12,Y$14,0)-IF(AND($B92&gt;=1,$B92&lt;=Y$6),H_TI+H_ServNPL,0)-(IF($B92=2,Y$7*H_LegalShare,0)+IF($B92=Y$6,Y$7*(1-H_LegalShare),0))-IF($B92=0,H_Acq+H_Board,0)-IF(AND($B92&gt;Y$6,$B92&lt;=Y$12),H_TI+H_ServNPL+H_Util,0)-IF($B92=Y$11,Y$15+H_CK,0)</f>
        <v>0</v>
      </c>
    </row>
    <row r="93" customFormat="false" ht="15" hidden="false" customHeight="false" outlineLevel="0" collapsed="false">
      <c r="B93" s="0" t="n">
        <v>62</v>
      </c>
      <c r="C93" s="19" t="n">
        <f aca="false">IF($B93=C$12,C$14,0)-IF(AND($B93&gt;=1,$B93&lt;=C$6),H_TI+H_ServNPL,0)-(IF($B93=2,C$7*H_LegalShare,0)+IF($B93=C$6,C$7*(1-H_LegalShare),0))-IF($B93=0,H_Acq+H_Board,0)-IF(AND($B93&gt;C$6,$B93&lt;=C$12),H_TI+H_ServNPL+H_Util,0)-IF($B93=C$11,C$15+H_CK,0)</f>
        <v>0</v>
      </c>
      <c r="D93" s="19" t="n">
        <f aca="false">IF($B93=D$12,D$14,0)-IF(AND($B93&gt;=1,$B93&lt;=D$6),H_TI+H_ServNPL,0)-(IF($B93=2,D$7*H_LegalShare,0)+IF($B93=D$6,D$7*(1-H_LegalShare),0))-IF($B93=0,H_Acq+H_Board,0)-IF(AND($B93&gt;D$6,$B93&lt;=D$12),H_TI+H_ServNPL+H_Util,0)-IF($B93=D$11,D$15+H_CK,0)</f>
        <v>0</v>
      </c>
      <c r="E93" s="19" t="n">
        <f aca="false">IF($B93=E$12,E$14,0)-IF(AND($B93&gt;=1,$B93&lt;=E$6),H_TI+H_ServNPL,0)-(IF($B93=2,E$7*H_LegalShare,0)+IF($B93=E$6,E$7*(1-H_LegalShare),0))-IF($B93=0,H_Acq+H_Board,0)-IF(AND($B93&gt;E$6,$B93&lt;=E$12),H_TI+H_ServNPL+H_Util,0)-IF($B93=E$11,E$15+H_CK,0)</f>
        <v>0</v>
      </c>
      <c r="F93" s="19" t="n">
        <f aca="false">IF($B93=F$12,F$14,0)-IF(AND($B93&gt;=1,$B93&lt;=F$6),H_TI+H_ServNPL,0)-(IF($B93=2,F$7*H_LegalShare,0)+IF($B93=F$6,F$7*(1-H_LegalShare),0))-IF($B93=0,H_Acq+H_Board,0)-IF(AND($B93&gt;F$6,$B93&lt;=F$12),H_TI+H_ServNPL+H_Util,0)-IF($B93=F$11,F$15+H_CK,0)</f>
        <v>0</v>
      </c>
      <c r="G93" s="19" t="n">
        <f aca="false">IF($B93=G$12,G$14,0)-IF(AND($B93&gt;=1,$B93&lt;=G$6),H_TI+H_ServNPL,0)-(IF($B93=2,G$7*H_LegalShare,0)+IF($B93=G$6,G$7*(1-H_LegalShare),0))-IF($B93=0,H_Acq+H_Board,0)-IF(AND($B93&gt;G$6,$B93&lt;=G$12),H_TI+H_ServNPL+H_Util,0)-IF($B93=G$11,G$15+H_CK,0)</f>
        <v>0</v>
      </c>
      <c r="H93" s="19" t="n">
        <f aca="false">IF($B93=H$12,H$14,0)-IF(AND($B93&gt;=1,$B93&lt;=H$6),H_TI+H_ServNPL,0)-(IF($B93=2,H$7*H_LegalShare,0)+IF($B93=H$6,H$7*(1-H_LegalShare),0))-IF($B93=0,H_Acq+H_Board,0)-IF(AND($B93&gt;H$6,$B93&lt;=H$12),H_TI+H_ServNPL+H_Util,0)-IF($B93=H$11,H$15+H_CK,0)</f>
        <v>0</v>
      </c>
      <c r="I93" s="19" t="n">
        <f aca="false">IF($B93=I$12,I$14,0)-IF(AND($B93&gt;=1,$B93&lt;=I$6),H_TI+H_ServNPL,0)-(IF($B93=2,I$7*H_LegalShare,0)+IF($B93=I$6,I$7*(1-H_LegalShare),0))-IF($B93=0,H_Acq+H_Board,0)-IF(AND($B93&gt;I$6,$B93&lt;=I$12),H_TI+H_ServNPL+H_Util,0)-IF($B93=I$11,I$15+H_CK,0)</f>
        <v>0</v>
      </c>
      <c r="J93" s="19" t="n">
        <f aca="false">IF($B93=J$12,J$14,0)-IF(AND($B93&gt;=1,$B93&lt;=J$6),H_TI+H_ServNPL,0)-(IF($B93=2,J$7*H_LegalShare,0)+IF($B93=J$6,J$7*(1-H_LegalShare),0))-IF($B93=0,H_Acq+H_Board,0)-IF(AND($B93&gt;J$6,$B93&lt;=J$12),H_TI+H_ServNPL+H_Util,0)-IF($B93=J$11,J$15+H_CK,0)</f>
        <v>0</v>
      </c>
      <c r="K93" s="19" t="n">
        <f aca="false">IF($B93=K$12,K$14,0)-IF(AND($B93&gt;=1,$B93&lt;=K$6),H_TI+H_ServNPL,0)-(IF($B93=2,K$7*H_LegalShare,0)+IF($B93=K$6,K$7*(1-H_LegalShare),0))-IF($B93=0,H_Acq+H_Board,0)-IF(AND($B93&gt;K$6,$B93&lt;=K$12),H_TI+H_ServNPL+H_Util,0)-IF($B93=K$11,K$15+H_CK,0)</f>
        <v>0</v>
      </c>
      <c r="L93" s="19" t="n">
        <f aca="false">IF($B93=L$12,L$14,0)-IF(AND($B93&gt;=1,$B93&lt;=L$6),H_TI+H_ServNPL,0)-(IF($B93=2,L$7*H_LegalShare,0)+IF($B93=L$6,L$7*(1-H_LegalShare),0))-IF($B93=0,H_Acq+H_Board,0)-IF(AND($B93&gt;L$6,$B93&lt;=L$12),H_TI+H_ServNPL+H_Util,0)-IF($B93=L$11,L$15+H_CK,0)</f>
        <v>0</v>
      </c>
      <c r="M93" s="19" t="n">
        <f aca="false">IF($B93=M$12,M$14,0)-IF(AND($B93&gt;=1,$B93&lt;=M$6),H_TI+H_ServNPL,0)-(IF($B93=2,M$7*H_LegalShare,0)+IF($B93=M$6,M$7*(1-H_LegalShare),0))-IF($B93=0,H_Acq+H_Board,0)-IF(AND($B93&gt;M$6,$B93&lt;=M$12),H_TI+H_ServNPL+H_Util,0)-IF($B93=M$11,M$15+H_CK,0)</f>
        <v>0</v>
      </c>
      <c r="N93" s="19" t="n">
        <f aca="false">IF($B93=N$12,N$14,0)-IF(AND($B93&gt;=1,$B93&lt;=N$6),H_TI+H_ServNPL,0)-(IF($B93=2,N$7*H_LegalShare,0)+IF($B93=N$6,N$7*(1-H_LegalShare),0))-IF($B93=0,H_Acq+H_Board,0)-IF(AND($B93&gt;N$6,$B93&lt;=N$12),H_TI+H_ServNPL+H_Util,0)-IF($B93=N$11,N$15+H_CK,0)</f>
        <v>0</v>
      </c>
      <c r="O93" s="19" t="n">
        <f aca="false">IF($B93=O$12,O$14,0)-IF(AND($B93&gt;=1,$B93&lt;=O$6),H_TI+H_ServNPL,0)-(IF($B93=2,O$7*H_LegalShare,0)+IF($B93=O$6,O$7*(1-H_LegalShare),0))-IF($B93=0,H_Acq+H_Board,0)-IF(AND($B93&gt;O$6,$B93&lt;=O$12),H_TI+H_ServNPL+H_Util,0)-IF($B93=O$11,O$15+H_CK,0)</f>
        <v>0</v>
      </c>
      <c r="P93" s="19" t="n">
        <f aca="false">IF($B93=P$12,P$14,0)-IF(AND($B93&gt;=1,$B93&lt;=P$6),H_TI+H_ServNPL,0)-(IF($B93=2,P$7*H_LegalShare,0)+IF($B93=P$6,P$7*(1-H_LegalShare),0))-IF($B93=0,H_Acq+H_Board,0)-IF(AND($B93&gt;P$6,$B93&lt;=P$12),H_TI+H_ServNPL+H_Util,0)-IF($B93=P$11,P$15+H_CK,0)</f>
        <v>0</v>
      </c>
      <c r="Q93" s="19" t="n">
        <f aca="false">IF($B93=Q$12,Q$14,0)-IF(AND($B93&gt;=1,$B93&lt;=Q$6),H_TI+H_ServNPL,0)-(IF($B93=2,Q$7*H_LegalShare,0)+IF($B93=Q$6,Q$7*(1-H_LegalShare),0))-IF($B93=0,H_Acq+H_Board,0)-IF(AND($B93&gt;Q$6,$B93&lt;=Q$12),H_TI+H_ServNPL+H_Util,0)-IF($B93=Q$11,Q$15+H_CK,0)</f>
        <v>0</v>
      </c>
      <c r="R93" s="19" t="n">
        <f aca="false">IF($B93=R$12,R$14,0)-IF(AND($B93&gt;=1,$B93&lt;=R$6),H_TI+H_ServNPL,0)-(IF($B93=2,R$7*H_LegalShare,0)+IF($B93=R$6,R$7*(1-H_LegalShare),0))-IF($B93=0,H_Acq+H_Board,0)-IF(AND($B93&gt;R$6,$B93&lt;=R$12),H_TI+H_ServNPL+H_Util,0)-IF($B93=R$11,R$15+H_CK,0)</f>
        <v>0</v>
      </c>
      <c r="S93" s="19" t="n">
        <f aca="false">IF($B93=S$12,S$14,0)-IF(AND($B93&gt;=1,$B93&lt;=S$6),H_TI+H_ServNPL,0)-(IF($B93=2,S$7*H_LegalShare,0)+IF($B93=S$6,S$7*(1-H_LegalShare),0))-IF($B93=0,H_Acq+H_Board,0)-IF(AND($B93&gt;S$6,$B93&lt;=S$12),H_TI+H_ServNPL+H_Util,0)-IF($B93=S$11,S$15+H_CK,0)</f>
        <v>0</v>
      </c>
      <c r="T93" s="19" t="n">
        <f aca="false">IF($B93=T$12,T$14,0)-IF(AND($B93&gt;=1,$B93&lt;=T$6),H_TI+H_ServNPL,0)-(IF($B93=2,T$7*H_LegalShare,0)+IF($B93=T$6,T$7*(1-H_LegalShare),0))-IF($B93=0,H_Acq+H_Board,0)-IF(AND($B93&gt;T$6,$B93&lt;=T$12),H_TI+H_ServNPL+H_Util,0)-IF($B93=T$11,T$15+H_CK,0)</f>
        <v>0</v>
      </c>
      <c r="U93" s="19" t="n">
        <f aca="false">IF($B93=U$12,U$14,0)-IF(AND($B93&gt;=1,$B93&lt;=U$6),H_TI+H_ServNPL,0)-(IF($B93=2,U$7*H_LegalShare,0)+IF($B93=U$6,U$7*(1-H_LegalShare),0))-IF($B93=0,H_Acq+H_Board,0)-IF(AND($B93&gt;U$6,$B93&lt;=U$12),H_TI+H_ServNPL+H_Util,0)-IF($B93=U$11,U$15+H_CK,0)</f>
        <v>0</v>
      </c>
      <c r="V93" s="19" t="n">
        <f aca="false">IF($B93=V$12,V$14,0)-IF(AND($B93&gt;=1,$B93&lt;=V$6),H_TI+H_ServNPL,0)-(IF($B93=2,V$7*H_LegalShare,0)+IF($B93=V$6,V$7*(1-H_LegalShare),0))-IF($B93=0,H_Acq+H_Board,0)-IF(AND($B93&gt;V$6,$B93&lt;=V$12),H_TI+H_ServNPL+H_Util,0)-IF($B93=V$11,V$15+H_CK,0)</f>
        <v>0</v>
      </c>
      <c r="W93" s="19" t="n">
        <f aca="false">IF($B93=W$12,W$14,0)-IF(AND($B93&gt;=1,$B93&lt;=W$6),H_TI+H_ServNPL,0)-(IF($B93=2,W$7*H_LegalShare,0)+IF($B93=W$6,W$7*(1-H_LegalShare),0))-IF($B93=0,H_Acq+H_Board,0)-IF(AND($B93&gt;W$6,$B93&lt;=W$12),H_TI+H_ServNPL+H_Util,0)-IF($B93=W$11,W$15+H_CK,0)</f>
        <v>0</v>
      </c>
      <c r="X93" s="19" t="n">
        <f aca="false">IF($B93=X$12,X$14,0)-IF(AND($B93&gt;=1,$B93&lt;=X$6),H_TI+H_ServNPL,0)-(IF($B93=2,X$7*H_LegalShare,0)+IF($B93=X$6,X$7*(1-H_LegalShare),0))-IF($B93=0,H_Acq+H_Board,0)-IF(AND($B93&gt;X$6,$B93&lt;=X$12),H_TI+H_ServNPL+H_Util,0)-IF($B93=X$11,X$15+H_CK,0)</f>
        <v>0</v>
      </c>
      <c r="Y93" s="19" t="n">
        <f aca="false">IF($B93=Y$12,Y$14,0)-IF(AND($B93&gt;=1,$B93&lt;=Y$6),H_TI+H_ServNPL,0)-(IF($B93=2,Y$7*H_LegalShare,0)+IF($B93=Y$6,Y$7*(1-H_LegalShare),0))-IF($B93=0,H_Acq+H_Board,0)-IF(AND($B93&gt;Y$6,$B93&lt;=Y$12),H_TI+H_ServNPL+H_Util,0)-IF($B93=Y$11,Y$15+H_CK,0)</f>
        <v>0</v>
      </c>
    </row>
    <row r="94" customFormat="false" ht="15" hidden="false" customHeight="false" outlineLevel="0" collapsed="false">
      <c r="B94" s="0" t="n">
        <v>63</v>
      </c>
      <c r="C94" s="19" t="n">
        <f aca="false">IF($B94=C$12,C$14,0)-IF(AND($B94&gt;=1,$B94&lt;=C$6),H_TI+H_ServNPL,0)-(IF($B94=2,C$7*H_LegalShare,0)+IF($B94=C$6,C$7*(1-H_LegalShare),0))-IF($B94=0,H_Acq+H_Board,0)-IF(AND($B94&gt;C$6,$B94&lt;=C$12),H_TI+H_ServNPL+H_Util,0)-IF($B94=C$11,C$15+H_CK,0)</f>
        <v>0</v>
      </c>
      <c r="D94" s="19" t="n">
        <f aca="false">IF($B94=D$12,D$14,0)-IF(AND($B94&gt;=1,$B94&lt;=D$6),H_TI+H_ServNPL,0)-(IF($B94=2,D$7*H_LegalShare,0)+IF($B94=D$6,D$7*(1-H_LegalShare),0))-IF($B94=0,H_Acq+H_Board,0)-IF(AND($B94&gt;D$6,$B94&lt;=D$12),H_TI+H_ServNPL+H_Util,0)-IF($B94=D$11,D$15+H_CK,0)</f>
        <v>0</v>
      </c>
      <c r="E94" s="19" t="n">
        <f aca="false">IF($B94=E$12,E$14,0)-IF(AND($B94&gt;=1,$B94&lt;=E$6),H_TI+H_ServNPL,0)-(IF($B94=2,E$7*H_LegalShare,0)+IF($B94=E$6,E$7*(1-H_LegalShare),0))-IF($B94=0,H_Acq+H_Board,0)-IF(AND($B94&gt;E$6,$B94&lt;=E$12),H_TI+H_ServNPL+H_Util,0)-IF($B94=E$11,E$15+H_CK,0)</f>
        <v>0</v>
      </c>
      <c r="F94" s="19" t="n">
        <f aca="false">IF($B94=F$12,F$14,0)-IF(AND($B94&gt;=1,$B94&lt;=F$6),H_TI+H_ServNPL,0)-(IF($B94=2,F$7*H_LegalShare,0)+IF($B94=F$6,F$7*(1-H_LegalShare),0))-IF($B94=0,H_Acq+H_Board,0)-IF(AND($B94&gt;F$6,$B94&lt;=F$12),H_TI+H_ServNPL+H_Util,0)-IF($B94=F$11,F$15+H_CK,0)</f>
        <v>0</v>
      </c>
      <c r="G94" s="19" t="n">
        <f aca="false">IF($B94=G$12,G$14,0)-IF(AND($B94&gt;=1,$B94&lt;=G$6),H_TI+H_ServNPL,0)-(IF($B94=2,G$7*H_LegalShare,0)+IF($B94=G$6,G$7*(1-H_LegalShare),0))-IF($B94=0,H_Acq+H_Board,0)-IF(AND($B94&gt;G$6,$B94&lt;=G$12),H_TI+H_ServNPL+H_Util,0)-IF($B94=G$11,G$15+H_CK,0)</f>
        <v>0</v>
      </c>
      <c r="H94" s="19" t="n">
        <f aca="false">IF($B94=H$12,H$14,0)-IF(AND($B94&gt;=1,$B94&lt;=H$6),H_TI+H_ServNPL,0)-(IF($B94=2,H$7*H_LegalShare,0)+IF($B94=H$6,H$7*(1-H_LegalShare),0))-IF($B94=0,H_Acq+H_Board,0)-IF(AND($B94&gt;H$6,$B94&lt;=H$12),H_TI+H_ServNPL+H_Util,0)-IF($B94=H$11,H$15+H_CK,0)</f>
        <v>0</v>
      </c>
      <c r="I94" s="19" t="n">
        <f aca="false">IF($B94=I$12,I$14,0)-IF(AND($B94&gt;=1,$B94&lt;=I$6),H_TI+H_ServNPL,0)-(IF($B94=2,I$7*H_LegalShare,0)+IF($B94=I$6,I$7*(1-H_LegalShare),0))-IF($B94=0,H_Acq+H_Board,0)-IF(AND($B94&gt;I$6,$B94&lt;=I$12),H_TI+H_ServNPL+H_Util,0)-IF($B94=I$11,I$15+H_CK,0)</f>
        <v>0</v>
      </c>
      <c r="J94" s="19" t="n">
        <f aca="false">IF($B94=J$12,J$14,0)-IF(AND($B94&gt;=1,$B94&lt;=J$6),H_TI+H_ServNPL,0)-(IF($B94=2,J$7*H_LegalShare,0)+IF($B94=J$6,J$7*(1-H_LegalShare),0))-IF($B94=0,H_Acq+H_Board,0)-IF(AND($B94&gt;J$6,$B94&lt;=J$12),H_TI+H_ServNPL+H_Util,0)-IF($B94=J$11,J$15+H_CK,0)</f>
        <v>0</v>
      </c>
      <c r="K94" s="19" t="n">
        <f aca="false">IF($B94=K$12,K$14,0)-IF(AND($B94&gt;=1,$B94&lt;=K$6),H_TI+H_ServNPL,0)-(IF($B94=2,K$7*H_LegalShare,0)+IF($B94=K$6,K$7*(1-H_LegalShare),0))-IF($B94=0,H_Acq+H_Board,0)-IF(AND($B94&gt;K$6,$B94&lt;=K$12),H_TI+H_ServNPL+H_Util,0)-IF($B94=K$11,K$15+H_CK,0)</f>
        <v>0</v>
      </c>
      <c r="L94" s="19" t="n">
        <f aca="false">IF($B94=L$12,L$14,0)-IF(AND($B94&gt;=1,$B94&lt;=L$6),H_TI+H_ServNPL,0)-(IF($B94=2,L$7*H_LegalShare,0)+IF($B94=L$6,L$7*(1-H_LegalShare),0))-IF($B94=0,H_Acq+H_Board,0)-IF(AND($B94&gt;L$6,$B94&lt;=L$12),H_TI+H_ServNPL+H_Util,0)-IF($B94=L$11,L$15+H_CK,0)</f>
        <v>0</v>
      </c>
      <c r="M94" s="19" t="n">
        <f aca="false">IF($B94=M$12,M$14,0)-IF(AND($B94&gt;=1,$B94&lt;=M$6),H_TI+H_ServNPL,0)-(IF($B94=2,M$7*H_LegalShare,0)+IF($B94=M$6,M$7*(1-H_LegalShare),0))-IF($B94=0,H_Acq+H_Board,0)-IF(AND($B94&gt;M$6,$B94&lt;=M$12),H_TI+H_ServNPL+H_Util,0)-IF($B94=M$11,M$15+H_CK,0)</f>
        <v>0</v>
      </c>
      <c r="N94" s="19" t="n">
        <f aca="false">IF($B94=N$12,N$14,0)-IF(AND($B94&gt;=1,$B94&lt;=N$6),H_TI+H_ServNPL,0)-(IF($B94=2,N$7*H_LegalShare,0)+IF($B94=N$6,N$7*(1-H_LegalShare),0))-IF($B94=0,H_Acq+H_Board,0)-IF(AND($B94&gt;N$6,$B94&lt;=N$12),H_TI+H_ServNPL+H_Util,0)-IF($B94=N$11,N$15+H_CK,0)</f>
        <v>0</v>
      </c>
      <c r="O94" s="19" t="n">
        <f aca="false">IF($B94=O$12,O$14,0)-IF(AND($B94&gt;=1,$B94&lt;=O$6),H_TI+H_ServNPL,0)-(IF($B94=2,O$7*H_LegalShare,0)+IF($B94=O$6,O$7*(1-H_LegalShare),0))-IF($B94=0,H_Acq+H_Board,0)-IF(AND($B94&gt;O$6,$B94&lt;=O$12),H_TI+H_ServNPL+H_Util,0)-IF($B94=O$11,O$15+H_CK,0)</f>
        <v>0</v>
      </c>
      <c r="P94" s="19" t="n">
        <f aca="false">IF($B94=P$12,P$14,0)-IF(AND($B94&gt;=1,$B94&lt;=P$6),H_TI+H_ServNPL,0)-(IF($B94=2,P$7*H_LegalShare,0)+IF($B94=P$6,P$7*(1-H_LegalShare),0))-IF($B94=0,H_Acq+H_Board,0)-IF(AND($B94&gt;P$6,$B94&lt;=P$12),H_TI+H_ServNPL+H_Util,0)-IF($B94=P$11,P$15+H_CK,0)</f>
        <v>0</v>
      </c>
      <c r="Q94" s="19" t="n">
        <f aca="false">IF($B94=Q$12,Q$14,0)-IF(AND($B94&gt;=1,$B94&lt;=Q$6),H_TI+H_ServNPL,0)-(IF($B94=2,Q$7*H_LegalShare,0)+IF($B94=Q$6,Q$7*(1-H_LegalShare),0))-IF($B94=0,H_Acq+H_Board,0)-IF(AND($B94&gt;Q$6,$B94&lt;=Q$12),H_TI+H_ServNPL+H_Util,0)-IF($B94=Q$11,Q$15+H_CK,0)</f>
        <v>0</v>
      </c>
      <c r="R94" s="19" t="n">
        <f aca="false">IF($B94=R$12,R$14,0)-IF(AND($B94&gt;=1,$B94&lt;=R$6),H_TI+H_ServNPL,0)-(IF($B94=2,R$7*H_LegalShare,0)+IF($B94=R$6,R$7*(1-H_LegalShare),0))-IF($B94=0,H_Acq+H_Board,0)-IF(AND($B94&gt;R$6,$B94&lt;=R$12),H_TI+H_ServNPL+H_Util,0)-IF($B94=R$11,R$15+H_CK,0)</f>
        <v>0</v>
      </c>
      <c r="S94" s="19" t="n">
        <f aca="false">IF($B94=S$12,S$14,0)-IF(AND($B94&gt;=1,$B94&lt;=S$6),H_TI+H_ServNPL,0)-(IF($B94=2,S$7*H_LegalShare,0)+IF($B94=S$6,S$7*(1-H_LegalShare),0))-IF($B94=0,H_Acq+H_Board,0)-IF(AND($B94&gt;S$6,$B94&lt;=S$12),H_TI+H_ServNPL+H_Util,0)-IF($B94=S$11,S$15+H_CK,0)</f>
        <v>0</v>
      </c>
      <c r="T94" s="19" t="n">
        <f aca="false">IF($B94=T$12,T$14,0)-IF(AND($B94&gt;=1,$B94&lt;=T$6),H_TI+H_ServNPL,0)-(IF($B94=2,T$7*H_LegalShare,0)+IF($B94=T$6,T$7*(1-H_LegalShare),0))-IF($B94=0,H_Acq+H_Board,0)-IF(AND($B94&gt;T$6,$B94&lt;=T$12),H_TI+H_ServNPL+H_Util,0)-IF($B94=T$11,T$15+H_CK,0)</f>
        <v>0</v>
      </c>
      <c r="U94" s="19" t="n">
        <f aca="false">IF($B94=U$12,U$14,0)-IF(AND($B94&gt;=1,$B94&lt;=U$6),H_TI+H_ServNPL,0)-(IF($B94=2,U$7*H_LegalShare,0)+IF($B94=U$6,U$7*(1-H_LegalShare),0))-IF($B94=0,H_Acq+H_Board,0)-IF(AND($B94&gt;U$6,$B94&lt;=U$12),H_TI+H_ServNPL+H_Util,0)-IF($B94=U$11,U$15+H_CK,0)</f>
        <v>0</v>
      </c>
      <c r="V94" s="19" t="n">
        <f aca="false">IF($B94=V$12,V$14,0)-IF(AND($B94&gt;=1,$B94&lt;=V$6),H_TI+H_ServNPL,0)-(IF($B94=2,V$7*H_LegalShare,0)+IF($B94=V$6,V$7*(1-H_LegalShare),0))-IF($B94=0,H_Acq+H_Board,0)-IF(AND($B94&gt;V$6,$B94&lt;=V$12),H_TI+H_ServNPL+H_Util,0)-IF($B94=V$11,V$15+H_CK,0)</f>
        <v>0</v>
      </c>
      <c r="W94" s="19" t="n">
        <f aca="false">IF($B94=W$12,W$14,0)-IF(AND($B94&gt;=1,$B94&lt;=W$6),H_TI+H_ServNPL,0)-(IF($B94=2,W$7*H_LegalShare,0)+IF($B94=W$6,W$7*(1-H_LegalShare),0))-IF($B94=0,H_Acq+H_Board,0)-IF(AND($B94&gt;W$6,$B94&lt;=W$12),H_TI+H_ServNPL+H_Util,0)-IF($B94=W$11,W$15+H_CK,0)</f>
        <v>0</v>
      </c>
      <c r="X94" s="19" t="n">
        <f aca="false">IF($B94=X$12,X$14,0)-IF(AND($B94&gt;=1,$B94&lt;=X$6),H_TI+H_ServNPL,0)-(IF($B94=2,X$7*H_LegalShare,0)+IF($B94=X$6,X$7*(1-H_LegalShare),0))-IF($B94=0,H_Acq+H_Board,0)-IF(AND($B94&gt;X$6,$B94&lt;=X$12),H_TI+H_ServNPL+H_Util,0)-IF($B94=X$11,X$15+H_CK,0)</f>
        <v>0</v>
      </c>
      <c r="Y94" s="19" t="n">
        <f aca="false">IF($B94=Y$12,Y$14,0)-IF(AND($B94&gt;=1,$B94&lt;=Y$6),H_TI+H_ServNPL,0)-(IF($B94=2,Y$7*H_LegalShare,0)+IF($B94=Y$6,Y$7*(1-H_LegalShare),0))-IF($B94=0,H_Acq+H_Board,0)-IF(AND($B94&gt;Y$6,$B94&lt;=Y$12),H_TI+H_ServNPL+H_Util,0)-IF($B94=Y$11,Y$15+H_CK,0)</f>
        <v>0</v>
      </c>
    </row>
    <row r="95" customFormat="false" ht="15" hidden="false" customHeight="false" outlineLevel="0" collapsed="false">
      <c r="B95" s="0" t="n">
        <v>64</v>
      </c>
      <c r="C95" s="19" t="n">
        <f aca="false">IF($B95=C$12,C$14,0)-IF(AND($B95&gt;=1,$B95&lt;=C$6),H_TI+H_ServNPL,0)-(IF($B95=2,C$7*H_LegalShare,0)+IF($B95=C$6,C$7*(1-H_LegalShare),0))-IF($B95=0,H_Acq+H_Board,0)-IF(AND($B95&gt;C$6,$B95&lt;=C$12),H_TI+H_ServNPL+H_Util,0)-IF($B95=C$11,C$15+H_CK,0)</f>
        <v>0</v>
      </c>
      <c r="D95" s="19" t="n">
        <f aca="false">IF($B95=D$12,D$14,0)-IF(AND($B95&gt;=1,$B95&lt;=D$6),H_TI+H_ServNPL,0)-(IF($B95=2,D$7*H_LegalShare,0)+IF($B95=D$6,D$7*(1-H_LegalShare),0))-IF($B95=0,H_Acq+H_Board,0)-IF(AND($B95&gt;D$6,$B95&lt;=D$12),H_TI+H_ServNPL+H_Util,0)-IF($B95=D$11,D$15+H_CK,0)</f>
        <v>0</v>
      </c>
      <c r="E95" s="19" t="n">
        <f aca="false">IF($B95=E$12,E$14,0)-IF(AND($B95&gt;=1,$B95&lt;=E$6),H_TI+H_ServNPL,0)-(IF($B95=2,E$7*H_LegalShare,0)+IF($B95=E$6,E$7*(1-H_LegalShare),0))-IF($B95=0,H_Acq+H_Board,0)-IF(AND($B95&gt;E$6,$B95&lt;=E$12),H_TI+H_ServNPL+H_Util,0)-IF($B95=E$11,E$15+H_CK,0)</f>
        <v>0</v>
      </c>
      <c r="F95" s="19" t="n">
        <f aca="false">IF($B95=F$12,F$14,0)-IF(AND($B95&gt;=1,$B95&lt;=F$6),H_TI+H_ServNPL,0)-(IF($B95=2,F$7*H_LegalShare,0)+IF($B95=F$6,F$7*(1-H_LegalShare),0))-IF($B95=0,H_Acq+H_Board,0)-IF(AND($B95&gt;F$6,$B95&lt;=F$12),H_TI+H_ServNPL+H_Util,0)-IF($B95=F$11,F$15+H_CK,0)</f>
        <v>0</v>
      </c>
      <c r="G95" s="19" t="n">
        <f aca="false">IF($B95=G$12,G$14,0)-IF(AND($B95&gt;=1,$B95&lt;=G$6),H_TI+H_ServNPL,0)-(IF($B95=2,G$7*H_LegalShare,0)+IF($B95=G$6,G$7*(1-H_LegalShare),0))-IF($B95=0,H_Acq+H_Board,0)-IF(AND($B95&gt;G$6,$B95&lt;=G$12),H_TI+H_ServNPL+H_Util,0)-IF($B95=G$11,G$15+H_CK,0)</f>
        <v>0</v>
      </c>
      <c r="H95" s="19" t="n">
        <f aca="false">IF($B95=H$12,H$14,0)-IF(AND($B95&gt;=1,$B95&lt;=H$6),H_TI+H_ServNPL,0)-(IF($B95=2,H$7*H_LegalShare,0)+IF($B95=H$6,H$7*(1-H_LegalShare),0))-IF($B95=0,H_Acq+H_Board,0)-IF(AND($B95&gt;H$6,$B95&lt;=H$12),H_TI+H_ServNPL+H_Util,0)-IF($B95=H$11,H$15+H_CK,0)</f>
        <v>0</v>
      </c>
      <c r="I95" s="19" t="n">
        <f aca="false">IF($B95=I$12,I$14,0)-IF(AND($B95&gt;=1,$B95&lt;=I$6),H_TI+H_ServNPL,0)-(IF($B95=2,I$7*H_LegalShare,0)+IF($B95=I$6,I$7*(1-H_LegalShare),0))-IF($B95=0,H_Acq+H_Board,0)-IF(AND($B95&gt;I$6,$B95&lt;=I$12),H_TI+H_ServNPL+H_Util,0)-IF($B95=I$11,I$15+H_CK,0)</f>
        <v>0</v>
      </c>
      <c r="J95" s="19" t="n">
        <f aca="false">IF($B95=J$12,J$14,0)-IF(AND($B95&gt;=1,$B95&lt;=J$6),H_TI+H_ServNPL,0)-(IF($B95=2,J$7*H_LegalShare,0)+IF($B95=J$6,J$7*(1-H_LegalShare),0))-IF($B95=0,H_Acq+H_Board,0)-IF(AND($B95&gt;J$6,$B95&lt;=J$12),H_TI+H_ServNPL+H_Util,0)-IF($B95=J$11,J$15+H_CK,0)</f>
        <v>0</v>
      </c>
      <c r="K95" s="19" t="n">
        <f aca="false">IF($B95=K$12,K$14,0)-IF(AND($B95&gt;=1,$B95&lt;=K$6),H_TI+H_ServNPL,0)-(IF($B95=2,K$7*H_LegalShare,0)+IF($B95=K$6,K$7*(1-H_LegalShare),0))-IF($B95=0,H_Acq+H_Board,0)-IF(AND($B95&gt;K$6,$B95&lt;=K$12),H_TI+H_ServNPL+H_Util,0)-IF($B95=K$11,K$15+H_CK,0)</f>
        <v>0</v>
      </c>
      <c r="L95" s="19" t="n">
        <f aca="false">IF($B95=L$12,L$14,0)-IF(AND($B95&gt;=1,$B95&lt;=L$6),H_TI+H_ServNPL,0)-(IF($B95=2,L$7*H_LegalShare,0)+IF($B95=L$6,L$7*(1-H_LegalShare),0))-IF($B95=0,H_Acq+H_Board,0)-IF(AND($B95&gt;L$6,$B95&lt;=L$12),H_TI+H_ServNPL+H_Util,0)-IF($B95=L$11,L$15+H_CK,0)</f>
        <v>0</v>
      </c>
      <c r="M95" s="19" t="n">
        <f aca="false">IF($B95=M$12,M$14,0)-IF(AND($B95&gt;=1,$B95&lt;=M$6),H_TI+H_ServNPL,0)-(IF($B95=2,M$7*H_LegalShare,0)+IF($B95=M$6,M$7*(1-H_LegalShare),0))-IF($B95=0,H_Acq+H_Board,0)-IF(AND($B95&gt;M$6,$B95&lt;=M$12),H_TI+H_ServNPL+H_Util,0)-IF($B95=M$11,M$15+H_CK,0)</f>
        <v>0</v>
      </c>
      <c r="N95" s="19" t="n">
        <f aca="false">IF($B95=N$12,N$14,0)-IF(AND($B95&gt;=1,$B95&lt;=N$6),H_TI+H_ServNPL,0)-(IF($B95=2,N$7*H_LegalShare,0)+IF($B95=N$6,N$7*(1-H_LegalShare),0))-IF($B95=0,H_Acq+H_Board,0)-IF(AND($B95&gt;N$6,$B95&lt;=N$12),H_TI+H_ServNPL+H_Util,0)-IF($B95=N$11,N$15+H_CK,0)</f>
        <v>0</v>
      </c>
      <c r="O95" s="19" t="n">
        <f aca="false">IF($B95=O$12,O$14,0)-IF(AND($B95&gt;=1,$B95&lt;=O$6),H_TI+H_ServNPL,0)-(IF($B95=2,O$7*H_LegalShare,0)+IF($B95=O$6,O$7*(1-H_LegalShare),0))-IF($B95=0,H_Acq+H_Board,0)-IF(AND($B95&gt;O$6,$B95&lt;=O$12),H_TI+H_ServNPL+H_Util,0)-IF($B95=O$11,O$15+H_CK,0)</f>
        <v>0</v>
      </c>
      <c r="P95" s="19" t="n">
        <f aca="false">IF($B95=P$12,P$14,0)-IF(AND($B95&gt;=1,$B95&lt;=P$6),H_TI+H_ServNPL,0)-(IF($B95=2,P$7*H_LegalShare,0)+IF($B95=P$6,P$7*(1-H_LegalShare),0))-IF($B95=0,H_Acq+H_Board,0)-IF(AND($B95&gt;P$6,$B95&lt;=P$12),H_TI+H_ServNPL+H_Util,0)-IF($B95=P$11,P$15+H_CK,0)</f>
        <v>0</v>
      </c>
      <c r="Q95" s="19" t="n">
        <f aca="false">IF($B95=Q$12,Q$14,0)-IF(AND($B95&gt;=1,$B95&lt;=Q$6),H_TI+H_ServNPL,0)-(IF($B95=2,Q$7*H_LegalShare,0)+IF($B95=Q$6,Q$7*(1-H_LegalShare),0))-IF($B95=0,H_Acq+H_Board,0)-IF(AND($B95&gt;Q$6,$B95&lt;=Q$12),H_TI+H_ServNPL+H_Util,0)-IF($B95=Q$11,Q$15+H_CK,0)</f>
        <v>0</v>
      </c>
      <c r="R95" s="19" t="n">
        <f aca="false">IF($B95=R$12,R$14,0)-IF(AND($B95&gt;=1,$B95&lt;=R$6),H_TI+H_ServNPL,0)-(IF($B95=2,R$7*H_LegalShare,0)+IF($B95=R$6,R$7*(1-H_LegalShare),0))-IF($B95=0,H_Acq+H_Board,0)-IF(AND($B95&gt;R$6,$B95&lt;=R$12),H_TI+H_ServNPL+H_Util,0)-IF($B95=R$11,R$15+H_CK,0)</f>
        <v>0</v>
      </c>
      <c r="S95" s="19" t="n">
        <f aca="false">IF($B95=S$12,S$14,0)-IF(AND($B95&gt;=1,$B95&lt;=S$6),H_TI+H_ServNPL,0)-(IF($B95=2,S$7*H_LegalShare,0)+IF($B95=S$6,S$7*(1-H_LegalShare),0))-IF($B95=0,H_Acq+H_Board,0)-IF(AND($B95&gt;S$6,$B95&lt;=S$12),H_TI+H_ServNPL+H_Util,0)-IF($B95=S$11,S$15+H_CK,0)</f>
        <v>0</v>
      </c>
      <c r="T95" s="19" t="n">
        <f aca="false">IF($B95=T$12,T$14,0)-IF(AND($B95&gt;=1,$B95&lt;=T$6),H_TI+H_ServNPL,0)-(IF($B95=2,T$7*H_LegalShare,0)+IF($B95=T$6,T$7*(1-H_LegalShare),0))-IF($B95=0,H_Acq+H_Board,0)-IF(AND($B95&gt;T$6,$B95&lt;=T$12),H_TI+H_ServNPL+H_Util,0)-IF($B95=T$11,T$15+H_CK,0)</f>
        <v>0</v>
      </c>
      <c r="U95" s="19" t="n">
        <f aca="false">IF($B95=U$12,U$14,0)-IF(AND($B95&gt;=1,$B95&lt;=U$6),H_TI+H_ServNPL,0)-(IF($B95=2,U$7*H_LegalShare,0)+IF($B95=U$6,U$7*(1-H_LegalShare),0))-IF($B95=0,H_Acq+H_Board,0)-IF(AND($B95&gt;U$6,$B95&lt;=U$12),H_TI+H_ServNPL+H_Util,0)-IF($B95=U$11,U$15+H_CK,0)</f>
        <v>0</v>
      </c>
      <c r="V95" s="19" t="n">
        <f aca="false">IF($B95=V$12,V$14,0)-IF(AND($B95&gt;=1,$B95&lt;=V$6),H_TI+H_ServNPL,0)-(IF($B95=2,V$7*H_LegalShare,0)+IF($B95=V$6,V$7*(1-H_LegalShare),0))-IF($B95=0,H_Acq+H_Board,0)-IF(AND($B95&gt;V$6,$B95&lt;=V$12),H_TI+H_ServNPL+H_Util,0)-IF($B95=V$11,V$15+H_CK,0)</f>
        <v>0</v>
      </c>
      <c r="W95" s="19" t="n">
        <f aca="false">IF($B95=W$12,W$14,0)-IF(AND($B95&gt;=1,$B95&lt;=W$6),H_TI+H_ServNPL,0)-(IF($B95=2,W$7*H_LegalShare,0)+IF($B95=W$6,W$7*(1-H_LegalShare),0))-IF($B95=0,H_Acq+H_Board,0)-IF(AND($B95&gt;W$6,$B95&lt;=W$12),H_TI+H_ServNPL+H_Util,0)-IF($B95=W$11,W$15+H_CK,0)</f>
        <v>0</v>
      </c>
      <c r="X95" s="19" t="n">
        <f aca="false">IF($B95=X$12,X$14,0)-IF(AND($B95&gt;=1,$B95&lt;=X$6),H_TI+H_ServNPL,0)-(IF($B95=2,X$7*H_LegalShare,0)+IF($B95=X$6,X$7*(1-H_LegalShare),0))-IF($B95=0,H_Acq+H_Board,0)-IF(AND($B95&gt;X$6,$B95&lt;=X$12),H_TI+H_ServNPL+H_Util,0)-IF($B95=X$11,X$15+H_CK,0)</f>
        <v>0</v>
      </c>
      <c r="Y95" s="19" t="n">
        <f aca="false">IF($B95=Y$12,Y$14,0)-IF(AND($B95&gt;=1,$B95&lt;=Y$6),H_TI+H_ServNPL,0)-(IF($B95=2,Y$7*H_LegalShare,0)+IF($B95=Y$6,Y$7*(1-H_LegalShare),0))-IF($B95=0,H_Acq+H_Board,0)-IF(AND($B95&gt;Y$6,$B95&lt;=Y$12),H_TI+H_ServNPL+H_Util,0)-IF($B95=Y$11,Y$15+H_CK,0)</f>
        <v>0</v>
      </c>
    </row>
    <row r="96" customFormat="false" ht="15" hidden="false" customHeight="false" outlineLevel="0" collapsed="false">
      <c r="B96" s="0" t="n">
        <v>65</v>
      </c>
      <c r="C96" s="19" t="n">
        <f aca="false">IF($B96=C$12,C$14,0)-IF(AND($B96&gt;=1,$B96&lt;=C$6),H_TI+H_ServNPL,0)-(IF($B96=2,C$7*H_LegalShare,0)+IF($B96=C$6,C$7*(1-H_LegalShare),0))-IF($B96=0,H_Acq+H_Board,0)-IF(AND($B96&gt;C$6,$B96&lt;=C$12),H_TI+H_ServNPL+H_Util,0)-IF($B96=C$11,C$15+H_CK,0)</f>
        <v>0</v>
      </c>
      <c r="D96" s="19" t="n">
        <f aca="false">IF($B96=D$12,D$14,0)-IF(AND($B96&gt;=1,$B96&lt;=D$6),H_TI+H_ServNPL,0)-(IF($B96=2,D$7*H_LegalShare,0)+IF($B96=D$6,D$7*(1-H_LegalShare),0))-IF($B96=0,H_Acq+H_Board,0)-IF(AND($B96&gt;D$6,$B96&lt;=D$12),H_TI+H_ServNPL+H_Util,0)-IF($B96=D$11,D$15+H_CK,0)</f>
        <v>0</v>
      </c>
      <c r="E96" s="19" t="n">
        <f aca="false">IF($B96=E$12,E$14,0)-IF(AND($B96&gt;=1,$B96&lt;=E$6),H_TI+H_ServNPL,0)-(IF($B96=2,E$7*H_LegalShare,0)+IF($B96=E$6,E$7*(1-H_LegalShare),0))-IF($B96=0,H_Acq+H_Board,0)-IF(AND($B96&gt;E$6,$B96&lt;=E$12),H_TI+H_ServNPL+H_Util,0)-IF($B96=E$11,E$15+H_CK,0)</f>
        <v>0</v>
      </c>
      <c r="F96" s="19" t="n">
        <f aca="false">IF($B96=F$12,F$14,0)-IF(AND($B96&gt;=1,$B96&lt;=F$6),H_TI+H_ServNPL,0)-(IF($B96=2,F$7*H_LegalShare,0)+IF($B96=F$6,F$7*(1-H_LegalShare),0))-IF($B96=0,H_Acq+H_Board,0)-IF(AND($B96&gt;F$6,$B96&lt;=F$12),H_TI+H_ServNPL+H_Util,0)-IF($B96=F$11,F$15+H_CK,0)</f>
        <v>0</v>
      </c>
      <c r="G96" s="19" t="n">
        <f aca="false">IF($B96=G$12,G$14,0)-IF(AND($B96&gt;=1,$B96&lt;=G$6),H_TI+H_ServNPL,0)-(IF($B96=2,G$7*H_LegalShare,0)+IF($B96=G$6,G$7*(1-H_LegalShare),0))-IF($B96=0,H_Acq+H_Board,0)-IF(AND($B96&gt;G$6,$B96&lt;=G$12),H_TI+H_ServNPL+H_Util,0)-IF($B96=G$11,G$15+H_CK,0)</f>
        <v>0</v>
      </c>
      <c r="H96" s="19" t="n">
        <f aca="false">IF($B96=H$12,H$14,0)-IF(AND($B96&gt;=1,$B96&lt;=H$6),H_TI+H_ServNPL,0)-(IF($B96=2,H$7*H_LegalShare,0)+IF($B96=H$6,H$7*(1-H_LegalShare),0))-IF($B96=0,H_Acq+H_Board,0)-IF(AND($B96&gt;H$6,$B96&lt;=H$12),H_TI+H_ServNPL+H_Util,0)-IF($B96=H$11,H$15+H_CK,0)</f>
        <v>0</v>
      </c>
      <c r="I96" s="19" t="n">
        <f aca="false">IF($B96=I$12,I$14,0)-IF(AND($B96&gt;=1,$B96&lt;=I$6),H_TI+H_ServNPL,0)-(IF($B96=2,I$7*H_LegalShare,0)+IF($B96=I$6,I$7*(1-H_LegalShare),0))-IF($B96=0,H_Acq+H_Board,0)-IF(AND($B96&gt;I$6,$B96&lt;=I$12),H_TI+H_ServNPL+H_Util,0)-IF($B96=I$11,I$15+H_CK,0)</f>
        <v>0</v>
      </c>
      <c r="J96" s="19" t="n">
        <f aca="false">IF($B96=J$12,J$14,0)-IF(AND($B96&gt;=1,$B96&lt;=J$6),H_TI+H_ServNPL,0)-(IF($B96=2,J$7*H_LegalShare,0)+IF($B96=J$6,J$7*(1-H_LegalShare),0))-IF($B96=0,H_Acq+H_Board,0)-IF(AND($B96&gt;J$6,$B96&lt;=J$12),H_TI+H_ServNPL+H_Util,0)-IF($B96=J$11,J$15+H_CK,0)</f>
        <v>0</v>
      </c>
      <c r="K96" s="19" t="n">
        <f aca="false">IF($B96=K$12,K$14,0)-IF(AND($B96&gt;=1,$B96&lt;=K$6),H_TI+H_ServNPL,0)-(IF($B96=2,K$7*H_LegalShare,0)+IF($B96=K$6,K$7*(1-H_LegalShare),0))-IF($B96=0,H_Acq+H_Board,0)-IF(AND($B96&gt;K$6,$B96&lt;=K$12),H_TI+H_ServNPL+H_Util,0)-IF($B96=K$11,K$15+H_CK,0)</f>
        <v>0</v>
      </c>
      <c r="L96" s="19" t="n">
        <f aca="false">IF($B96=L$12,L$14,0)-IF(AND($B96&gt;=1,$B96&lt;=L$6),H_TI+H_ServNPL,0)-(IF($B96=2,L$7*H_LegalShare,0)+IF($B96=L$6,L$7*(1-H_LegalShare),0))-IF($B96=0,H_Acq+H_Board,0)-IF(AND($B96&gt;L$6,$B96&lt;=L$12),H_TI+H_ServNPL+H_Util,0)-IF($B96=L$11,L$15+H_CK,0)</f>
        <v>0</v>
      </c>
      <c r="M96" s="19" t="n">
        <f aca="false">IF($B96=M$12,M$14,0)-IF(AND($B96&gt;=1,$B96&lt;=M$6),H_TI+H_ServNPL,0)-(IF($B96=2,M$7*H_LegalShare,0)+IF($B96=M$6,M$7*(1-H_LegalShare),0))-IF($B96=0,H_Acq+H_Board,0)-IF(AND($B96&gt;M$6,$B96&lt;=M$12),H_TI+H_ServNPL+H_Util,0)-IF($B96=M$11,M$15+H_CK,0)</f>
        <v>0</v>
      </c>
      <c r="N96" s="19" t="n">
        <f aca="false">IF($B96=N$12,N$14,0)-IF(AND($B96&gt;=1,$B96&lt;=N$6),H_TI+H_ServNPL,0)-(IF($B96=2,N$7*H_LegalShare,0)+IF($B96=N$6,N$7*(1-H_LegalShare),0))-IF($B96=0,H_Acq+H_Board,0)-IF(AND($B96&gt;N$6,$B96&lt;=N$12),H_TI+H_ServNPL+H_Util,0)-IF($B96=N$11,N$15+H_CK,0)</f>
        <v>0</v>
      </c>
      <c r="O96" s="19" t="n">
        <f aca="false">IF($B96=O$12,O$14,0)-IF(AND($B96&gt;=1,$B96&lt;=O$6),H_TI+H_ServNPL,0)-(IF($B96=2,O$7*H_LegalShare,0)+IF($B96=O$6,O$7*(1-H_LegalShare),0))-IF($B96=0,H_Acq+H_Board,0)-IF(AND($B96&gt;O$6,$B96&lt;=O$12),H_TI+H_ServNPL+H_Util,0)-IF($B96=O$11,O$15+H_CK,0)</f>
        <v>0</v>
      </c>
      <c r="P96" s="19" t="n">
        <f aca="false">IF($B96=P$12,P$14,0)-IF(AND($B96&gt;=1,$B96&lt;=P$6),H_TI+H_ServNPL,0)-(IF($B96=2,P$7*H_LegalShare,0)+IF($B96=P$6,P$7*(1-H_LegalShare),0))-IF($B96=0,H_Acq+H_Board,0)-IF(AND($B96&gt;P$6,$B96&lt;=P$12),H_TI+H_ServNPL+H_Util,0)-IF($B96=P$11,P$15+H_CK,0)</f>
        <v>0</v>
      </c>
      <c r="Q96" s="19" t="n">
        <f aca="false">IF($B96=Q$12,Q$14,0)-IF(AND($B96&gt;=1,$B96&lt;=Q$6),H_TI+H_ServNPL,0)-(IF($B96=2,Q$7*H_LegalShare,0)+IF($B96=Q$6,Q$7*(1-H_LegalShare),0))-IF($B96=0,H_Acq+H_Board,0)-IF(AND($B96&gt;Q$6,$B96&lt;=Q$12),H_TI+H_ServNPL+H_Util,0)-IF($B96=Q$11,Q$15+H_CK,0)</f>
        <v>0</v>
      </c>
      <c r="R96" s="19" t="n">
        <f aca="false">IF($B96=R$12,R$14,0)-IF(AND($B96&gt;=1,$B96&lt;=R$6),H_TI+H_ServNPL,0)-(IF($B96=2,R$7*H_LegalShare,0)+IF($B96=R$6,R$7*(1-H_LegalShare),0))-IF($B96=0,H_Acq+H_Board,0)-IF(AND($B96&gt;R$6,$B96&lt;=R$12),H_TI+H_ServNPL+H_Util,0)-IF($B96=R$11,R$15+H_CK,0)</f>
        <v>0</v>
      </c>
      <c r="S96" s="19" t="n">
        <f aca="false">IF($B96=S$12,S$14,0)-IF(AND($B96&gt;=1,$B96&lt;=S$6),H_TI+H_ServNPL,0)-(IF($B96=2,S$7*H_LegalShare,0)+IF($B96=S$6,S$7*(1-H_LegalShare),0))-IF($B96=0,H_Acq+H_Board,0)-IF(AND($B96&gt;S$6,$B96&lt;=S$12),H_TI+H_ServNPL+H_Util,0)-IF($B96=S$11,S$15+H_CK,0)</f>
        <v>0</v>
      </c>
      <c r="T96" s="19" t="n">
        <f aca="false">IF($B96=T$12,T$14,0)-IF(AND($B96&gt;=1,$B96&lt;=T$6),H_TI+H_ServNPL,0)-(IF($B96=2,T$7*H_LegalShare,0)+IF($B96=T$6,T$7*(1-H_LegalShare),0))-IF($B96=0,H_Acq+H_Board,0)-IF(AND($B96&gt;T$6,$B96&lt;=T$12),H_TI+H_ServNPL+H_Util,0)-IF($B96=T$11,T$15+H_CK,0)</f>
        <v>0</v>
      </c>
      <c r="U96" s="19" t="n">
        <f aca="false">IF($B96=U$12,U$14,0)-IF(AND($B96&gt;=1,$B96&lt;=U$6),H_TI+H_ServNPL,0)-(IF($B96=2,U$7*H_LegalShare,0)+IF($B96=U$6,U$7*(1-H_LegalShare),0))-IF($B96=0,H_Acq+H_Board,0)-IF(AND($B96&gt;U$6,$B96&lt;=U$12),H_TI+H_ServNPL+H_Util,0)-IF($B96=U$11,U$15+H_CK,0)</f>
        <v>0</v>
      </c>
      <c r="V96" s="19" t="n">
        <f aca="false">IF($B96=V$12,V$14,0)-IF(AND($B96&gt;=1,$B96&lt;=V$6),H_TI+H_ServNPL,0)-(IF($B96=2,V$7*H_LegalShare,0)+IF($B96=V$6,V$7*(1-H_LegalShare),0))-IF($B96=0,H_Acq+H_Board,0)-IF(AND($B96&gt;V$6,$B96&lt;=V$12),H_TI+H_ServNPL+H_Util,0)-IF($B96=V$11,V$15+H_CK,0)</f>
        <v>0</v>
      </c>
      <c r="W96" s="19" t="n">
        <f aca="false">IF($B96=W$12,W$14,0)-IF(AND($B96&gt;=1,$B96&lt;=W$6),H_TI+H_ServNPL,0)-(IF($B96=2,W$7*H_LegalShare,0)+IF($B96=W$6,W$7*(1-H_LegalShare),0))-IF($B96=0,H_Acq+H_Board,0)-IF(AND($B96&gt;W$6,$B96&lt;=W$12),H_TI+H_ServNPL+H_Util,0)-IF($B96=W$11,W$15+H_CK,0)</f>
        <v>0</v>
      </c>
      <c r="X96" s="19" t="n">
        <f aca="false">IF($B96=X$12,X$14,0)-IF(AND($B96&gt;=1,$B96&lt;=X$6),H_TI+H_ServNPL,0)-(IF($B96=2,X$7*H_LegalShare,0)+IF($B96=X$6,X$7*(1-H_LegalShare),0))-IF($B96=0,H_Acq+H_Board,0)-IF(AND($B96&gt;X$6,$B96&lt;=X$12),H_TI+H_ServNPL+H_Util,0)-IF($B96=X$11,X$15+H_CK,0)</f>
        <v>0</v>
      </c>
      <c r="Y96" s="19" t="n">
        <f aca="false">IF($B96=Y$12,Y$14,0)-IF(AND($B96&gt;=1,$B96&lt;=Y$6),H_TI+H_ServNPL,0)-(IF($B96=2,Y$7*H_LegalShare,0)+IF($B96=Y$6,Y$7*(1-H_LegalShare),0))-IF($B96=0,H_Acq+H_Board,0)-IF(AND($B96&gt;Y$6,$B96&lt;=Y$12),H_TI+H_ServNPL+H_Util,0)-IF($B96=Y$11,Y$15+H_CK,0)</f>
        <v>0</v>
      </c>
    </row>
    <row r="97" customFormat="false" ht="15" hidden="false" customHeight="false" outlineLevel="0" collapsed="false">
      <c r="B97" s="0" t="n">
        <v>66</v>
      </c>
      <c r="C97" s="19" t="n">
        <f aca="false">IF($B97=C$12,C$14,0)-IF(AND($B97&gt;=1,$B97&lt;=C$6),H_TI+H_ServNPL,0)-(IF($B97=2,C$7*H_LegalShare,0)+IF($B97=C$6,C$7*(1-H_LegalShare),0))-IF($B97=0,H_Acq+H_Board,0)-IF(AND($B97&gt;C$6,$B97&lt;=C$12),H_TI+H_ServNPL+H_Util,0)-IF($B97=C$11,C$15+H_CK,0)</f>
        <v>0</v>
      </c>
      <c r="D97" s="19" t="n">
        <f aca="false">IF($B97=D$12,D$14,0)-IF(AND($B97&gt;=1,$B97&lt;=D$6),H_TI+H_ServNPL,0)-(IF($B97=2,D$7*H_LegalShare,0)+IF($B97=D$6,D$7*(1-H_LegalShare),0))-IF($B97=0,H_Acq+H_Board,0)-IF(AND($B97&gt;D$6,$B97&lt;=D$12),H_TI+H_ServNPL+H_Util,0)-IF($B97=D$11,D$15+H_CK,0)</f>
        <v>0</v>
      </c>
      <c r="E97" s="19" t="n">
        <f aca="false">IF($B97=E$12,E$14,0)-IF(AND($B97&gt;=1,$B97&lt;=E$6),H_TI+H_ServNPL,0)-(IF($B97=2,E$7*H_LegalShare,0)+IF($B97=E$6,E$7*(1-H_LegalShare),0))-IF($B97=0,H_Acq+H_Board,0)-IF(AND($B97&gt;E$6,$B97&lt;=E$12),H_TI+H_ServNPL+H_Util,0)-IF($B97=E$11,E$15+H_CK,0)</f>
        <v>0</v>
      </c>
      <c r="F97" s="19" t="n">
        <f aca="false">IF($B97=F$12,F$14,0)-IF(AND($B97&gt;=1,$B97&lt;=F$6),H_TI+H_ServNPL,0)-(IF($B97=2,F$7*H_LegalShare,0)+IF($B97=F$6,F$7*(1-H_LegalShare),0))-IF($B97=0,H_Acq+H_Board,0)-IF(AND($B97&gt;F$6,$B97&lt;=F$12),H_TI+H_ServNPL+H_Util,0)-IF($B97=F$11,F$15+H_CK,0)</f>
        <v>0</v>
      </c>
      <c r="G97" s="19" t="n">
        <f aca="false">IF($B97=G$12,G$14,0)-IF(AND($B97&gt;=1,$B97&lt;=G$6),H_TI+H_ServNPL,0)-(IF($B97=2,G$7*H_LegalShare,0)+IF($B97=G$6,G$7*(1-H_LegalShare),0))-IF($B97=0,H_Acq+H_Board,0)-IF(AND($B97&gt;G$6,$B97&lt;=G$12),H_TI+H_ServNPL+H_Util,0)-IF($B97=G$11,G$15+H_CK,0)</f>
        <v>0</v>
      </c>
      <c r="H97" s="19" t="n">
        <f aca="false">IF($B97=H$12,H$14,0)-IF(AND($B97&gt;=1,$B97&lt;=H$6),H_TI+H_ServNPL,0)-(IF($B97=2,H$7*H_LegalShare,0)+IF($B97=H$6,H$7*(1-H_LegalShare),0))-IF($B97=0,H_Acq+H_Board,0)-IF(AND($B97&gt;H$6,$B97&lt;=H$12),H_TI+H_ServNPL+H_Util,0)-IF($B97=H$11,H$15+H_CK,0)</f>
        <v>0</v>
      </c>
      <c r="I97" s="19" t="n">
        <f aca="false">IF($B97=I$12,I$14,0)-IF(AND($B97&gt;=1,$B97&lt;=I$6),H_TI+H_ServNPL,0)-(IF($B97=2,I$7*H_LegalShare,0)+IF($B97=I$6,I$7*(1-H_LegalShare),0))-IF($B97=0,H_Acq+H_Board,0)-IF(AND($B97&gt;I$6,$B97&lt;=I$12),H_TI+H_ServNPL+H_Util,0)-IF($B97=I$11,I$15+H_CK,0)</f>
        <v>0</v>
      </c>
      <c r="J97" s="19" t="n">
        <f aca="false">IF($B97=J$12,J$14,0)-IF(AND($B97&gt;=1,$B97&lt;=J$6),H_TI+H_ServNPL,0)-(IF($B97=2,J$7*H_LegalShare,0)+IF($B97=J$6,J$7*(1-H_LegalShare),0))-IF($B97=0,H_Acq+H_Board,0)-IF(AND($B97&gt;J$6,$B97&lt;=J$12),H_TI+H_ServNPL+H_Util,0)-IF($B97=J$11,J$15+H_CK,0)</f>
        <v>0</v>
      </c>
      <c r="K97" s="19" t="n">
        <f aca="false">IF($B97=K$12,K$14,0)-IF(AND($B97&gt;=1,$B97&lt;=K$6),H_TI+H_ServNPL,0)-(IF($B97=2,K$7*H_LegalShare,0)+IF($B97=K$6,K$7*(1-H_LegalShare),0))-IF($B97=0,H_Acq+H_Board,0)-IF(AND($B97&gt;K$6,$B97&lt;=K$12),H_TI+H_ServNPL+H_Util,0)-IF($B97=K$11,K$15+H_CK,0)</f>
        <v>0</v>
      </c>
      <c r="L97" s="19" t="n">
        <f aca="false">IF($B97=L$12,L$14,0)-IF(AND($B97&gt;=1,$B97&lt;=L$6),H_TI+H_ServNPL,0)-(IF($B97=2,L$7*H_LegalShare,0)+IF($B97=L$6,L$7*(1-H_LegalShare),0))-IF($B97=0,H_Acq+H_Board,0)-IF(AND($B97&gt;L$6,$B97&lt;=L$12),H_TI+H_ServNPL+H_Util,0)-IF($B97=L$11,L$15+H_CK,0)</f>
        <v>0</v>
      </c>
      <c r="M97" s="19" t="n">
        <f aca="false">IF($B97=M$12,M$14,0)-IF(AND($B97&gt;=1,$B97&lt;=M$6),H_TI+H_ServNPL,0)-(IF($B97=2,M$7*H_LegalShare,0)+IF($B97=M$6,M$7*(1-H_LegalShare),0))-IF($B97=0,H_Acq+H_Board,0)-IF(AND($B97&gt;M$6,$B97&lt;=M$12),H_TI+H_ServNPL+H_Util,0)-IF($B97=M$11,M$15+H_CK,0)</f>
        <v>0</v>
      </c>
      <c r="N97" s="19" t="n">
        <f aca="false">IF($B97=N$12,N$14,0)-IF(AND($B97&gt;=1,$B97&lt;=N$6),H_TI+H_ServNPL,0)-(IF($B97=2,N$7*H_LegalShare,0)+IF($B97=N$6,N$7*(1-H_LegalShare),0))-IF($B97=0,H_Acq+H_Board,0)-IF(AND($B97&gt;N$6,$B97&lt;=N$12),H_TI+H_ServNPL+H_Util,0)-IF($B97=N$11,N$15+H_CK,0)</f>
        <v>0</v>
      </c>
      <c r="O97" s="19" t="n">
        <f aca="false">IF($B97=O$12,O$14,0)-IF(AND($B97&gt;=1,$B97&lt;=O$6),H_TI+H_ServNPL,0)-(IF($B97=2,O$7*H_LegalShare,0)+IF($B97=O$6,O$7*(1-H_LegalShare),0))-IF($B97=0,H_Acq+H_Board,0)-IF(AND($B97&gt;O$6,$B97&lt;=O$12),H_TI+H_ServNPL+H_Util,0)-IF($B97=O$11,O$15+H_CK,0)</f>
        <v>0</v>
      </c>
      <c r="P97" s="19" t="n">
        <f aca="false">IF($B97=P$12,P$14,0)-IF(AND($B97&gt;=1,$B97&lt;=P$6),H_TI+H_ServNPL,0)-(IF($B97=2,P$7*H_LegalShare,0)+IF($B97=P$6,P$7*(1-H_LegalShare),0))-IF($B97=0,H_Acq+H_Board,0)-IF(AND($B97&gt;P$6,$B97&lt;=P$12),H_TI+H_ServNPL+H_Util,0)-IF($B97=P$11,P$15+H_CK,0)</f>
        <v>0</v>
      </c>
      <c r="Q97" s="19" t="n">
        <f aca="false">IF($B97=Q$12,Q$14,0)-IF(AND($B97&gt;=1,$B97&lt;=Q$6),H_TI+H_ServNPL,0)-(IF($B97=2,Q$7*H_LegalShare,0)+IF($B97=Q$6,Q$7*(1-H_LegalShare),0))-IF($B97=0,H_Acq+H_Board,0)-IF(AND($B97&gt;Q$6,$B97&lt;=Q$12),H_TI+H_ServNPL+H_Util,0)-IF($B97=Q$11,Q$15+H_CK,0)</f>
        <v>0</v>
      </c>
      <c r="R97" s="19" t="n">
        <f aca="false">IF($B97=R$12,R$14,0)-IF(AND($B97&gt;=1,$B97&lt;=R$6),H_TI+H_ServNPL,0)-(IF($B97=2,R$7*H_LegalShare,0)+IF($B97=R$6,R$7*(1-H_LegalShare),0))-IF($B97=0,H_Acq+H_Board,0)-IF(AND($B97&gt;R$6,$B97&lt;=R$12),H_TI+H_ServNPL+H_Util,0)-IF($B97=R$11,R$15+H_CK,0)</f>
        <v>0</v>
      </c>
      <c r="S97" s="19" t="n">
        <f aca="false">IF($B97=S$12,S$14,0)-IF(AND($B97&gt;=1,$B97&lt;=S$6),H_TI+H_ServNPL,0)-(IF($B97=2,S$7*H_LegalShare,0)+IF($B97=S$6,S$7*(1-H_LegalShare),0))-IF($B97=0,H_Acq+H_Board,0)-IF(AND($B97&gt;S$6,$B97&lt;=S$12),H_TI+H_ServNPL+H_Util,0)-IF($B97=S$11,S$15+H_CK,0)</f>
        <v>0</v>
      </c>
      <c r="T97" s="19" t="n">
        <f aca="false">IF($B97=T$12,T$14,0)-IF(AND($B97&gt;=1,$B97&lt;=T$6),H_TI+H_ServNPL,0)-(IF($B97=2,T$7*H_LegalShare,0)+IF($B97=T$6,T$7*(1-H_LegalShare),0))-IF($B97=0,H_Acq+H_Board,0)-IF(AND($B97&gt;T$6,$B97&lt;=T$12),H_TI+H_ServNPL+H_Util,0)-IF($B97=T$11,T$15+H_CK,0)</f>
        <v>0</v>
      </c>
      <c r="U97" s="19" t="n">
        <f aca="false">IF($B97=U$12,U$14,0)-IF(AND($B97&gt;=1,$B97&lt;=U$6),H_TI+H_ServNPL,0)-(IF($B97=2,U$7*H_LegalShare,0)+IF($B97=U$6,U$7*(1-H_LegalShare),0))-IF($B97=0,H_Acq+H_Board,0)-IF(AND($B97&gt;U$6,$B97&lt;=U$12),H_TI+H_ServNPL+H_Util,0)-IF($B97=U$11,U$15+H_CK,0)</f>
        <v>0</v>
      </c>
      <c r="V97" s="19" t="n">
        <f aca="false">IF($B97=V$12,V$14,0)-IF(AND($B97&gt;=1,$B97&lt;=V$6),H_TI+H_ServNPL,0)-(IF($B97=2,V$7*H_LegalShare,0)+IF($B97=V$6,V$7*(1-H_LegalShare),0))-IF($B97=0,H_Acq+H_Board,0)-IF(AND($B97&gt;V$6,$B97&lt;=V$12),H_TI+H_ServNPL+H_Util,0)-IF($B97=V$11,V$15+H_CK,0)</f>
        <v>0</v>
      </c>
      <c r="W97" s="19" t="n">
        <f aca="false">IF($B97=W$12,W$14,0)-IF(AND($B97&gt;=1,$B97&lt;=W$6),H_TI+H_ServNPL,0)-(IF($B97=2,W$7*H_LegalShare,0)+IF($B97=W$6,W$7*(1-H_LegalShare),0))-IF($B97=0,H_Acq+H_Board,0)-IF(AND($B97&gt;W$6,$B97&lt;=W$12),H_TI+H_ServNPL+H_Util,0)-IF($B97=W$11,W$15+H_CK,0)</f>
        <v>0</v>
      </c>
      <c r="X97" s="19" t="n">
        <f aca="false">IF($B97=X$12,X$14,0)-IF(AND($B97&gt;=1,$B97&lt;=X$6),H_TI+H_ServNPL,0)-(IF($B97=2,X$7*H_LegalShare,0)+IF($B97=X$6,X$7*(1-H_LegalShare),0))-IF($B97=0,H_Acq+H_Board,0)-IF(AND($B97&gt;X$6,$B97&lt;=X$12),H_TI+H_ServNPL+H_Util,0)-IF($B97=X$11,X$15+H_CK,0)</f>
        <v>0</v>
      </c>
      <c r="Y97" s="19" t="n">
        <f aca="false">IF($B97=Y$12,Y$14,0)-IF(AND($B97&gt;=1,$B97&lt;=Y$6),H_TI+H_ServNPL,0)-(IF($B97=2,Y$7*H_LegalShare,0)+IF($B97=Y$6,Y$7*(1-H_LegalShare),0))-IF($B97=0,H_Acq+H_Board,0)-IF(AND($B97&gt;Y$6,$B97&lt;=Y$12),H_TI+H_ServNPL+H_Util,0)-IF($B97=Y$11,Y$15+H_CK,0)</f>
        <v>0</v>
      </c>
    </row>
    <row r="98" customFormat="false" ht="15" hidden="false" customHeight="false" outlineLevel="0" collapsed="false">
      <c r="B98" s="0" t="n">
        <v>67</v>
      </c>
      <c r="C98" s="19" t="n">
        <f aca="false">IF($B98=C$12,C$14,0)-IF(AND($B98&gt;=1,$B98&lt;=C$6),H_TI+H_ServNPL,0)-(IF($B98=2,C$7*H_LegalShare,0)+IF($B98=C$6,C$7*(1-H_LegalShare),0))-IF($B98=0,H_Acq+H_Board,0)-IF(AND($B98&gt;C$6,$B98&lt;=C$12),H_TI+H_ServNPL+H_Util,0)-IF($B98=C$11,C$15+H_CK,0)</f>
        <v>0</v>
      </c>
      <c r="D98" s="19" t="n">
        <f aca="false">IF($B98=D$12,D$14,0)-IF(AND($B98&gt;=1,$B98&lt;=D$6),H_TI+H_ServNPL,0)-(IF($B98=2,D$7*H_LegalShare,0)+IF($B98=D$6,D$7*(1-H_LegalShare),0))-IF($B98=0,H_Acq+H_Board,0)-IF(AND($B98&gt;D$6,$B98&lt;=D$12),H_TI+H_ServNPL+H_Util,0)-IF($B98=D$11,D$15+H_CK,0)</f>
        <v>0</v>
      </c>
      <c r="E98" s="19" t="n">
        <f aca="false">IF($B98=E$12,E$14,0)-IF(AND($B98&gt;=1,$B98&lt;=E$6),H_TI+H_ServNPL,0)-(IF($B98=2,E$7*H_LegalShare,0)+IF($B98=E$6,E$7*(1-H_LegalShare),0))-IF($B98=0,H_Acq+H_Board,0)-IF(AND($B98&gt;E$6,$B98&lt;=E$12),H_TI+H_ServNPL+H_Util,0)-IF($B98=E$11,E$15+H_CK,0)</f>
        <v>0</v>
      </c>
      <c r="F98" s="19" t="n">
        <f aca="false">IF($B98=F$12,F$14,0)-IF(AND($B98&gt;=1,$B98&lt;=F$6),H_TI+H_ServNPL,0)-(IF($B98=2,F$7*H_LegalShare,0)+IF($B98=F$6,F$7*(1-H_LegalShare),0))-IF($B98=0,H_Acq+H_Board,0)-IF(AND($B98&gt;F$6,$B98&lt;=F$12),H_TI+H_ServNPL+H_Util,0)-IF($B98=F$11,F$15+H_CK,0)</f>
        <v>0</v>
      </c>
      <c r="G98" s="19" t="n">
        <f aca="false">IF($B98=G$12,G$14,0)-IF(AND($B98&gt;=1,$B98&lt;=G$6),H_TI+H_ServNPL,0)-(IF($B98=2,G$7*H_LegalShare,0)+IF($B98=G$6,G$7*(1-H_LegalShare),0))-IF($B98=0,H_Acq+H_Board,0)-IF(AND($B98&gt;G$6,$B98&lt;=G$12),H_TI+H_ServNPL+H_Util,0)-IF($B98=G$11,G$15+H_CK,0)</f>
        <v>0</v>
      </c>
      <c r="H98" s="19" t="n">
        <f aca="false">IF($B98=H$12,H$14,0)-IF(AND($B98&gt;=1,$B98&lt;=H$6),H_TI+H_ServNPL,0)-(IF($B98=2,H$7*H_LegalShare,0)+IF($B98=H$6,H$7*(1-H_LegalShare),0))-IF($B98=0,H_Acq+H_Board,0)-IF(AND($B98&gt;H$6,$B98&lt;=H$12),H_TI+H_ServNPL+H_Util,0)-IF($B98=H$11,H$15+H_CK,0)</f>
        <v>0</v>
      </c>
      <c r="I98" s="19" t="n">
        <f aca="false">IF($B98=I$12,I$14,0)-IF(AND($B98&gt;=1,$B98&lt;=I$6),H_TI+H_ServNPL,0)-(IF($B98=2,I$7*H_LegalShare,0)+IF($B98=I$6,I$7*(1-H_LegalShare),0))-IF($B98=0,H_Acq+H_Board,0)-IF(AND($B98&gt;I$6,$B98&lt;=I$12),H_TI+H_ServNPL+H_Util,0)-IF($B98=I$11,I$15+H_CK,0)</f>
        <v>0</v>
      </c>
      <c r="J98" s="19" t="n">
        <f aca="false">IF($B98=J$12,J$14,0)-IF(AND($B98&gt;=1,$B98&lt;=J$6),H_TI+H_ServNPL,0)-(IF($B98=2,J$7*H_LegalShare,0)+IF($B98=J$6,J$7*(1-H_LegalShare),0))-IF($B98=0,H_Acq+H_Board,0)-IF(AND($B98&gt;J$6,$B98&lt;=J$12),H_TI+H_ServNPL+H_Util,0)-IF($B98=J$11,J$15+H_CK,0)</f>
        <v>0</v>
      </c>
      <c r="K98" s="19" t="n">
        <f aca="false">IF($B98=K$12,K$14,0)-IF(AND($B98&gt;=1,$B98&lt;=K$6),H_TI+H_ServNPL,0)-(IF($B98=2,K$7*H_LegalShare,0)+IF($B98=K$6,K$7*(1-H_LegalShare),0))-IF($B98=0,H_Acq+H_Board,0)-IF(AND($B98&gt;K$6,$B98&lt;=K$12),H_TI+H_ServNPL+H_Util,0)-IF($B98=K$11,K$15+H_CK,0)</f>
        <v>0</v>
      </c>
      <c r="L98" s="19" t="n">
        <f aca="false">IF($B98=L$12,L$14,0)-IF(AND($B98&gt;=1,$B98&lt;=L$6),H_TI+H_ServNPL,0)-(IF($B98=2,L$7*H_LegalShare,0)+IF($B98=L$6,L$7*(1-H_LegalShare),0))-IF($B98=0,H_Acq+H_Board,0)-IF(AND($B98&gt;L$6,$B98&lt;=L$12),H_TI+H_ServNPL+H_Util,0)-IF($B98=L$11,L$15+H_CK,0)</f>
        <v>0</v>
      </c>
      <c r="M98" s="19" t="n">
        <f aca="false">IF($B98=M$12,M$14,0)-IF(AND($B98&gt;=1,$B98&lt;=M$6),H_TI+H_ServNPL,0)-(IF($B98=2,M$7*H_LegalShare,0)+IF($B98=M$6,M$7*(1-H_LegalShare),0))-IF($B98=0,H_Acq+H_Board,0)-IF(AND($B98&gt;M$6,$B98&lt;=M$12),H_TI+H_ServNPL+H_Util,0)-IF($B98=M$11,M$15+H_CK,0)</f>
        <v>0</v>
      </c>
      <c r="N98" s="19" t="n">
        <f aca="false">IF($B98=N$12,N$14,0)-IF(AND($B98&gt;=1,$B98&lt;=N$6),H_TI+H_ServNPL,0)-(IF($B98=2,N$7*H_LegalShare,0)+IF($B98=N$6,N$7*(1-H_LegalShare),0))-IF($B98=0,H_Acq+H_Board,0)-IF(AND($B98&gt;N$6,$B98&lt;=N$12),H_TI+H_ServNPL+H_Util,0)-IF($B98=N$11,N$15+H_CK,0)</f>
        <v>0</v>
      </c>
      <c r="O98" s="19" t="n">
        <f aca="false">IF($B98=O$12,O$14,0)-IF(AND($B98&gt;=1,$B98&lt;=O$6),H_TI+H_ServNPL,0)-(IF($B98=2,O$7*H_LegalShare,0)+IF($B98=O$6,O$7*(1-H_LegalShare),0))-IF($B98=0,H_Acq+H_Board,0)-IF(AND($B98&gt;O$6,$B98&lt;=O$12),H_TI+H_ServNPL+H_Util,0)-IF($B98=O$11,O$15+H_CK,0)</f>
        <v>0</v>
      </c>
      <c r="P98" s="19" t="n">
        <f aca="false">IF($B98=P$12,P$14,0)-IF(AND($B98&gt;=1,$B98&lt;=P$6),H_TI+H_ServNPL,0)-(IF($B98=2,P$7*H_LegalShare,0)+IF($B98=P$6,P$7*(1-H_LegalShare),0))-IF($B98=0,H_Acq+H_Board,0)-IF(AND($B98&gt;P$6,$B98&lt;=P$12),H_TI+H_ServNPL+H_Util,0)-IF($B98=P$11,P$15+H_CK,0)</f>
        <v>0</v>
      </c>
      <c r="Q98" s="19" t="n">
        <f aca="false">IF($B98=Q$12,Q$14,0)-IF(AND($B98&gt;=1,$B98&lt;=Q$6),H_TI+H_ServNPL,0)-(IF($B98=2,Q$7*H_LegalShare,0)+IF($B98=Q$6,Q$7*(1-H_LegalShare),0))-IF($B98=0,H_Acq+H_Board,0)-IF(AND($B98&gt;Q$6,$B98&lt;=Q$12),H_TI+H_ServNPL+H_Util,0)-IF($B98=Q$11,Q$15+H_CK,0)</f>
        <v>0</v>
      </c>
      <c r="R98" s="19" t="n">
        <f aca="false">IF($B98=R$12,R$14,0)-IF(AND($B98&gt;=1,$B98&lt;=R$6),H_TI+H_ServNPL,0)-(IF($B98=2,R$7*H_LegalShare,0)+IF($B98=R$6,R$7*(1-H_LegalShare),0))-IF($B98=0,H_Acq+H_Board,0)-IF(AND($B98&gt;R$6,$B98&lt;=R$12),H_TI+H_ServNPL+H_Util,0)-IF($B98=R$11,R$15+H_CK,0)</f>
        <v>0</v>
      </c>
      <c r="S98" s="19" t="n">
        <f aca="false">IF($B98=S$12,S$14,0)-IF(AND($B98&gt;=1,$B98&lt;=S$6),H_TI+H_ServNPL,0)-(IF($B98=2,S$7*H_LegalShare,0)+IF($B98=S$6,S$7*(1-H_LegalShare),0))-IF($B98=0,H_Acq+H_Board,0)-IF(AND($B98&gt;S$6,$B98&lt;=S$12),H_TI+H_ServNPL+H_Util,0)-IF($B98=S$11,S$15+H_CK,0)</f>
        <v>0</v>
      </c>
      <c r="T98" s="19" t="n">
        <f aca="false">IF($B98=T$12,T$14,0)-IF(AND($B98&gt;=1,$B98&lt;=T$6),H_TI+H_ServNPL,0)-(IF($B98=2,T$7*H_LegalShare,0)+IF($B98=T$6,T$7*(1-H_LegalShare),0))-IF($B98=0,H_Acq+H_Board,0)-IF(AND($B98&gt;T$6,$B98&lt;=T$12),H_TI+H_ServNPL+H_Util,0)-IF($B98=T$11,T$15+H_CK,0)</f>
        <v>0</v>
      </c>
      <c r="U98" s="19" t="n">
        <f aca="false">IF($B98=U$12,U$14,0)-IF(AND($B98&gt;=1,$B98&lt;=U$6),H_TI+H_ServNPL,0)-(IF($B98=2,U$7*H_LegalShare,0)+IF($B98=U$6,U$7*(1-H_LegalShare),0))-IF($B98=0,H_Acq+H_Board,0)-IF(AND($B98&gt;U$6,$B98&lt;=U$12),H_TI+H_ServNPL+H_Util,0)-IF($B98=U$11,U$15+H_CK,0)</f>
        <v>0</v>
      </c>
      <c r="V98" s="19" t="n">
        <f aca="false">IF($B98=V$12,V$14,0)-IF(AND($B98&gt;=1,$B98&lt;=V$6),H_TI+H_ServNPL,0)-(IF($B98=2,V$7*H_LegalShare,0)+IF($B98=V$6,V$7*(1-H_LegalShare),0))-IF($B98=0,H_Acq+H_Board,0)-IF(AND($B98&gt;V$6,$B98&lt;=V$12),H_TI+H_ServNPL+H_Util,0)-IF($B98=V$11,V$15+H_CK,0)</f>
        <v>0</v>
      </c>
      <c r="W98" s="19" t="n">
        <f aca="false">IF($B98=W$12,W$14,0)-IF(AND($B98&gt;=1,$B98&lt;=W$6),H_TI+H_ServNPL,0)-(IF($B98=2,W$7*H_LegalShare,0)+IF($B98=W$6,W$7*(1-H_LegalShare),0))-IF($B98=0,H_Acq+H_Board,0)-IF(AND($B98&gt;W$6,$B98&lt;=W$12),H_TI+H_ServNPL+H_Util,0)-IF($B98=W$11,W$15+H_CK,0)</f>
        <v>0</v>
      </c>
      <c r="X98" s="19" t="n">
        <f aca="false">IF($B98=X$12,X$14,0)-IF(AND($B98&gt;=1,$B98&lt;=X$6),H_TI+H_ServNPL,0)-(IF($B98=2,X$7*H_LegalShare,0)+IF($B98=X$6,X$7*(1-H_LegalShare),0))-IF($B98=0,H_Acq+H_Board,0)-IF(AND($B98&gt;X$6,$B98&lt;=X$12),H_TI+H_ServNPL+H_Util,0)-IF($B98=X$11,X$15+H_CK,0)</f>
        <v>0</v>
      </c>
      <c r="Y98" s="19" t="n">
        <f aca="false">IF($B98=Y$12,Y$14,0)-IF(AND($B98&gt;=1,$B98&lt;=Y$6),H_TI+H_ServNPL,0)-(IF($B98=2,Y$7*H_LegalShare,0)+IF($B98=Y$6,Y$7*(1-H_LegalShare),0))-IF($B98=0,H_Acq+H_Board,0)-IF(AND($B98&gt;Y$6,$B98&lt;=Y$12),H_TI+H_ServNPL+H_Util,0)-IF($B98=Y$11,Y$15+H_CK,0)</f>
        <v>0</v>
      </c>
    </row>
    <row r="99" customFormat="false" ht="15" hidden="false" customHeight="false" outlineLevel="0" collapsed="false">
      <c r="B99" s="0" t="n">
        <v>68</v>
      </c>
      <c r="C99" s="19" t="n">
        <f aca="false">IF($B99=C$12,C$14,0)-IF(AND($B99&gt;=1,$B99&lt;=C$6),H_TI+H_ServNPL,0)-(IF($B99=2,C$7*H_LegalShare,0)+IF($B99=C$6,C$7*(1-H_LegalShare),0))-IF($B99=0,H_Acq+H_Board,0)-IF(AND($B99&gt;C$6,$B99&lt;=C$12),H_TI+H_ServNPL+H_Util,0)-IF($B99=C$11,C$15+H_CK,0)</f>
        <v>0</v>
      </c>
      <c r="D99" s="19" t="n">
        <f aca="false">IF($B99=D$12,D$14,0)-IF(AND($B99&gt;=1,$B99&lt;=D$6),H_TI+H_ServNPL,0)-(IF($B99=2,D$7*H_LegalShare,0)+IF($B99=D$6,D$7*(1-H_LegalShare),0))-IF($B99=0,H_Acq+H_Board,0)-IF(AND($B99&gt;D$6,$B99&lt;=D$12),H_TI+H_ServNPL+H_Util,0)-IF($B99=D$11,D$15+H_CK,0)</f>
        <v>0</v>
      </c>
      <c r="E99" s="19" t="n">
        <f aca="false">IF($B99=E$12,E$14,0)-IF(AND($B99&gt;=1,$B99&lt;=E$6),H_TI+H_ServNPL,0)-(IF($B99=2,E$7*H_LegalShare,0)+IF($B99=E$6,E$7*(1-H_LegalShare),0))-IF($B99=0,H_Acq+H_Board,0)-IF(AND($B99&gt;E$6,$B99&lt;=E$12),H_TI+H_ServNPL+H_Util,0)-IF($B99=E$11,E$15+H_CK,0)</f>
        <v>0</v>
      </c>
      <c r="F99" s="19" t="n">
        <f aca="false">IF($B99=F$12,F$14,0)-IF(AND($B99&gt;=1,$B99&lt;=F$6),H_TI+H_ServNPL,0)-(IF($B99=2,F$7*H_LegalShare,0)+IF($B99=F$6,F$7*(1-H_LegalShare),0))-IF($B99=0,H_Acq+H_Board,0)-IF(AND($B99&gt;F$6,$B99&lt;=F$12),H_TI+H_ServNPL+H_Util,0)-IF($B99=F$11,F$15+H_CK,0)</f>
        <v>0</v>
      </c>
      <c r="G99" s="19" t="n">
        <f aca="false">IF($B99=G$12,G$14,0)-IF(AND($B99&gt;=1,$B99&lt;=G$6),H_TI+H_ServNPL,0)-(IF($B99=2,G$7*H_LegalShare,0)+IF($B99=G$6,G$7*(1-H_LegalShare),0))-IF($B99=0,H_Acq+H_Board,0)-IF(AND($B99&gt;G$6,$B99&lt;=G$12),H_TI+H_ServNPL+H_Util,0)-IF($B99=G$11,G$15+H_CK,0)</f>
        <v>0</v>
      </c>
      <c r="H99" s="19" t="n">
        <f aca="false">IF($B99=H$12,H$14,0)-IF(AND($B99&gt;=1,$B99&lt;=H$6),H_TI+H_ServNPL,0)-(IF($B99=2,H$7*H_LegalShare,0)+IF($B99=H$6,H$7*(1-H_LegalShare),0))-IF($B99=0,H_Acq+H_Board,0)-IF(AND($B99&gt;H$6,$B99&lt;=H$12),H_TI+H_ServNPL+H_Util,0)-IF($B99=H$11,H$15+H_CK,0)</f>
        <v>0</v>
      </c>
      <c r="I99" s="19" t="n">
        <f aca="false">IF($B99=I$12,I$14,0)-IF(AND($B99&gt;=1,$B99&lt;=I$6),H_TI+H_ServNPL,0)-(IF($B99=2,I$7*H_LegalShare,0)+IF($B99=I$6,I$7*(1-H_LegalShare),0))-IF($B99=0,H_Acq+H_Board,0)-IF(AND($B99&gt;I$6,$B99&lt;=I$12),H_TI+H_ServNPL+H_Util,0)-IF($B99=I$11,I$15+H_CK,0)</f>
        <v>0</v>
      </c>
      <c r="J99" s="19" t="n">
        <f aca="false">IF($B99=J$12,J$14,0)-IF(AND($B99&gt;=1,$B99&lt;=J$6),H_TI+H_ServNPL,0)-(IF($B99=2,J$7*H_LegalShare,0)+IF($B99=J$6,J$7*(1-H_LegalShare),0))-IF($B99=0,H_Acq+H_Board,0)-IF(AND($B99&gt;J$6,$B99&lt;=J$12),H_TI+H_ServNPL+H_Util,0)-IF($B99=J$11,J$15+H_CK,0)</f>
        <v>0</v>
      </c>
      <c r="K99" s="19" t="n">
        <f aca="false">IF($B99=K$12,K$14,0)-IF(AND($B99&gt;=1,$B99&lt;=K$6),H_TI+H_ServNPL,0)-(IF($B99=2,K$7*H_LegalShare,0)+IF($B99=K$6,K$7*(1-H_LegalShare),0))-IF($B99=0,H_Acq+H_Board,0)-IF(AND($B99&gt;K$6,$B99&lt;=K$12),H_TI+H_ServNPL+H_Util,0)-IF($B99=K$11,K$15+H_CK,0)</f>
        <v>0</v>
      </c>
      <c r="L99" s="19" t="n">
        <f aca="false">IF($B99=L$12,L$14,0)-IF(AND($B99&gt;=1,$B99&lt;=L$6),H_TI+H_ServNPL,0)-(IF($B99=2,L$7*H_LegalShare,0)+IF($B99=L$6,L$7*(1-H_LegalShare),0))-IF($B99=0,H_Acq+H_Board,0)-IF(AND($B99&gt;L$6,$B99&lt;=L$12),H_TI+H_ServNPL+H_Util,0)-IF($B99=L$11,L$15+H_CK,0)</f>
        <v>0</v>
      </c>
      <c r="M99" s="19" t="n">
        <f aca="false">IF($B99=M$12,M$14,0)-IF(AND($B99&gt;=1,$B99&lt;=M$6),H_TI+H_ServNPL,0)-(IF($B99=2,M$7*H_LegalShare,0)+IF($B99=M$6,M$7*(1-H_LegalShare),0))-IF($B99=0,H_Acq+H_Board,0)-IF(AND($B99&gt;M$6,$B99&lt;=M$12),H_TI+H_ServNPL+H_Util,0)-IF($B99=M$11,M$15+H_CK,0)</f>
        <v>0</v>
      </c>
      <c r="N99" s="19" t="n">
        <f aca="false">IF($B99=N$12,N$14,0)-IF(AND($B99&gt;=1,$B99&lt;=N$6),H_TI+H_ServNPL,0)-(IF($B99=2,N$7*H_LegalShare,0)+IF($B99=N$6,N$7*(1-H_LegalShare),0))-IF($B99=0,H_Acq+H_Board,0)-IF(AND($B99&gt;N$6,$B99&lt;=N$12),H_TI+H_ServNPL+H_Util,0)-IF($B99=N$11,N$15+H_CK,0)</f>
        <v>0</v>
      </c>
      <c r="O99" s="19" t="n">
        <f aca="false">IF($B99=O$12,O$14,0)-IF(AND($B99&gt;=1,$B99&lt;=O$6),H_TI+H_ServNPL,0)-(IF($B99=2,O$7*H_LegalShare,0)+IF($B99=O$6,O$7*(1-H_LegalShare),0))-IF($B99=0,H_Acq+H_Board,0)-IF(AND($B99&gt;O$6,$B99&lt;=O$12),H_TI+H_ServNPL+H_Util,0)-IF($B99=O$11,O$15+H_CK,0)</f>
        <v>0</v>
      </c>
      <c r="P99" s="19" t="n">
        <f aca="false">IF($B99=P$12,P$14,0)-IF(AND($B99&gt;=1,$B99&lt;=P$6),H_TI+H_ServNPL,0)-(IF($B99=2,P$7*H_LegalShare,0)+IF($B99=P$6,P$7*(1-H_LegalShare),0))-IF($B99=0,H_Acq+H_Board,0)-IF(AND($B99&gt;P$6,$B99&lt;=P$12),H_TI+H_ServNPL+H_Util,0)-IF($B99=P$11,P$15+H_CK,0)</f>
        <v>0</v>
      </c>
      <c r="Q99" s="19" t="n">
        <f aca="false">IF($B99=Q$12,Q$14,0)-IF(AND($B99&gt;=1,$B99&lt;=Q$6),H_TI+H_ServNPL,0)-(IF($B99=2,Q$7*H_LegalShare,0)+IF($B99=Q$6,Q$7*(1-H_LegalShare),0))-IF($B99=0,H_Acq+H_Board,0)-IF(AND($B99&gt;Q$6,$B99&lt;=Q$12),H_TI+H_ServNPL+H_Util,0)-IF($B99=Q$11,Q$15+H_CK,0)</f>
        <v>0</v>
      </c>
      <c r="R99" s="19" t="n">
        <f aca="false">IF($B99=R$12,R$14,0)-IF(AND($B99&gt;=1,$B99&lt;=R$6),H_TI+H_ServNPL,0)-(IF($B99=2,R$7*H_LegalShare,0)+IF($B99=R$6,R$7*(1-H_LegalShare),0))-IF($B99=0,H_Acq+H_Board,0)-IF(AND($B99&gt;R$6,$B99&lt;=R$12),H_TI+H_ServNPL+H_Util,0)-IF($B99=R$11,R$15+H_CK,0)</f>
        <v>0</v>
      </c>
      <c r="S99" s="19" t="n">
        <f aca="false">IF($B99=S$12,S$14,0)-IF(AND($B99&gt;=1,$B99&lt;=S$6),H_TI+H_ServNPL,0)-(IF($B99=2,S$7*H_LegalShare,0)+IF($B99=S$6,S$7*(1-H_LegalShare),0))-IF($B99=0,H_Acq+H_Board,0)-IF(AND($B99&gt;S$6,$B99&lt;=S$12),H_TI+H_ServNPL+H_Util,0)-IF($B99=S$11,S$15+H_CK,0)</f>
        <v>0</v>
      </c>
      <c r="T99" s="19" t="n">
        <f aca="false">IF($B99=T$12,T$14,0)-IF(AND($B99&gt;=1,$B99&lt;=T$6),H_TI+H_ServNPL,0)-(IF($B99=2,T$7*H_LegalShare,0)+IF($B99=T$6,T$7*(1-H_LegalShare),0))-IF($B99=0,H_Acq+H_Board,0)-IF(AND($B99&gt;T$6,$B99&lt;=T$12),H_TI+H_ServNPL+H_Util,0)-IF($B99=T$11,T$15+H_CK,0)</f>
        <v>0</v>
      </c>
      <c r="U99" s="19" t="n">
        <f aca="false">IF($B99=U$12,U$14,0)-IF(AND($B99&gt;=1,$B99&lt;=U$6),H_TI+H_ServNPL,0)-(IF($B99=2,U$7*H_LegalShare,0)+IF($B99=U$6,U$7*(1-H_LegalShare),0))-IF($B99=0,H_Acq+H_Board,0)-IF(AND($B99&gt;U$6,$B99&lt;=U$12),H_TI+H_ServNPL+H_Util,0)-IF($B99=U$11,U$15+H_CK,0)</f>
        <v>0</v>
      </c>
      <c r="V99" s="19" t="n">
        <f aca="false">IF($B99=V$12,V$14,0)-IF(AND($B99&gt;=1,$B99&lt;=V$6),H_TI+H_ServNPL,0)-(IF($B99=2,V$7*H_LegalShare,0)+IF($B99=V$6,V$7*(1-H_LegalShare),0))-IF($B99=0,H_Acq+H_Board,0)-IF(AND($B99&gt;V$6,$B99&lt;=V$12),H_TI+H_ServNPL+H_Util,0)-IF($B99=V$11,V$15+H_CK,0)</f>
        <v>0</v>
      </c>
      <c r="W99" s="19" t="n">
        <f aca="false">IF($B99=W$12,W$14,0)-IF(AND($B99&gt;=1,$B99&lt;=W$6),H_TI+H_ServNPL,0)-(IF($B99=2,W$7*H_LegalShare,0)+IF($B99=W$6,W$7*(1-H_LegalShare),0))-IF($B99=0,H_Acq+H_Board,0)-IF(AND($B99&gt;W$6,$B99&lt;=W$12),H_TI+H_ServNPL+H_Util,0)-IF($B99=W$11,W$15+H_CK,0)</f>
        <v>0</v>
      </c>
      <c r="X99" s="19" t="n">
        <f aca="false">IF($B99=X$12,X$14,0)-IF(AND($B99&gt;=1,$B99&lt;=X$6),H_TI+H_ServNPL,0)-(IF($B99=2,X$7*H_LegalShare,0)+IF($B99=X$6,X$7*(1-H_LegalShare),0))-IF($B99=0,H_Acq+H_Board,0)-IF(AND($B99&gt;X$6,$B99&lt;=X$12),H_TI+H_ServNPL+H_Util,0)-IF($B99=X$11,X$15+H_CK,0)</f>
        <v>0</v>
      </c>
      <c r="Y99" s="19" t="n">
        <f aca="false">IF($B99=Y$12,Y$14,0)-IF(AND($B99&gt;=1,$B99&lt;=Y$6),H_TI+H_ServNPL,0)-(IF($B99=2,Y$7*H_LegalShare,0)+IF($B99=Y$6,Y$7*(1-H_LegalShare),0))-IF($B99=0,H_Acq+H_Board,0)-IF(AND($B99&gt;Y$6,$B99&lt;=Y$12),H_TI+H_ServNPL+H_Util,0)-IF($B99=Y$11,Y$15+H_CK,0)</f>
        <v>0</v>
      </c>
    </row>
    <row r="100" customFormat="false" ht="15" hidden="false" customHeight="false" outlineLevel="0" collapsed="false">
      <c r="B100" s="0" t="n">
        <v>69</v>
      </c>
      <c r="C100" s="19" t="n">
        <f aca="false">IF($B100=C$12,C$14,0)-IF(AND($B100&gt;=1,$B100&lt;=C$6),H_TI+H_ServNPL,0)-(IF($B100=2,C$7*H_LegalShare,0)+IF($B100=C$6,C$7*(1-H_LegalShare),0))-IF($B100=0,H_Acq+H_Board,0)-IF(AND($B100&gt;C$6,$B100&lt;=C$12),H_TI+H_ServNPL+H_Util,0)-IF($B100=C$11,C$15+H_CK,0)</f>
        <v>0</v>
      </c>
      <c r="D100" s="19" t="n">
        <f aca="false">IF($B100=D$12,D$14,0)-IF(AND($B100&gt;=1,$B100&lt;=D$6),H_TI+H_ServNPL,0)-(IF($B100=2,D$7*H_LegalShare,0)+IF($B100=D$6,D$7*(1-H_LegalShare),0))-IF($B100=0,H_Acq+H_Board,0)-IF(AND($B100&gt;D$6,$B100&lt;=D$12),H_TI+H_ServNPL+H_Util,0)-IF($B100=D$11,D$15+H_CK,0)</f>
        <v>0</v>
      </c>
      <c r="E100" s="19" t="n">
        <f aca="false">IF($B100=E$12,E$14,0)-IF(AND($B100&gt;=1,$B100&lt;=E$6),H_TI+H_ServNPL,0)-(IF($B100=2,E$7*H_LegalShare,0)+IF($B100=E$6,E$7*(1-H_LegalShare),0))-IF($B100=0,H_Acq+H_Board,0)-IF(AND($B100&gt;E$6,$B100&lt;=E$12),H_TI+H_ServNPL+H_Util,0)-IF($B100=E$11,E$15+H_CK,0)</f>
        <v>0</v>
      </c>
      <c r="F100" s="19" t="n">
        <f aca="false">IF($B100=F$12,F$14,0)-IF(AND($B100&gt;=1,$B100&lt;=F$6),H_TI+H_ServNPL,0)-(IF($B100=2,F$7*H_LegalShare,0)+IF($B100=F$6,F$7*(1-H_LegalShare),0))-IF($B100=0,H_Acq+H_Board,0)-IF(AND($B100&gt;F$6,$B100&lt;=F$12),H_TI+H_ServNPL+H_Util,0)-IF($B100=F$11,F$15+H_CK,0)</f>
        <v>0</v>
      </c>
      <c r="G100" s="19" t="n">
        <f aca="false">IF($B100=G$12,G$14,0)-IF(AND($B100&gt;=1,$B100&lt;=G$6),H_TI+H_ServNPL,0)-(IF($B100=2,G$7*H_LegalShare,0)+IF($B100=G$6,G$7*(1-H_LegalShare),0))-IF($B100=0,H_Acq+H_Board,0)-IF(AND($B100&gt;G$6,$B100&lt;=G$12),H_TI+H_ServNPL+H_Util,0)-IF($B100=G$11,G$15+H_CK,0)</f>
        <v>0</v>
      </c>
      <c r="H100" s="19" t="n">
        <f aca="false">IF($B100=H$12,H$14,0)-IF(AND($B100&gt;=1,$B100&lt;=H$6),H_TI+H_ServNPL,0)-(IF($B100=2,H$7*H_LegalShare,0)+IF($B100=H$6,H$7*(1-H_LegalShare),0))-IF($B100=0,H_Acq+H_Board,0)-IF(AND($B100&gt;H$6,$B100&lt;=H$12),H_TI+H_ServNPL+H_Util,0)-IF($B100=H$11,H$15+H_CK,0)</f>
        <v>0</v>
      </c>
      <c r="I100" s="19" t="n">
        <f aca="false">IF($B100=I$12,I$14,0)-IF(AND($B100&gt;=1,$B100&lt;=I$6),H_TI+H_ServNPL,0)-(IF($B100=2,I$7*H_LegalShare,0)+IF($B100=I$6,I$7*(1-H_LegalShare),0))-IF($B100=0,H_Acq+H_Board,0)-IF(AND($B100&gt;I$6,$B100&lt;=I$12),H_TI+H_ServNPL+H_Util,0)-IF($B100=I$11,I$15+H_CK,0)</f>
        <v>0</v>
      </c>
      <c r="J100" s="19" t="n">
        <f aca="false">IF($B100=J$12,J$14,0)-IF(AND($B100&gt;=1,$B100&lt;=J$6),H_TI+H_ServNPL,0)-(IF($B100=2,J$7*H_LegalShare,0)+IF($B100=J$6,J$7*(1-H_LegalShare),0))-IF($B100=0,H_Acq+H_Board,0)-IF(AND($B100&gt;J$6,$B100&lt;=J$12),H_TI+H_ServNPL+H_Util,0)-IF($B100=J$11,J$15+H_CK,0)</f>
        <v>0</v>
      </c>
      <c r="K100" s="19" t="n">
        <f aca="false">IF($B100=K$12,K$14,0)-IF(AND($B100&gt;=1,$B100&lt;=K$6),H_TI+H_ServNPL,0)-(IF($B100=2,K$7*H_LegalShare,0)+IF($B100=K$6,K$7*(1-H_LegalShare),0))-IF($B100=0,H_Acq+H_Board,0)-IF(AND($B100&gt;K$6,$B100&lt;=K$12),H_TI+H_ServNPL+H_Util,0)-IF($B100=K$11,K$15+H_CK,0)</f>
        <v>0</v>
      </c>
      <c r="L100" s="19" t="n">
        <f aca="false">IF($B100=L$12,L$14,0)-IF(AND($B100&gt;=1,$B100&lt;=L$6),H_TI+H_ServNPL,0)-(IF($B100=2,L$7*H_LegalShare,0)+IF($B100=L$6,L$7*(1-H_LegalShare),0))-IF($B100=0,H_Acq+H_Board,0)-IF(AND($B100&gt;L$6,$B100&lt;=L$12),H_TI+H_ServNPL+H_Util,0)-IF($B100=L$11,L$15+H_CK,0)</f>
        <v>0</v>
      </c>
      <c r="M100" s="19" t="n">
        <f aca="false">IF($B100=M$12,M$14,0)-IF(AND($B100&gt;=1,$B100&lt;=M$6),H_TI+H_ServNPL,0)-(IF($B100=2,M$7*H_LegalShare,0)+IF($B100=M$6,M$7*(1-H_LegalShare),0))-IF($B100=0,H_Acq+H_Board,0)-IF(AND($B100&gt;M$6,$B100&lt;=M$12),H_TI+H_ServNPL+H_Util,0)-IF($B100=M$11,M$15+H_CK,0)</f>
        <v>0</v>
      </c>
      <c r="N100" s="19" t="n">
        <f aca="false">IF($B100=N$12,N$14,0)-IF(AND($B100&gt;=1,$B100&lt;=N$6),H_TI+H_ServNPL,0)-(IF($B100=2,N$7*H_LegalShare,0)+IF($B100=N$6,N$7*(1-H_LegalShare),0))-IF($B100=0,H_Acq+H_Board,0)-IF(AND($B100&gt;N$6,$B100&lt;=N$12),H_TI+H_ServNPL+H_Util,0)-IF($B100=N$11,N$15+H_CK,0)</f>
        <v>0</v>
      </c>
      <c r="O100" s="19" t="n">
        <f aca="false">IF($B100=O$12,O$14,0)-IF(AND($B100&gt;=1,$B100&lt;=O$6),H_TI+H_ServNPL,0)-(IF($B100=2,O$7*H_LegalShare,0)+IF($B100=O$6,O$7*(1-H_LegalShare),0))-IF($B100=0,H_Acq+H_Board,0)-IF(AND($B100&gt;O$6,$B100&lt;=O$12),H_TI+H_ServNPL+H_Util,0)-IF($B100=O$11,O$15+H_CK,0)</f>
        <v>0</v>
      </c>
      <c r="P100" s="19" t="n">
        <f aca="false">IF($B100=P$12,P$14,0)-IF(AND($B100&gt;=1,$B100&lt;=P$6),H_TI+H_ServNPL,0)-(IF($B100=2,P$7*H_LegalShare,0)+IF($B100=P$6,P$7*(1-H_LegalShare),0))-IF($B100=0,H_Acq+H_Board,0)-IF(AND($B100&gt;P$6,$B100&lt;=P$12),H_TI+H_ServNPL+H_Util,0)-IF($B100=P$11,P$15+H_CK,0)</f>
        <v>0</v>
      </c>
      <c r="Q100" s="19" t="n">
        <f aca="false">IF($B100=Q$12,Q$14,0)-IF(AND($B100&gt;=1,$B100&lt;=Q$6),H_TI+H_ServNPL,0)-(IF($B100=2,Q$7*H_LegalShare,0)+IF($B100=Q$6,Q$7*(1-H_LegalShare),0))-IF($B100=0,H_Acq+H_Board,0)-IF(AND($B100&gt;Q$6,$B100&lt;=Q$12),H_TI+H_ServNPL+H_Util,0)-IF($B100=Q$11,Q$15+H_CK,0)</f>
        <v>0</v>
      </c>
      <c r="R100" s="19" t="n">
        <f aca="false">IF($B100=R$12,R$14,0)-IF(AND($B100&gt;=1,$B100&lt;=R$6),H_TI+H_ServNPL,0)-(IF($B100=2,R$7*H_LegalShare,0)+IF($B100=R$6,R$7*(1-H_LegalShare),0))-IF($B100=0,H_Acq+H_Board,0)-IF(AND($B100&gt;R$6,$B100&lt;=R$12),H_TI+H_ServNPL+H_Util,0)-IF($B100=R$11,R$15+H_CK,0)</f>
        <v>0</v>
      </c>
      <c r="S100" s="19" t="n">
        <f aca="false">IF($B100=S$12,S$14,0)-IF(AND($B100&gt;=1,$B100&lt;=S$6),H_TI+H_ServNPL,0)-(IF($B100=2,S$7*H_LegalShare,0)+IF($B100=S$6,S$7*(1-H_LegalShare),0))-IF($B100=0,H_Acq+H_Board,0)-IF(AND($B100&gt;S$6,$B100&lt;=S$12),H_TI+H_ServNPL+H_Util,0)-IF($B100=S$11,S$15+H_CK,0)</f>
        <v>0</v>
      </c>
      <c r="T100" s="19" t="n">
        <f aca="false">IF($B100=T$12,T$14,0)-IF(AND($B100&gt;=1,$B100&lt;=T$6),H_TI+H_ServNPL,0)-(IF($B100=2,T$7*H_LegalShare,0)+IF($B100=T$6,T$7*(1-H_LegalShare),0))-IF($B100=0,H_Acq+H_Board,0)-IF(AND($B100&gt;T$6,$B100&lt;=T$12),H_TI+H_ServNPL+H_Util,0)-IF($B100=T$11,T$15+H_CK,0)</f>
        <v>0</v>
      </c>
      <c r="U100" s="19" t="n">
        <f aca="false">IF($B100=U$12,U$14,0)-IF(AND($B100&gt;=1,$B100&lt;=U$6),H_TI+H_ServNPL,0)-(IF($B100=2,U$7*H_LegalShare,0)+IF($B100=U$6,U$7*(1-H_LegalShare),0))-IF($B100=0,H_Acq+H_Board,0)-IF(AND($B100&gt;U$6,$B100&lt;=U$12),H_TI+H_ServNPL+H_Util,0)-IF($B100=U$11,U$15+H_CK,0)</f>
        <v>0</v>
      </c>
      <c r="V100" s="19" t="n">
        <f aca="false">IF($B100=V$12,V$14,0)-IF(AND($B100&gt;=1,$B100&lt;=V$6),H_TI+H_ServNPL,0)-(IF($B100=2,V$7*H_LegalShare,0)+IF($B100=V$6,V$7*(1-H_LegalShare),0))-IF($B100=0,H_Acq+H_Board,0)-IF(AND($B100&gt;V$6,$B100&lt;=V$12),H_TI+H_ServNPL+H_Util,0)-IF($B100=V$11,V$15+H_CK,0)</f>
        <v>0</v>
      </c>
      <c r="W100" s="19" t="n">
        <f aca="false">IF($B100=W$12,W$14,0)-IF(AND($B100&gt;=1,$B100&lt;=W$6),H_TI+H_ServNPL,0)-(IF($B100=2,W$7*H_LegalShare,0)+IF($B100=W$6,W$7*(1-H_LegalShare),0))-IF($B100=0,H_Acq+H_Board,0)-IF(AND($B100&gt;W$6,$B100&lt;=W$12),H_TI+H_ServNPL+H_Util,0)-IF($B100=W$11,W$15+H_CK,0)</f>
        <v>0</v>
      </c>
      <c r="X100" s="19" t="n">
        <f aca="false">IF($B100=X$12,X$14,0)-IF(AND($B100&gt;=1,$B100&lt;=X$6),H_TI+H_ServNPL,0)-(IF($B100=2,X$7*H_LegalShare,0)+IF($B100=X$6,X$7*(1-H_LegalShare),0))-IF($B100=0,H_Acq+H_Board,0)-IF(AND($B100&gt;X$6,$B100&lt;=X$12),H_TI+H_ServNPL+H_Util,0)-IF($B100=X$11,X$15+H_CK,0)</f>
        <v>0</v>
      </c>
      <c r="Y100" s="19" t="n">
        <f aca="false">IF($B100=Y$12,Y$14,0)-IF(AND($B100&gt;=1,$B100&lt;=Y$6),H_TI+H_ServNPL,0)-(IF($B100=2,Y$7*H_LegalShare,0)+IF($B100=Y$6,Y$7*(1-H_LegalShare),0))-IF($B100=0,H_Acq+H_Board,0)-IF(AND($B100&gt;Y$6,$B100&lt;=Y$12),H_TI+H_ServNPL+H_Util,0)-IF($B100=Y$11,Y$15+H_CK,0)</f>
        <v>0</v>
      </c>
    </row>
    <row r="101" customFormat="false" ht="15" hidden="false" customHeight="false" outlineLevel="0" collapsed="false">
      <c r="B101" s="0" t="n">
        <v>70</v>
      </c>
      <c r="C101" s="19" t="n">
        <f aca="false">IF($B101=C$12,C$14,0)-IF(AND($B101&gt;=1,$B101&lt;=C$6),H_TI+H_ServNPL,0)-(IF($B101=2,C$7*H_LegalShare,0)+IF($B101=C$6,C$7*(1-H_LegalShare),0))-IF($B101=0,H_Acq+H_Board,0)-IF(AND($B101&gt;C$6,$B101&lt;=C$12),H_TI+H_ServNPL+H_Util,0)-IF($B101=C$11,C$15+H_CK,0)</f>
        <v>0</v>
      </c>
      <c r="D101" s="19" t="n">
        <f aca="false">IF($B101=D$12,D$14,0)-IF(AND($B101&gt;=1,$B101&lt;=D$6),H_TI+H_ServNPL,0)-(IF($B101=2,D$7*H_LegalShare,0)+IF($B101=D$6,D$7*(1-H_LegalShare),0))-IF($B101=0,H_Acq+H_Board,0)-IF(AND($B101&gt;D$6,$B101&lt;=D$12),H_TI+H_ServNPL+H_Util,0)-IF($B101=D$11,D$15+H_CK,0)</f>
        <v>0</v>
      </c>
      <c r="E101" s="19" t="n">
        <f aca="false">IF($B101=E$12,E$14,0)-IF(AND($B101&gt;=1,$B101&lt;=E$6),H_TI+H_ServNPL,0)-(IF($B101=2,E$7*H_LegalShare,0)+IF($B101=E$6,E$7*(1-H_LegalShare),0))-IF($B101=0,H_Acq+H_Board,0)-IF(AND($B101&gt;E$6,$B101&lt;=E$12),H_TI+H_ServNPL+H_Util,0)-IF($B101=E$11,E$15+H_CK,0)</f>
        <v>0</v>
      </c>
      <c r="F101" s="19" t="n">
        <f aca="false">IF($B101=F$12,F$14,0)-IF(AND($B101&gt;=1,$B101&lt;=F$6),H_TI+H_ServNPL,0)-(IF($B101=2,F$7*H_LegalShare,0)+IF($B101=F$6,F$7*(1-H_LegalShare),0))-IF($B101=0,H_Acq+H_Board,0)-IF(AND($B101&gt;F$6,$B101&lt;=F$12),H_TI+H_ServNPL+H_Util,0)-IF($B101=F$11,F$15+H_CK,0)</f>
        <v>0</v>
      </c>
      <c r="G101" s="19" t="n">
        <f aca="false">IF($B101=G$12,G$14,0)-IF(AND($B101&gt;=1,$B101&lt;=G$6),H_TI+H_ServNPL,0)-(IF($B101=2,G$7*H_LegalShare,0)+IF($B101=G$6,G$7*(1-H_LegalShare),0))-IF($B101=0,H_Acq+H_Board,0)-IF(AND($B101&gt;G$6,$B101&lt;=G$12),H_TI+H_ServNPL+H_Util,0)-IF($B101=G$11,G$15+H_CK,0)</f>
        <v>0</v>
      </c>
      <c r="H101" s="19" t="n">
        <f aca="false">IF($B101=H$12,H$14,0)-IF(AND($B101&gt;=1,$B101&lt;=H$6),H_TI+H_ServNPL,0)-(IF($B101=2,H$7*H_LegalShare,0)+IF($B101=H$6,H$7*(1-H_LegalShare),0))-IF($B101=0,H_Acq+H_Board,0)-IF(AND($B101&gt;H$6,$B101&lt;=H$12),H_TI+H_ServNPL+H_Util,0)-IF($B101=H$11,H$15+H_CK,0)</f>
        <v>0</v>
      </c>
      <c r="I101" s="19" t="n">
        <f aca="false">IF($B101=I$12,I$14,0)-IF(AND($B101&gt;=1,$B101&lt;=I$6),H_TI+H_ServNPL,0)-(IF($B101=2,I$7*H_LegalShare,0)+IF($B101=I$6,I$7*(1-H_LegalShare),0))-IF($B101=0,H_Acq+H_Board,0)-IF(AND($B101&gt;I$6,$B101&lt;=I$12),H_TI+H_ServNPL+H_Util,0)-IF($B101=I$11,I$15+H_CK,0)</f>
        <v>0</v>
      </c>
      <c r="J101" s="19" t="n">
        <f aca="false">IF($B101=J$12,J$14,0)-IF(AND($B101&gt;=1,$B101&lt;=J$6),H_TI+H_ServNPL,0)-(IF($B101=2,J$7*H_LegalShare,0)+IF($B101=J$6,J$7*(1-H_LegalShare),0))-IF($B101=0,H_Acq+H_Board,0)-IF(AND($B101&gt;J$6,$B101&lt;=J$12),H_TI+H_ServNPL+H_Util,0)-IF($B101=J$11,J$15+H_CK,0)</f>
        <v>0</v>
      </c>
      <c r="K101" s="19" t="n">
        <f aca="false">IF($B101=K$12,K$14,0)-IF(AND($B101&gt;=1,$B101&lt;=K$6),H_TI+H_ServNPL,0)-(IF($B101=2,K$7*H_LegalShare,0)+IF($B101=K$6,K$7*(1-H_LegalShare),0))-IF($B101=0,H_Acq+H_Board,0)-IF(AND($B101&gt;K$6,$B101&lt;=K$12),H_TI+H_ServNPL+H_Util,0)-IF($B101=K$11,K$15+H_CK,0)</f>
        <v>0</v>
      </c>
      <c r="L101" s="19" t="n">
        <f aca="false">IF($B101=L$12,L$14,0)-IF(AND($B101&gt;=1,$B101&lt;=L$6),H_TI+H_ServNPL,0)-(IF($B101=2,L$7*H_LegalShare,0)+IF($B101=L$6,L$7*(1-H_LegalShare),0))-IF($B101=0,H_Acq+H_Board,0)-IF(AND($B101&gt;L$6,$B101&lt;=L$12),H_TI+H_ServNPL+H_Util,0)-IF($B101=L$11,L$15+H_CK,0)</f>
        <v>0</v>
      </c>
      <c r="M101" s="19" t="n">
        <f aca="false">IF($B101=M$12,M$14,0)-IF(AND($B101&gt;=1,$B101&lt;=M$6),H_TI+H_ServNPL,0)-(IF($B101=2,M$7*H_LegalShare,0)+IF($B101=M$6,M$7*(1-H_LegalShare),0))-IF($B101=0,H_Acq+H_Board,0)-IF(AND($B101&gt;M$6,$B101&lt;=M$12),H_TI+H_ServNPL+H_Util,0)-IF($B101=M$11,M$15+H_CK,0)</f>
        <v>0</v>
      </c>
      <c r="N101" s="19" t="n">
        <f aca="false">IF($B101=N$12,N$14,0)-IF(AND($B101&gt;=1,$B101&lt;=N$6),H_TI+H_ServNPL,0)-(IF($B101=2,N$7*H_LegalShare,0)+IF($B101=N$6,N$7*(1-H_LegalShare),0))-IF($B101=0,H_Acq+H_Board,0)-IF(AND($B101&gt;N$6,$B101&lt;=N$12),H_TI+H_ServNPL+H_Util,0)-IF($B101=N$11,N$15+H_CK,0)</f>
        <v>0</v>
      </c>
      <c r="O101" s="19" t="n">
        <f aca="false">IF($B101=O$12,O$14,0)-IF(AND($B101&gt;=1,$B101&lt;=O$6),H_TI+H_ServNPL,0)-(IF($B101=2,O$7*H_LegalShare,0)+IF($B101=O$6,O$7*(1-H_LegalShare),0))-IF($B101=0,H_Acq+H_Board,0)-IF(AND($B101&gt;O$6,$B101&lt;=O$12),H_TI+H_ServNPL+H_Util,0)-IF($B101=O$11,O$15+H_CK,0)</f>
        <v>0</v>
      </c>
      <c r="P101" s="19" t="n">
        <f aca="false">IF($B101=P$12,P$14,0)-IF(AND($B101&gt;=1,$B101&lt;=P$6),H_TI+H_ServNPL,0)-(IF($B101=2,P$7*H_LegalShare,0)+IF($B101=P$6,P$7*(1-H_LegalShare),0))-IF($B101=0,H_Acq+H_Board,0)-IF(AND($B101&gt;P$6,$B101&lt;=P$12),H_TI+H_ServNPL+H_Util,0)-IF($B101=P$11,P$15+H_CK,0)</f>
        <v>0</v>
      </c>
      <c r="Q101" s="19" t="n">
        <f aca="false">IF($B101=Q$12,Q$14,0)-IF(AND($B101&gt;=1,$B101&lt;=Q$6),H_TI+H_ServNPL,0)-(IF($B101=2,Q$7*H_LegalShare,0)+IF($B101=Q$6,Q$7*(1-H_LegalShare),0))-IF($B101=0,H_Acq+H_Board,0)-IF(AND($B101&gt;Q$6,$B101&lt;=Q$12),H_TI+H_ServNPL+H_Util,0)-IF($B101=Q$11,Q$15+H_CK,0)</f>
        <v>0</v>
      </c>
      <c r="R101" s="19" t="n">
        <f aca="false">IF($B101=R$12,R$14,0)-IF(AND($B101&gt;=1,$B101&lt;=R$6),H_TI+H_ServNPL,0)-(IF($B101=2,R$7*H_LegalShare,0)+IF($B101=R$6,R$7*(1-H_LegalShare),0))-IF($B101=0,H_Acq+H_Board,0)-IF(AND($B101&gt;R$6,$B101&lt;=R$12),H_TI+H_ServNPL+H_Util,0)-IF($B101=R$11,R$15+H_CK,0)</f>
        <v>0</v>
      </c>
      <c r="S101" s="19" t="n">
        <f aca="false">IF($B101=S$12,S$14,0)-IF(AND($B101&gt;=1,$B101&lt;=S$6),H_TI+H_ServNPL,0)-(IF($B101=2,S$7*H_LegalShare,0)+IF($B101=S$6,S$7*(1-H_LegalShare),0))-IF($B101=0,H_Acq+H_Board,0)-IF(AND($B101&gt;S$6,$B101&lt;=S$12),H_TI+H_ServNPL+H_Util,0)-IF($B101=S$11,S$15+H_CK,0)</f>
        <v>0</v>
      </c>
      <c r="T101" s="19" t="n">
        <f aca="false">IF($B101=T$12,T$14,0)-IF(AND($B101&gt;=1,$B101&lt;=T$6),H_TI+H_ServNPL,0)-(IF($B101=2,T$7*H_LegalShare,0)+IF($B101=T$6,T$7*(1-H_LegalShare),0))-IF($B101=0,H_Acq+H_Board,0)-IF(AND($B101&gt;T$6,$B101&lt;=T$12),H_TI+H_ServNPL+H_Util,0)-IF($B101=T$11,T$15+H_CK,0)</f>
        <v>0</v>
      </c>
      <c r="U101" s="19" t="n">
        <f aca="false">IF($B101=U$12,U$14,0)-IF(AND($B101&gt;=1,$B101&lt;=U$6),H_TI+H_ServNPL,0)-(IF($B101=2,U$7*H_LegalShare,0)+IF($B101=U$6,U$7*(1-H_LegalShare),0))-IF($B101=0,H_Acq+H_Board,0)-IF(AND($B101&gt;U$6,$B101&lt;=U$12),H_TI+H_ServNPL+H_Util,0)-IF($B101=U$11,U$15+H_CK,0)</f>
        <v>0</v>
      </c>
      <c r="V101" s="19" t="n">
        <f aca="false">IF($B101=V$12,V$14,0)-IF(AND($B101&gt;=1,$B101&lt;=V$6),H_TI+H_ServNPL,0)-(IF($B101=2,V$7*H_LegalShare,0)+IF($B101=V$6,V$7*(1-H_LegalShare),0))-IF($B101=0,H_Acq+H_Board,0)-IF(AND($B101&gt;V$6,$B101&lt;=V$12),H_TI+H_ServNPL+H_Util,0)-IF($B101=V$11,V$15+H_CK,0)</f>
        <v>0</v>
      </c>
      <c r="W101" s="19" t="n">
        <f aca="false">IF($B101=W$12,W$14,0)-IF(AND($B101&gt;=1,$B101&lt;=W$6),H_TI+H_ServNPL,0)-(IF($B101=2,W$7*H_LegalShare,0)+IF($B101=W$6,W$7*(1-H_LegalShare),0))-IF($B101=0,H_Acq+H_Board,0)-IF(AND($B101&gt;W$6,$B101&lt;=W$12),H_TI+H_ServNPL+H_Util,0)-IF($B101=W$11,W$15+H_CK,0)</f>
        <v>0</v>
      </c>
      <c r="X101" s="19" t="n">
        <f aca="false">IF($B101=X$12,X$14,0)-IF(AND($B101&gt;=1,$B101&lt;=X$6),H_TI+H_ServNPL,0)-(IF($B101=2,X$7*H_LegalShare,0)+IF($B101=X$6,X$7*(1-H_LegalShare),0))-IF($B101=0,H_Acq+H_Board,0)-IF(AND($B101&gt;X$6,$B101&lt;=X$12),H_TI+H_ServNPL+H_Util,0)-IF($B101=X$11,X$15+H_CK,0)</f>
        <v>0</v>
      </c>
      <c r="Y101" s="19" t="n">
        <f aca="false">IF($B101=Y$12,Y$14,0)-IF(AND($B101&gt;=1,$B101&lt;=Y$6),H_TI+H_ServNPL,0)-(IF($B101=2,Y$7*H_LegalShare,0)+IF($B101=Y$6,Y$7*(1-H_LegalShare),0))-IF($B101=0,H_Acq+H_Board,0)-IF(AND($B101&gt;Y$6,$B101&lt;=Y$12),H_TI+H_ServNPL+H_Util,0)-IF($B101=Y$11,Y$15+H_CK,0)</f>
        <v>0</v>
      </c>
    </row>
    <row r="102" customFormat="false" ht="15" hidden="false" customHeight="false" outlineLevel="0" collapsed="false">
      <c r="B102" s="0" t="n">
        <v>71</v>
      </c>
      <c r="C102" s="19" t="n">
        <f aca="false">IF($B102=C$12,C$14,0)-IF(AND($B102&gt;=1,$B102&lt;=C$6),H_TI+H_ServNPL,0)-(IF($B102=2,C$7*H_LegalShare,0)+IF($B102=C$6,C$7*(1-H_LegalShare),0))-IF($B102=0,H_Acq+H_Board,0)-IF(AND($B102&gt;C$6,$B102&lt;=C$12),H_TI+H_ServNPL+H_Util,0)-IF($B102=C$11,C$15+H_CK,0)</f>
        <v>0</v>
      </c>
      <c r="D102" s="19" t="n">
        <f aca="false">IF($B102=D$12,D$14,0)-IF(AND($B102&gt;=1,$B102&lt;=D$6),H_TI+H_ServNPL,0)-(IF($B102=2,D$7*H_LegalShare,0)+IF($B102=D$6,D$7*(1-H_LegalShare),0))-IF($B102=0,H_Acq+H_Board,0)-IF(AND($B102&gt;D$6,$B102&lt;=D$12),H_TI+H_ServNPL+H_Util,0)-IF($B102=D$11,D$15+H_CK,0)</f>
        <v>0</v>
      </c>
      <c r="E102" s="19" t="n">
        <f aca="false">IF($B102=E$12,E$14,0)-IF(AND($B102&gt;=1,$B102&lt;=E$6),H_TI+H_ServNPL,0)-(IF($B102=2,E$7*H_LegalShare,0)+IF($B102=E$6,E$7*(1-H_LegalShare),0))-IF($B102=0,H_Acq+H_Board,0)-IF(AND($B102&gt;E$6,$B102&lt;=E$12),H_TI+H_ServNPL+H_Util,0)-IF($B102=E$11,E$15+H_CK,0)</f>
        <v>0</v>
      </c>
      <c r="F102" s="19" t="n">
        <f aca="false">IF($B102=F$12,F$14,0)-IF(AND($B102&gt;=1,$B102&lt;=F$6),H_TI+H_ServNPL,0)-(IF($B102=2,F$7*H_LegalShare,0)+IF($B102=F$6,F$7*(1-H_LegalShare),0))-IF($B102=0,H_Acq+H_Board,0)-IF(AND($B102&gt;F$6,$B102&lt;=F$12),H_TI+H_ServNPL+H_Util,0)-IF($B102=F$11,F$15+H_CK,0)</f>
        <v>0</v>
      </c>
      <c r="G102" s="19" t="n">
        <f aca="false">IF($B102=G$12,G$14,0)-IF(AND($B102&gt;=1,$B102&lt;=G$6),H_TI+H_ServNPL,0)-(IF($B102=2,G$7*H_LegalShare,0)+IF($B102=G$6,G$7*(1-H_LegalShare),0))-IF($B102=0,H_Acq+H_Board,0)-IF(AND($B102&gt;G$6,$B102&lt;=G$12),H_TI+H_ServNPL+H_Util,0)-IF($B102=G$11,G$15+H_CK,0)</f>
        <v>0</v>
      </c>
      <c r="H102" s="19" t="n">
        <f aca="false">IF($B102=H$12,H$14,0)-IF(AND($B102&gt;=1,$B102&lt;=H$6),H_TI+H_ServNPL,0)-(IF($B102=2,H$7*H_LegalShare,0)+IF($B102=H$6,H$7*(1-H_LegalShare),0))-IF($B102=0,H_Acq+H_Board,0)-IF(AND($B102&gt;H$6,$B102&lt;=H$12),H_TI+H_ServNPL+H_Util,0)-IF($B102=H$11,H$15+H_CK,0)</f>
        <v>0</v>
      </c>
      <c r="I102" s="19" t="n">
        <f aca="false">IF($B102=I$12,I$14,0)-IF(AND($B102&gt;=1,$B102&lt;=I$6),H_TI+H_ServNPL,0)-(IF($B102=2,I$7*H_LegalShare,0)+IF($B102=I$6,I$7*(1-H_LegalShare),0))-IF($B102=0,H_Acq+H_Board,0)-IF(AND($B102&gt;I$6,$B102&lt;=I$12),H_TI+H_ServNPL+H_Util,0)-IF($B102=I$11,I$15+H_CK,0)</f>
        <v>0</v>
      </c>
      <c r="J102" s="19" t="n">
        <f aca="false">IF($B102=J$12,J$14,0)-IF(AND($B102&gt;=1,$B102&lt;=J$6),H_TI+H_ServNPL,0)-(IF($B102=2,J$7*H_LegalShare,0)+IF($B102=J$6,J$7*(1-H_LegalShare),0))-IF($B102=0,H_Acq+H_Board,0)-IF(AND($B102&gt;J$6,$B102&lt;=J$12),H_TI+H_ServNPL+H_Util,0)-IF($B102=J$11,J$15+H_CK,0)</f>
        <v>0</v>
      </c>
      <c r="K102" s="19" t="n">
        <f aca="false">IF($B102=K$12,K$14,0)-IF(AND($B102&gt;=1,$B102&lt;=K$6),H_TI+H_ServNPL,0)-(IF($B102=2,K$7*H_LegalShare,0)+IF($B102=K$6,K$7*(1-H_LegalShare),0))-IF($B102=0,H_Acq+H_Board,0)-IF(AND($B102&gt;K$6,$B102&lt;=K$12),H_TI+H_ServNPL+H_Util,0)-IF($B102=K$11,K$15+H_CK,0)</f>
        <v>0</v>
      </c>
      <c r="L102" s="19" t="n">
        <f aca="false">IF($B102=L$12,L$14,0)-IF(AND($B102&gt;=1,$B102&lt;=L$6),H_TI+H_ServNPL,0)-(IF($B102=2,L$7*H_LegalShare,0)+IF($B102=L$6,L$7*(1-H_LegalShare),0))-IF($B102=0,H_Acq+H_Board,0)-IF(AND($B102&gt;L$6,$B102&lt;=L$12),H_TI+H_ServNPL+H_Util,0)-IF($B102=L$11,L$15+H_CK,0)</f>
        <v>0</v>
      </c>
      <c r="M102" s="19" t="n">
        <f aca="false">IF($B102=M$12,M$14,0)-IF(AND($B102&gt;=1,$B102&lt;=M$6),H_TI+H_ServNPL,0)-(IF($B102=2,M$7*H_LegalShare,0)+IF($B102=M$6,M$7*(1-H_LegalShare),0))-IF($B102=0,H_Acq+H_Board,0)-IF(AND($B102&gt;M$6,$B102&lt;=M$12),H_TI+H_ServNPL+H_Util,0)-IF($B102=M$11,M$15+H_CK,0)</f>
        <v>0</v>
      </c>
      <c r="N102" s="19" t="n">
        <f aca="false">IF($B102=N$12,N$14,0)-IF(AND($B102&gt;=1,$B102&lt;=N$6),H_TI+H_ServNPL,0)-(IF($B102=2,N$7*H_LegalShare,0)+IF($B102=N$6,N$7*(1-H_LegalShare),0))-IF($B102=0,H_Acq+H_Board,0)-IF(AND($B102&gt;N$6,$B102&lt;=N$12),H_TI+H_ServNPL+H_Util,0)-IF($B102=N$11,N$15+H_CK,0)</f>
        <v>0</v>
      </c>
      <c r="O102" s="19" t="n">
        <f aca="false">IF($B102=O$12,O$14,0)-IF(AND($B102&gt;=1,$B102&lt;=O$6),H_TI+H_ServNPL,0)-(IF($B102=2,O$7*H_LegalShare,0)+IF($B102=O$6,O$7*(1-H_LegalShare),0))-IF($B102=0,H_Acq+H_Board,0)-IF(AND($B102&gt;O$6,$B102&lt;=O$12),H_TI+H_ServNPL+H_Util,0)-IF($B102=O$11,O$15+H_CK,0)</f>
        <v>0</v>
      </c>
      <c r="P102" s="19" t="n">
        <f aca="false">IF($B102=P$12,P$14,0)-IF(AND($B102&gt;=1,$B102&lt;=P$6),H_TI+H_ServNPL,0)-(IF($B102=2,P$7*H_LegalShare,0)+IF($B102=P$6,P$7*(1-H_LegalShare),0))-IF($B102=0,H_Acq+H_Board,0)-IF(AND($B102&gt;P$6,$B102&lt;=P$12),H_TI+H_ServNPL+H_Util,0)-IF($B102=P$11,P$15+H_CK,0)</f>
        <v>0</v>
      </c>
      <c r="Q102" s="19" t="n">
        <f aca="false">IF($B102=Q$12,Q$14,0)-IF(AND($B102&gt;=1,$B102&lt;=Q$6),H_TI+H_ServNPL,0)-(IF($B102=2,Q$7*H_LegalShare,0)+IF($B102=Q$6,Q$7*(1-H_LegalShare),0))-IF($B102=0,H_Acq+H_Board,0)-IF(AND($B102&gt;Q$6,$B102&lt;=Q$12),H_TI+H_ServNPL+H_Util,0)-IF($B102=Q$11,Q$15+H_CK,0)</f>
        <v>0</v>
      </c>
      <c r="R102" s="19" t="n">
        <f aca="false">IF($B102=R$12,R$14,0)-IF(AND($B102&gt;=1,$B102&lt;=R$6),H_TI+H_ServNPL,0)-(IF($B102=2,R$7*H_LegalShare,0)+IF($B102=R$6,R$7*(1-H_LegalShare),0))-IF($B102=0,H_Acq+H_Board,0)-IF(AND($B102&gt;R$6,$B102&lt;=R$12),H_TI+H_ServNPL+H_Util,0)-IF($B102=R$11,R$15+H_CK,0)</f>
        <v>0</v>
      </c>
      <c r="S102" s="19" t="n">
        <f aca="false">IF($B102=S$12,S$14,0)-IF(AND($B102&gt;=1,$B102&lt;=S$6),H_TI+H_ServNPL,0)-(IF($B102=2,S$7*H_LegalShare,0)+IF($B102=S$6,S$7*(1-H_LegalShare),0))-IF($B102=0,H_Acq+H_Board,0)-IF(AND($B102&gt;S$6,$B102&lt;=S$12),H_TI+H_ServNPL+H_Util,0)-IF($B102=S$11,S$15+H_CK,0)</f>
        <v>0</v>
      </c>
      <c r="T102" s="19" t="n">
        <f aca="false">IF($B102=T$12,T$14,0)-IF(AND($B102&gt;=1,$B102&lt;=T$6),H_TI+H_ServNPL,0)-(IF($B102=2,T$7*H_LegalShare,0)+IF($B102=T$6,T$7*(1-H_LegalShare),0))-IF($B102=0,H_Acq+H_Board,0)-IF(AND($B102&gt;T$6,$B102&lt;=T$12),H_TI+H_ServNPL+H_Util,0)-IF($B102=T$11,T$15+H_CK,0)</f>
        <v>0</v>
      </c>
      <c r="U102" s="19" t="n">
        <f aca="false">IF($B102=U$12,U$14,0)-IF(AND($B102&gt;=1,$B102&lt;=U$6),H_TI+H_ServNPL,0)-(IF($B102=2,U$7*H_LegalShare,0)+IF($B102=U$6,U$7*(1-H_LegalShare),0))-IF($B102=0,H_Acq+H_Board,0)-IF(AND($B102&gt;U$6,$B102&lt;=U$12),H_TI+H_ServNPL+H_Util,0)-IF($B102=U$11,U$15+H_CK,0)</f>
        <v>0</v>
      </c>
      <c r="V102" s="19" t="n">
        <f aca="false">IF($B102=V$12,V$14,0)-IF(AND($B102&gt;=1,$B102&lt;=V$6),H_TI+H_ServNPL,0)-(IF($B102=2,V$7*H_LegalShare,0)+IF($B102=V$6,V$7*(1-H_LegalShare),0))-IF($B102=0,H_Acq+H_Board,0)-IF(AND($B102&gt;V$6,$B102&lt;=V$12),H_TI+H_ServNPL+H_Util,0)-IF($B102=V$11,V$15+H_CK,0)</f>
        <v>0</v>
      </c>
      <c r="W102" s="19" t="n">
        <f aca="false">IF($B102=W$12,W$14,0)-IF(AND($B102&gt;=1,$B102&lt;=W$6),H_TI+H_ServNPL,0)-(IF($B102=2,W$7*H_LegalShare,0)+IF($B102=W$6,W$7*(1-H_LegalShare),0))-IF($B102=0,H_Acq+H_Board,0)-IF(AND($B102&gt;W$6,$B102&lt;=W$12),H_TI+H_ServNPL+H_Util,0)-IF($B102=W$11,W$15+H_CK,0)</f>
        <v>0</v>
      </c>
      <c r="X102" s="19" t="n">
        <f aca="false">IF($B102=X$12,X$14,0)-IF(AND($B102&gt;=1,$B102&lt;=X$6),H_TI+H_ServNPL,0)-(IF($B102=2,X$7*H_LegalShare,0)+IF($B102=X$6,X$7*(1-H_LegalShare),0))-IF($B102=0,H_Acq+H_Board,0)-IF(AND($B102&gt;X$6,$B102&lt;=X$12),H_TI+H_ServNPL+H_Util,0)-IF($B102=X$11,X$15+H_CK,0)</f>
        <v>0</v>
      </c>
      <c r="Y102" s="19" t="n">
        <f aca="false">IF($B102=Y$12,Y$14,0)-IF(AND($B102&gt;=1,$B102&lt;=Y$6),H_TI+H_ServNPL,0)-(IF($B102=2,Y$7*H_LegalShare,0)+IF($B102=Y$6,Y$7*(1-H_LegalShare),0))-IF($B102=0,H_Acq+H_Board,0)-IF(AND($B102&gt;Y$6,$B102&lt;=Y$12),H_TI+H_ServNPL+H_Util,0)-IF($B102=Y$11,Y$15+H_CK,0)</f>
        <v>0</v>
      </c>
    </row>
    <row r="103" customFormat="false" ht="15" hidden="false" customHeight="false" outlineLevel="0" collapsed="false">
      <c r="B103" s="0" t="n">
        <v>72</v>
      </c>
      <c r="C103" s="19" t="n">
        <f aca="false">IF($B103=C$12,C$14,0)-IF(AND($B103&gt;=1,$B103&lt;=C$6),H_TI+H_ServNPL,0)-(IF($B103=2,C$7*H_LegalShare,0)+IF($B103=C$6,C$7*(1-H_LegalShare),0))-IF($B103=0,H_Acq+H_Board,0)-IF(AND($B103&gt;C$6,$B103&lt;=C$12),H_TI+H_ServNPL+H_Util,0)-IF($B103=C$11,C$15+H_CK,0)</f>
        <v>0</v>
      </c>
      <c r="D103" s="19" t="n">
        <f aca="false">IF($B103=D$12,D$14,0)-IF(AND($B103&gt;=1,$B103&lt;=D$6),H_TI+H_ServNPL,0)-(IF($B103=2,D$7*H_LegalShare,0)+IF($B103=D$6,D$7*(1-H_LegalShare),0))-IF($B103=0,H_Acq+H_Board,0)-IF(AND($B103&gt;D$6,$B103&lt;=D$12),H_TI+H_ServNPL+H_Util,0)-IF($B103=D$11,D$15+H_CK,0)</f>
        <v>0</v>
      </c>
      <c r="E103" s="19" t="n">
        <f aca="false">IF($B103=E$12,E$14,0)-IF(AND($B103&gt;=1,$B103&lt;=E$6),H_TI+H_ServNPL,0)-(IF($B103=2,E$7*H_LegalShare,0)+IF($B103=E$6,E$7*(1-H_LegalShare),0))-IF($B103=0,H_Acq+H_Board,0)-IF(AND($B103&gt;E$6,$B103&lt;=E$12),H_TI+H_ServNPL+H_Util,0)-IF($B103=E$11,E$15+H_CK,0)</f>
        <v>0</v>
      </c>
      <c r="F103" s="19" t="n">
        <f aca="false">IF($B103=F$12,F$14,0)-IF(AND($B103&gt;=1,$B103&lt;=F$6),H_TI+H_ServNPL,0)-(IF($B103=2,F$7*H_LegalShare,0)+IF($B103=F$6,F$7*(1-H_LegalShare),0))-IF($B103=0,H_Acq+H_Board,0)-IF(AND($B103&gt;F$6,$B103&lt;=F$12),H_TI+H_ServNPL+H_Util,0)-IF($B103=F$11,F$15+H_CK,0)</f>
        <v>0</v>
      </c>
      <c r="G103" s="19" t="n">
        <f aca="false">IF($B103=G$12,G$14,0)-IF(AND($B103&gt;=1,$B103&lt;=G$6),H_TI+H_ServNPL,0)-(IF($B103=2,G$7*H_LegalShare,0)+IF($B103=G$6,G$7*(1-H_LegalShare),0))-IF($B103=0,H_Acq+H_Board,0)-IF(AND($B103&gt;G$6,$B103&lt;=G$12),H_TI+H_ServNPL+H_Util,0)-IF($B103=G$11,G$15+H_CK,0)</f>
        <v>0</v>
      </c>
      <c r="H103" s="19" t="n">
        <f aca="false">IF($B103=H$12,H$14,0)-IF(AND($B103&gt;=1,$B103&lt;=H$6),H_TI+H_ServNPL,0)-(IF($B103=2,H$7*H_LegalShare,0)+IF($B103=H$6,H$7*(1-H_LegalShare),0))-IF($B103=0,H_Acq+H_Board,0)-IF(AND($B103&gt;H$6,$B103&lt;=H$12),H_TI+H_ServNPL+H_Util,0)-IF($B103=H$11,H$15+H_CK,0)</f>
        <v>0</v>
      </c>
      <c r="I103" s="19" t="n">
        <f aca="false">IF($B103=I$12,I$14,0)-IF(AND($B103&gt;=1,$B103&lt;=I$6),H_TI+H_ServNPL,0)-(IF($B103=2,I$7*H_LegalShare,0)+IF($B103=I$6,I$7*(1-H_LegalShare),0))-IF($B103=0,H_Acq+H_Board,0)-IF(AND($B103&gt;I$6,$B103&lt;=I$12),H_TI+H_ServNPL+H_Util,0)-IF($B103=I$11,I$15+H_CK,0)</f>
        <v>0</v>
      </c>
      <c r="J103" s="19" t="n">
        <f aca="false">IF($B103=J$12,J$14,0)-IF(AND($B103&gt;=1,$B103&lt;=J$6),H_TI+H_ServNPL,0)-(IF($B103=2,J$7*H_LegalShare,0)+IF($B103=J$6,J$7*(1-H_LegalShare),0))-IF($B103=0,H_Acq+H_Board,0)-IF(AND($B103&gt;J$6,$B103&lt;=J$12),H_TI+H_ServNPL+H_Util,0)-IF($B103=J$11,J$15+H_CK,0)</f>
        <v>0</v>
      </c>
      <c r="K103" s="19" t="n">
        <f aca="false">IF($B103=K$12,K$14,0)-IF(AND($B103&gt;=1,$B103&lt;=K$6),H_TI+H_ServNPL,0)-(IF($B103=2,K$7*H_LegalShare,0)+IF($B103=K$6,K$7*(1-H_LegalShare),0))-IF($B103=0,H_Acq+H_Board,0)-IF(AND($B103&gt;K$6,$B103&lt;=K$12),H_TI+H_ServNPL+H_Util,0)-IF($B103=K$11,K$15+H_CK,0)</f>
        <v>0</v>
      </c>
      <c r="L103" s="19" t="n">
        <f aca="false">IF($B103=L$12,L$14,0)-IF(AND($B103&gt;=1,$B103&lt;=L$6),H_TI+H_ServNPL,0)-(IF($B103=2,L$7*H_LegalShare,0)+IF($B103=L$6,L$7*(1-H_LegalShare),0))-IF($B103=0,H_Acq+H_Board,0)-IF(AND($B103&gt;L$6,$B103&lt;=L$12),H_TI+H_ServNPL+H_Util,0)-IF($B103=L$11,L$15+H_CK,0)</f>
        <v>0</v>
      </c>
      <c r="M103" s="19" t="n">
        <f aca="false">IF($B103=M$12,M$14,0)-IF(AND($B103&gt;=1,$B103&lt;=M$6),H_TI+H_ServNPL,0)-(IF($B103=2,M$7*H_LegalShare,0)+IF($B103=M$6,M$7*(1-H_LegalShare),0))-IF($B103=0,H_Acq+H_Board,0)-IF(AND($B103&gt;M$6,$B103&lt;=M$12),H_TI+H_ServNPL+H_Util,0)-IF($B103=M$11,M$15+H_CK,0)</f>
        <v>0</v>
      </c>
      <c r="N103" s="19" t="n">
        <f aca="false">IF($B103=N$12,N$14,0)-IF(AND($B103&gt;=1,$B103&lt;=N$6),H_TI+H_ServNPL,0)-(IF($B103=2,N$7*H_LegalShare,0)+IF($B103=N$6,N$7*(1-H_LegalShare),0))-IF($B103=0,H_Acq+H_Board,0)-IF(AND($B103&gt;N$6,$B103&lt;=N$12),H_TI+H_ServNPL+H_Util,0)-IF($B103=N$11,N$15+H_CK,0)</f>
        <v>0</v>
      </c>
      <c r="O103" s="19" t="n">
        <f aca="false">IF($B103=O$12,O$14,0)-IF(AND($B103&gt;=1,$B103&lt;=O$6),H_TI+H_ServNPL,0)-(IF($B103=2,O$7*H_LegalShare,0)+IF($B103=O$6,O$7*(1-H_LegalShare),0))-IF($B103=0,H_Acq+H_Board,0)-IF(AND($B103&gt;O$6,$B103&lt;=O$12),H_TI+H_ServNPL+H_Util,0)-IF($B103=O$11,O$15+H_CK,0)</f>
        <v>0</v>
      </c>
      <c r="P103" s="19" t="n">
        <f aca="false">IF($B103=P$12,P$14,0)-IF(AND($B103&gt;=1,$B103&lt;=P$6),H_TI+H_ServNPL,0)-(IF($B103=2,P$7*H_LegalShare,0)+IF($B103=P$6,P$7*(1-H_LegalShare),0))-IF($B103=0,H_Acq+H_Board,0)-IF(AND($B103&gt;P$6,$B103&lt;=P$12),H_TI+H_ServNPL+H_Util,0)-IF($B103=P$11,P$15+H_CK,0)</f>
        <v>0</v>
      </c>
      <c r="Q103" s="19" t="n">
        <f aca="false">IF($B103=Q$12,Q$14,0)-IF(AND($B103&gt;=1,$B103&lt;=Q$6),H_TI+H_ServNPL,0)-(IF($B103=2,Q$7*H_LegalShare,0)+IF($B103=Q$6,Q$7*(1-H_LegalShare),0))-IF($B103=0,H_Acq+H_Board,0)-IF(AND($B103&gt;Q$6,$B103&lt;=Q$12),H_TI+H_ServNPL+H_Util,0)-IF($B103=Q$11,Q$15+H_CK,0)</f>
        <v>0</v>
      </c>
      <c r="R103" s="19" t="n">
        <f aca="false">IF($B103=R$12,R$14,0)-IF(AND($B103&gt;=1,$B103&lt;=R$6),H_TI+H_ServNPL,0)-(IF($B103=2,R$7*H_LegalShare,0)+IF($B103=R$6,R$7*(1-H_LegalShare),0))-IF($B103=0,H_Acq+H_Board,0)-IF(AND($B103&gt;R$6,$B103&lt;=R$12),H_TI+H_ServNPL+H_Util,0)-IF($B103=R$11,R$15+H_CK,0)</f>
        <v>0</v>
      </c>
      <c r="S103" s="19" t="n">
        <f aca="false">IF($B103=S$12,S$14,0)-IF(AND($B103&gt;=1,$B103&lt;=S$6),H_TI+H_ServNPL,0)-(IF($B103=2,S$7*H_LegalShare,0)+IF($B103=S$6,S$7*(1-H_LegalShare),0))-IF($B103=0,H_Acq+H_Board,0)-IF(AND($B103&gt;S$6,$B103&lt;=S$12),H_TI+H_ServNPL+H_Util,0)-IF($B103=S$11,S$15+H_CK,0)</f>
        <v>0</v>
      </c>
      <c r="T103" s="19" t="n">
        <f aca="false">IF($B103=T$12,T$14,0)-IF(AND($B103&gt;=1,$B103&lt;=T$6),H_TI+H_ServNPL,0)-(IF($B103=2,T$7*H_LegalShare,0)+IF($B103=T$6,T$7*(1-H_LegalShare),0))-IF($B103=0,H_Acq+H_Board,0)-IF(AND($B103&gt;T$6,$B103&lt;=T$12),H_TI+H_ServNPL+H_Util,0)-IF($B103=T$11,T$15+H_CK,0)</f>
        <v>0</v>
      </c>
      <c r="U103" s="19" t="n">
        <f aca="false">IF($B103=U$12,U$14,0)-IF(AND($B103&gt;=1,$B103&lt;=U$6),H_TI+H_ServNPL,0)-(IF($B103=2,U$7*H_LegalShare,0)+IF($B103=U$6,U$7*(1-H_LegalShare),0))-IF($B103=0,H_Acq+H_Board,0)-IF(AND($B103&gt;U$6,$B103&lt;=U$12),H_TI+H_ServNPL+H_Util,0)-IF($B103=U$11,U$15+H_CK,0)</f>
        <v>0</v>
      </c>
      <c r="V103" s="19" t="n">
        <f aca="false">IF($B103=V$12,V$14,0)-IF(AND($B103&gt;=1,$B103&lt;=V$6),H_TI+H_ServNPL,0)-(IF($B103=2,V$7*H_LegalShare,0)+IF($B103=V$6,V$7*(1-H_LegalShare),0))-IF($B103=0,H_Acq+H_Board,0)-IF(AND($B103&gt;V$6,$B103&lt;=V$12),H_TI+H_ServNPL+H_Util,0)-IF($B103=V$11,V$15+H_CK,0)</f>
        <v>0</v>
      </c>
      <c r="W103" s="19" t="n">
        <f aca="false">IF($B103=W$12,W$14,0)-IF(AND($B103&gt;=1,$B103&lt;=W$6),H_TI+H_ServNPL,0)-(IF($B103=2,W$7*H_LegalShare,0)+IF($B103=W$6,W$7*(1-H_LegalShare),0))-IF($B103=0,H_Acq+H_Board,0)-IF(AND($B103&gt;W$6,$B103&lt;=W$12),H_TI+H_ServNPL+H_Util,0)-IF($B103=W$11,W$15+H_CK,0)</f>
        <v>0</v>
      </c>
      <c r="X103" s="19" t="n">
        <f aca="false">IF($B103=X$12,X$14,0)-IF(AND($B103&gt;=1,$B103&lt;=X$6),H_TI+H_ServNPL,0)-(IF($B103=2,X$7*H_LegalShare,0)+IF($B103=X$6,X$7*(1-H_LegalShare),0))-IF($B103=0,H_Acq+H_Board,0)-IF(AND($B103&gt;X$6,$B103&lt;=X$12),H_TI+H_ServNPL+H_Util,0)-IF($B103=X$11,X$15+H_CK,0)</f>
        <v>0</v>
      </c>
      <c r="Y103" s="19" t="n">
        <f aca="false">IF($B103=Y$12,Y$14,0)-IF(AND($B103&gt;=1,$B103&lt;=Y$6),H_TI+H_ServNPL,0)-(IF($B103=2,Y$7*H_LegalShare,0)+IF($B103=Y$6,Y$7*(1-H_LegalShare),0))-IF($B103=0,H_Acq+H_Board,0)-IF(AND($B103&gt;Y$6,$B103&lt;=Y$12),H_TI+H_ServNPL+H_Util,0)-IF($B103=Y$11,Y$15+H_CK,0)</f>
        <v>0</v>
      </c>
    </row>
    <row r="104" customFormat="false" ht="15" hidden="false" customHeight="false" outlineLevel="0" collapsed="false">
      <c r="B104" s="0" t="n">
        <v>73</v>
      </c>
      <c r="C104" s="19" t="n">
        <f aca="false">IF($B104=C$12,C$14,0)-IF(AND($B104&gt;=1,$B104&lt;=C$6),H_TI+H_ServNPL,0)-(IF($B104=2,C$7*H_LegalShare,0)+IF($B104=C$6,C$7*(1-H_LegalShare),0))-IF($B104=0,H_Acq+H_Board,0)-IF(AND($B104&gt;C$6,$B104&lt;=C$12),H_TI+H_ServNPL+H_Util,0)-IF($B104=C$11,C$15+H_CK,0)</f>
        <v>0</v>
      </c>
      <c r="D104" s="19" t="n">
        <f aca="false">IF($B104=D$12,D$14,0)-IF(AND($B104&gt;=1,$B104&lt;=D$6),H_TI+H_ServNPL,0)-(IF($B104=2,D$7*H_LegalShare,0)+IF($B104=D$6,D$7*(1-H_LegalShare),0))-IF($B104=0,H_Acq+H_Board,0)-IF(AND($B104&gt;D$6,$B104&lt;=D$12),H_TI+H_ServNPL+H_Util,0)-IF($B104=D$11,D$15+H_CK,0)</f>
        <v>0</v>
      </c>
      <c r="E104" s="19" t="n">
        <f aca="false">IF($B104=E$12,E$14,0)-IF(AND($B104&gt;=1,$B104&lt;=E$6),H_TI+H_ServNPL,0)-(IF($B104=2,E$7*H_LegalShare,0)+IF($B104=E$6,E$7*(1-H_LegalShare),0))-IF($B104=0,H_Acq+H_Board,0)-IF(AND($B104&gt;E$6,$B104&lt;=E$12),H_TI+H_ServNPL+H_Util,0)-IF($B104=E$11,E$15+H_CK,0)</f>
        <v>0</v>
      </c>
      <c r="F104" s="19" t="n">
        <f aca="false">IF($B104=F$12,F$14,0)-IF(AND($B104&gt;=1,$B104&lt;=F$6),H_TI+H_ServNPL,0)-(IF($B104=2,F$7*H_LegalShare,0)+IF($B104=F$6,F$7*(1-H_LegalShare),0))-IF($B104=0,H_Acq+H_Board,0)-IF(AND($B104&gt;F$6,$B104&lt;=F$12),H_TI+H_ServNPL+H_Util,0)-IF($B104=F$11,F$15+H_CK,0)</f>
        <v>0</v>
      </c>
      <c r="G104" s="19" t="n">
        <f aca="false">IF($B104=G$12,G$14,0)-IF(AND($B104&gt;=1,$B104&lt;=G$6),H_TI+H_ServNPL,0)-(IF($B104=2,G$7*H_LegalShare,0)+IF($B104=G$6,G$7*(1-H_LegalShare),0))-IF($B104=0,H_Acq+H_Board,0)-IF(AND($B104&gt;G$6,$B104&lt;=G$12),H_TI+H_ServNPL+H_Util,0)-IF($B104=G$11,G$15+H_CK,0)</f>
        <v>0</v>
      </c>
      <c r="H104" s="19" t="n">
        <f aca="false">IF($B104=H$12,H$14,0)-IF(AND($B104&gt;=1,$B104&lt;=H$6),H_TI+H_ServNPL,0)-(IF($B104=2,H$7*H_LegalShare,0)+IF($B104=H$6,H$7*(1-H_LegalShare),0))-IF($B104=0,H_Acq+H_Board,0)-IF(AND($B104&gt;H$6,$B104&lt;=H$12),H_TI+H_ServNPL+H_Util,0)-IF($B104=H$11,H$15+H_CK,0)</f>
        <v>0</v>
      </c>
      <c r="I104" s="19" t="n">
        <f aca="false">IF($B104=I$12,I$14,0)-IF(AND($B104&gt;=1,$B104&lt;=I$6),H_TI+H_ServNPL,0)-(IF($B104=2,I$7*H_LegalShare,0)+IF($B104=I$6,I$7*(1-H_LegalShare),0))-IF($B104=0,H_Acq+H_Board,0)-IF(AND($B104&gt;I$6,$B104&lt;=I$12),H_TI+H_ServNPL+H_Util,0)-IF($B104=I$11,I$15+H_CK,0)</f>
        <v>0</v>
      </c>
      <c r="J104" s="19" t="n">
        <f aca="false">IF($B104=J$12,J$14,0)-IF(AND($B104&gt;=1,$B104&lt;=J$6),H_TI+H_ServNPL,0)-(IF($B104=2,J$7*H_LegalShare,0)+IF($B104=J$6,J$7*(1-H_LegalShare),0))-IF($B104=0,H_Acq+H_Board,0)-IF(AND($B104&gt;J$6,$B104&lt;=J$12),H_TI+H_ServNPL+H_Util,0)-IF($B104=J$11,J$15+H_CK,0)</f>
        <v>0</v>
      </c>
      <c r="K104" s="19" t="n">
        <f aca="false">IF($B104=K$12,K$14,0)-IF(AND($B104&gt;=1,$B104&lt;=K$6),H_TI+H_ServNPL,0)-(IF($B104=2,K$7*H_LegalShare,0)+IF($B104=K$6,K$7*(1-H_LegalShare),0))-IF($B104=0,H_Acq+H_Board,0)-IF(AND($B104&gt;K$6,$B104&lt;=K$12),H_TI+H_ServNPL+H_Util,0)-IF($B104=K$11,K$15+H_CK,0)</f>
        <v>0</v>
      </c>
      <c r="L104" s="19" t="n">
        <f aca="false">IF($B104=L$12,L$14,0)-IF(AND($B104&gt;=1,$B104&lt;=L$6),H_TI+H_ServNPL,0)-(IF($B104=2,L$7*H_LegalShare,0)+IF($B104=L$6,L$7*(1-H_LegalShare),0))-IF($B104=0,H_Acq+H_Board,0)-IF(AND($B104&gt;L$6,$B104&lt;=L$12),H_TI+H_ServNPL+H_Util,0)-IF($B104=L$11,L$15+H_CK,0)</f>
        <v>0</v>
      </c>
      <c r="M104" s="19" t="n">
        <f aca="false">IF($B104=M$12,M$14,0)-IF(AND($B104&gt;=1,$B104&lt;=M$6),H_TI+H_ServNPL,0)-(IF($B104=2,M$7*H_LegalShare,0)+IF($B104=M$6,M$7*(1-H_LegalShare),0))-IF($B104=0,H_Acq+H_Board,0)-IF(AND($B104&gt;M$6,$B104&lt;=M$12),H_TI+H_ServNPL+H_Util,0)-IF($B104=M$11,M$15+H_CK,0)</f>
        <v>0</v>
      </c>
      <c r="N104" s="19" t="n">
        <f aca="false">IF($B104=N$12,N$14,0)-IF(AND($B104&gt;=1,$B104&lt;=N$6),H_TI+H_ServNPL,0)-(IF($B104=2,N$7*H_LegalShare,0)+IF($B104=N$6,N$7*(1-H_LegalShare),0))-IF($B104=0,H_Acq+H_Board,0)-IF(AND($B104&gt;N$6,$B104&lt;=N$12),H_TI+H_ServNPL+H_Util,0)-IF($B104=N$11,N$15+H_CK,0)</f>
        <v>0</v>
      </c>
      <c r="O104" s="19" t="n">
        <f aca="false">IF($B104=O$12,O$14,0)-IF(AND($B104&gt;=1,$B104&lt;=O$6),H_TI+H_ServNPL,0)-(IF($B104=2,O$7*H_LegalShare,0)+IF($B104=O$6,O$7*(1-H_LegalShare),0))-IF($B104=0,H_Acq+H_Board,0)-IF(AND($B104&gt;O$6,$B104&lt;=O$12),H_TI+H_ServNPL+H_Util,0)-IF($B104=O$11,O$15+H_CK,0)</f>
        <v>0</v>
      </c>
      <c r="P104" s="19" t="n">
        <f aca="false">IF($B104=P$12,P$14,0)-IF(AND($B104&gt;=1,$B104&lt;=P$6),H_TI+H_ServNPL,0)-(IF($B104=2,P$7*H_LegalShare,0)+IF($B104=P$6,P$7*(1-H_LegalShare),0))-IF($B104=0,H_Acq+H_Board,0)-IF(AND($B104&gt;P$6,$B104&lt;=P$12),H_TI+H_ServNPL+H_Util,0)-IF($B104=P$11,P$15+H_CK,0)</f>
        <v>0</v>
      </c>
      <c r="Q104" s="19" t="n">
        <f aca="false">IF($B104=Q$12,Q$14,0)-IF(AND($B104&gt;=1,$B104&lt;=Q$6),H_TI+H_ServNPL,0)-(IF($B104=2,Q$7*H_LegalShare,0)+IF($B104=Q$6,Q$7*(1-H_LegalShare),0))-IF($B104=0,H_Acq+H_Board,0)-IF(AND($B104&gt;Q$6,$B104&lt;=Q$12),H_TI+H_ServNPL+H_Util,0)-IF($B104=Q$11,Q$15+H_CK,0)</f>
        <v>0</v>
      </c>
      <c r="R104" s="19" t="n">
        <f aca="false">IF($B104=R$12,R$14,0)-IF(AND($B104&gt;=1,$B104&lt;=R$6),H_TI+H_ServNPL,0)-(IF($B104=2,R$7*H_LegalShare,0)+IF($B104=R$6,R$7*(1-H_LegalShare),0))-IF($B104=0,H_Acq+H_Board,0)-IF(AND($B104&gt;R$6,$B104&lt;=R$12),H_TI+H_ServNPL+H_Util,0)-IF($B104=R$11,R$15+H_CK,0)</f>
        <v>0</v>
      </c>
      <c r="S104" s="19" t="n">
        <f aca="false">IF($B104=S$12,S$14,0)-IF(AND($B104&gt;=1,$B104&lt;=S$6),H_TI+H_ServNPL,0)-(IF($B104=2,S$7*H_LegalShare,0)+IF($B104=S$6,S$7*(1-H_LegalShare),0))-IF($B104=0,H_Acq+H_Board,0)-IF(AND($B104&gt;S$6,$B104&lt;=S$12),H_TI+H_ServNPL+H_Util,0)-IF($B104=S$11,S$15+H_CK,0)</f>
        <v>0</v>
      </c>
      <c r="T104" s="19" t="n">
        <f aca="false">IF($B104=T$12,T$14,0)-IF(AND($B104&gt;=1,$B104&lt;=T$6),H_TI+H_ServNPL,0)-(IF($B104=2,T$7*H_LegalShare,0)+IF($B104=T$6,T$7*(1-H_LegalShare),0))-IF($B104=0,H_Acq+H_Board,0)-IF(AND($B104&gt;T$6,$B104&lt;=T$12),H_TI+H_ServNPL+H_Util,0)-IF($B104=T$11,T$15+H_CK,0)</f>
        <v>0</v>
      </c>
      <c r="U104" s="19" t="n">
        <f aca="false">IF($B104=U$12,U$14,0)-IF(AND($B104&gt;=1,$B104&lt;=U$6),H_TI+H_ServNPL,0)-(IF($B104=2,U$7*H_LegalShare,0)+IF($B104=U$6,U$7*(1-H_LegalShare),0))-IF($B104=0,H_Acq+H_Board,0)-IF(AND($B104&gt;U$6,$B104&lt;=U$12),H_TI+H_ServNPL+H_Util,0)-IF($B104=U$11,U$15+H_CK,0)</f>
        <v>0</v>
      </c>
      <c r="V104" s="19" t="n">
        <f aca="false">IF($B104=V$12,V$14,0)-IF(AND($B104&gt;=1,$B104&lt;=V$6),H_TI+H_ServNPL,0)-(IF($B104=2,V$7*H_LegalShare,0)+IF($B104=V$6,V$7*(1-H_LegalShare),0))-IF($B104=0,H_Acq+H_Board,0)-IF(AND($B104&gt;V$6,$B104&lt;=V$12),H_TI+H_ServNPL+H_Util,0)-IF($B104=V$11,V$15+H_CK,0)</f>
        <v>0</v>
      </c>
      <c r="W104" s="19" t="n">
        <f aca="false">IF($B104=W$12,W$14,0)-IF(AND($B104&gt;=1,$B104&lt;=W$6),H_TI+H_ServNPL,0)-(IF($B104=2,W$7*H_LegalShare,0)+IF($B104=W$6,W$7*(1-H_LegalShare),0))-IF($B104=0,H_Acq+H_Board,0)-IF(AND($B104&gt;W$6,$B104&lt;=W$12),H_TI+H_ServNPL+H_Util,0)-IF($B104=W$11,W$15+H_CK,0)</f>
        <v>0</v>
      </c>
      <c r="X104" s="19" t="n">
        <f aca="false">IF($B104=X$12,X$14,0)-IF(AND($B104&gt;=1,$B104&lt;=X$6),H_TI+H_ServNPL,0)-(IF($B104=2,X$7*H_LegalShare,0)+IF($B104=X$6,X$7*(1-H_LegalShare),0))-IF($B104=0,H_Acq+H_Board,0)-IF(AND($B104&gt;X$6,$B104&lt;=X$12),H_TI+H_ServNPL+H_Util,0)-IF($B104=X$11,X$15+H_CK,0)</f>
        <v>0</v>
      </c>
      <c r="Y104" s="19" t="n">
        <f aca="false">IF($B104=Y$12,Y$14,0)-IF(AND($B104&gt;=1,$B104&lt;=Y$6),H_TI+H_ServNPL,0)-(IF($B104=2,Y$7*H_LegalShare,0)+IF($B104=Y$6,Y$7*(1-H_LegalShare),0))-IF($B104=0,H_Acq+H_Board,0)-IF(AND($B104&gt;Y$6,$B104&lt;=Y$12),H_TI+H_ServNPL+H_Util,0)-IF($B104=Y$11,Y$15+H_CK,0)</f>
        <v>0</v>
      </c>
    </row>
    <row r="105" customFormat="false" ht="15" hidden="false" customHeight="false" outlineLevel="0" collapsed="false">
      <c r="B105" s="0" t="n">
        <v>74</v>
      </c>
      <c r="C105" s="19" t="n">
        <f aca="false">IF($B105=C$12,C$14,0)-IF(AND($B105&gt;=1,$B105&lt;=C$6),H_TI+H_ServNPL,0)-(IF($B105=2,C$7*H_LegalShare,0)+IF($B105=C$6,C$7*(1-H_LegalShare),0))-IF($B105=0,H_Acq+H_Board,0)-IF(AND($B105&gt;C$6,$B105&lt;=C$12),H_TI+H_ServNPL+H_Util,0)-IF($B105=C$11,C$15+H_CK,0)</f>
        <v>0</v>
      </c>
      <c r="D105" s="19" t="n">
        <f aca="false">IF($B105=D$12,D$14,0)-IF(AND($B105&gt;=1,$B105&lt;=D$6),H_TI+H_ServNPL,0)-(IF($B105=2,D$7*H_LegalShare,0)+IF($B105=D$6,D$7*(1-H_LegalShare),0))-IF($B105=0,H_Acq+H_Board,0)-IF(AND($B105&gt;D$6,$B105&lt;=D$12),H_TI+H_ServNPL+H_Util,0)-IF($B105=D$11,D$15+H_CK,0)</f>
        <v>0</v>
      </c>
      <c r="E105" s="19" t="n">
        <f aca="false">IF($B105=E$12,E$14,0)-IF(AND($B105&gt;=1,$B105&lt;=E$6),H_TI+H_ServNPL,0)-(IF($B105=2,E$7*H_LegalShare,0)+IF($B105=E$6,E$7*(1-H_LegalShare),0))-IF($B105=0,H_Acq+H_Board,0)-IF(AND($B105&gt;E$6,$B105&lt;=E$12),H_TI+H_ServNPL+H_Util,0)-IF($B105=E$11,E$15+H_CK,0)</f>
        <v>0</v>
      </c>
      <c r="F105" s="19" t="n">
        <f aca="false">IF($B105=F$12,F$14,0)-IF(AND($B105&gt;=1,$B105&lt;=F$6),H_TI+H_ServNPL,0)-(IF($B105=2,F$7*H_LegalShare,0)+IF($B105=F$6,F$7*(1-H_LegalShare),0))-IF($B105=0,H_Acq+H_Board,0)-IF(AND($B105&gt;F$6,$B105&lt;=F$12),H_TI+H_ServNPL+H_Util,0)-IF($B105=F$11,F$15+H_CK,0)</f>
        <v>0</v>
      </c>
      <c r="G105" s="19" t="n">
        <f aca="false">IF($B105=G$12,G$14,0)-IF(AND($B105&gt;=1,$B105&lt;=G$6),H_TI+H_ServNPL,0)-(IF($B105=2,G$7*H_LegalShare,0)+IF($B105=G$6,G$7*(1-H_LegalShare),0))-IF($B105=0,H_Acq+H_Board,0)-IF(AND($B105&gt;G$6,$B105&lt;=G$12),H_TI+H_ServNPL+H_Util,0)-IF($B105=G$11,G$15+H_CK,0)</f>
        <v>0</v>
      </c>
      <c r="H105" s="19" t="n">
        <f aca="false">IF($B105=H$12,H$14,0)-IF(AND($B105&gt;=1,$B105&lt;=H$6),H_TI+H_ServNPL,0)-(IF($B105=2,H$7*H_LegalShare,0)+IF($B105=H$6,H$7*(1-H_LegalShare),0))-IF($B105=0,H_Acq+H_Board,0)-IF(AND($B105&gt;H$6,$B105&lt;=H$12),H_TI+H_ServNPL+H_Util,0)-IF($B105=H$11,H$15+H_CK,0)</f>
        <v>0</v>
      </c>
      <c r="I105" s="19" t="n">
        <f aca="false">IF($B105=I$12,I$14,0)-IF(AND($B105&gt;=1,$B105&lt;=I$6),H_TI+H_ServNPL,0)-(IF($B105=2,I$7*H_LegalShare,0)+IF($B105=I$6,I$7*(1-H_LegalShare),0))-IF($B105=0,H_Acq+H_Board,0)-IF(AND($B105&gt;I$6,$B105&lt;=I$12),H_TI+H_ServNPL+H_Util,0)-IF($B105=I$11,I$15+H_CK,0)</f>
        <v>0</v>
      </c>
      <c r="J105" s="19" t="n">
        <f aca="false">IF($B105=J$12,J$14,0)-IF(AND($B105&gt;=1,$B105&lt;=J$6),H_TI+H_ServNPL,0)-(IF($B105=2,J$7*H_LegalShare,0)+IF($B105=J$6,J$7*(1-H_LegalShare),0))-IF($B105=0,H_Acq+H_Board,0)-IF(AND($B105&gt;J$6,$B105&lt;=J$12),H_TI+H_ServNPL+H_Util,0)-IF($B105=J$11,J$15+H_CK,0)</f>
        <v>0</v>
      </c>
      <c r="K105" s="19" t="n">
        <f aca="false">IF($B105=K$12,K$14,0)-IF(AND($B105&gt;=1,$B105&lt;=K$6),H_TI+H_ServNPL,0)-(IF($B105=2,K$7*H_LegalShare,0)+IF($B105=K$6,K$7*(1-H_LegalShare),0))-IF($B105=0,H_Acq+H_Board,0)-IF(AND($B105&gt;K$6,$B105&lt;=K$12),H_TI+H_ServNPL+H_Util,0)-IF($B105=K$11,K$15+H_CK,0)</f>
        <v>0</v>
      </c>
      <c r="L105" s="19" t="n">
        <f aca="false">IF($B105=L$12,L$14,0)-IF(AND($B105&gt;=1,$B105&lt;=L$6),H_TI+H_ServNPL,0)-(IF($B105=2,L$7*H_LegalShare,0)+IF($B105=L$6,L$7*(1-H_LegalShare),0))-IF($B105=0,H_Acq+H_Board,0)-IF(AND($B105&gt;L$6,$B105&lt;=L$12),H_TI+H_ServNPL+H_Util,0)-IF($B105=L$11,L$15+H_CK,0)</f>
        <v>0</v>
      </c>
      <c r="M105" s="19" t="n">
        <f aca="false">IF($B105=M$12,M$14,0)-IF(AND($B105&gt;=1,$B105&lt;=M$6),H_TI+H_ServNPL,0)-(IF($B105=2,M$7*H_LegalShare,0)+IF($B105=M$6,M$7*(1-H_LegalShare),0))-IF($B105=0,H_Acq+H_Board,0)-IF(AND($B105&gt;M$6,$B105&lt;=M$12),H_TI+H_ServNPL+H_Util,0)-IF($B105=M$11,M$15+H_CK,0)</f>
        <v>0</v>
      </c>
      <c r="N105" s="19" t="n">
        <f aca="false">IF($B105=N$12,N$14,0)-IF(AND($B105&gt;=1,$B105&lt;=N$6),H_TI+H_ServNPL,0)-(IF($B105=2,N$7*H_LegalShare,0)+IF($B105=N$6,N$7*(1-H_LegalShare),0))-IF($B105=0,H_Acq+H_Board,0)-IF(AND($B105&gt;N$6,$B105&lt;=N$12),H_TI+H_ServNPL+H_Util,0)-IF($B105=N$11,N$15+H_CK,0)</f>
        <v>0</v>
      </c>
      <c r="O105" s="19" t="n">
        <f aca="false">IF($B105=O$12,O$14,0)-IF(AND($B105&gt;=1,$B105&lt;=O$6),H_TI+H_ServNPL,0)-(IF($B105=2,O$7*H_LegalShare,0)+IF($B105=O$6,O$7*(1-H_LegalShare),0))-IF($B105=0,H_Acq+H_Board,0)-IF(AND($B105&gt;O$6,$B105&lt;=O$12),H_TI+H_ServNPL+H_Util,0)-IF($B105=O$11,O$15+H_CK,0)</f>
        <v>0</v>
      </c>
      <c r="P105" s="19" t="n">
        <f aca="false">IF($B105=P$12,P$14,0)-IF(AND($B105&gt;=1,$B105&lt;=P$6),H_TI+H_ServNPL,0)-(IF($B105=2,P$7*H_LegalShare,0)+IF($B105=P$6,P$7*(1-H_LegalShare),0))-IF($B105=0,H_Acq+H_Board,0)-IF(AND($B105&gt;P$6,$B105&lt;=P$12),H_TI+H_ServNPL+H_Util,0)-IF($B105=P$11,P$15+H_CK,0)</f>
        <v>0</v>
      </c>
      <c r="Q105" s="19" t="n">
        <f aca="false">IF($B105=Q$12,Q$14,0)-IF(AND($B105&gt;=1,$B105&lt;=Q$6),H_TI+H_ServNPL,0)-(IF($B105=2,Q$7*H_LegalShare,0)+IF($B105=Q$6,Q$7*(1-H_LegalShare),0))-IF($B105=0,H_Acq+H_Board,0)-IF(AND($B105&gt;Q$6,$B105&lt;=Q$12),H_TI+H_ServNPL+H_Util,0)-IF($B105=Q$11,Q$15+H_CK,0)</f>
        <v>0</v>
      </c>
      <c r="R105" s="19" t="n">
        <f aca="false">IF($B105=R$12,R$14,0)-IF(AND($B105&gt;=1,$B105&lt;=R$6),H_TI+H_ServNPL,0)-(IF($B105=2,R$7*H_LegalShare,0)+IF($B105=R$6,R$7*(1-H_LegalShare),0))-IF($B105=0,H_Acq+H_Board,0)-IF(AND($B105&gt;R$6,$B105&lt;=R$12),H_TI+H_ServNPL+H_Util,0)-IF($B105=R$11,R$15+H_CK,0)</f>
        <v>0</v>
      </c>
      <c r="S105" s="19" t="n">
        <f aca="false">IF($B105=S$12,S$14,0)-IF(AND($B105&gt;=1,$B105&lt;=S$6),H_TI+H_ServNPL,0)-(IF($B105=2,S$7*H_LegalShare,0)+IF($B105=S$6,S$7*(1-H_LegalShare),0))-IF($B105=0,H_Acq+H_Board,0)-IF(AND($B105&gt;S$6,$B105&lt;=S$12),H_TI+H_ServNPL+H_Util,0)-IF($B105=S$11,S$15+H_CK,0)</f>
        <v>0</v>
      </c>
      <c r="T105" s="19" t="n">
        <f aca="false">IF($B105=T$12,T$14,0)-IF(AND($B105&gt;=1,$B105&lt;=T$6),H_TI+H_ServNPL,0)-(IF($B105=2,T$7*H_LegalShare,0)+IF($B105=T$6,T$7*(1-H_LegalShare),0))-IF($B105=0,H_Acq+H_Board,0)-IF(AND($B105&gt;T$6,$B105&lt;=T$12),H_TI+H_ServNPL+H_Util,0)-IF($B105=T$11,T$15+H_CK,0)</f>
        <v>0</v>
      </c>
      <c r="U105" s="19" t="n">
        <f aca="false">IF($B105=U$12,U$14,0)-IF(AND($B105&gt;=1,$B105&lt;=U$6),H_TI+H_ServNPL,0)-(IF($B105=2,U$7*H_LegalShare,0)+IF($B105=U$6,U$7*(1-H_LegalShare),0))-IF($B105=0,H_Acq+H_Board,0)-IF(AND($B105&gt;U$6,$B105&lt;=U$12),H_TI+H_ServNPL+H_Util,0)-IF($B105=U$11,U$15+H_CK,0)</f>
        <v>0</v>
      </c>
      <c r="V105" s="19" t="n">
        <f aca="false">IF($B105=V$12,V$14,0)-IF(AND($B105&gt;=1,$B105&lt;=V$6),H_TI+H_ServNPL,0)-(IF($B105=2,V$7*H_LegalShare,0)+IF($B105=V$6,V$7*(1-H_LegalShare),0))-IF($B105=0,H_Acq+H_Board,0)-IF(AND($B105&gt;V$6,$B105&lt;=V$12),H_TI+H_ServNPL+H_Util,0)-IF($B105=V$11,V$15+H_CK,0)</f>
        <v>0</v>
      </c>
      <c r="W105" s="19" t="n">
        <f aca="false">IF($B105=W$12,W$14,0)-IF(AND($B105&gt;=1,$B105&lt;=W$6),H_TI+H_ServNPL,0)-(IF($B105=2,W$7*H_LegalShare,0)+IF($B105=W$6,W$7*(1-H_LegalShare),0))-IF($B105=0,H_Acq+H_Board,0)-IF(AND($B105&gt;W$6,$B105&lt;=W$12),H_TI+H_ServNPL+H_Util,0)-IF($B105=W$11,W$15+H_CK,0)</f>
        <v>0</v>
      </c>
      <c r="X105" s="19" t="n">
        <f aca="false">IF($B105=X$12,X$14,0)-IF(AND($B105&gt;=1,$B105&lt;=X$6),H_TI+H_ServNPL,0)-(IF($B105=2,X$7*H_LegalShare,0)+IF($B105=X$6,X$7*(1-H_LegalShare),0))-IF($B105=0,H_Acq+H_Board,0)-IF(AND($B105&gt;X$6,$B105&lt;=X$12),H_TI+H_ServNPL+H_Util,0)-IF($B105=X$11,X$15+H_CK,0)</f>
        <v>0</v>
      </c>
      <c r="Y105" s="19" t="n">
        <f aca="false">IF($B105=Y$12,Y$14,0)-IF(AND($B105&gt;=1,$B105&lt;=Y$6),H_TI+H_ServNPL,0)-(IF($B105=2,Y$7*H_LegalShare,0)+IF($B105=Y$6,Y$7*(1-H_LegalShare),0))-IF($B105=0,H_Acq+H_Board,0)-IF(AND($B105&gt;Y$6,$B105&lt;=Y$12),H_TI+H_ServNPL+H_Util,0)-IF($B105=Y$11,Y$15+H_CK,0)</f>
        <v>0</v>
      </c>
    </row>
    <row r="106" customFormat="false" ht="15" hidden="false" customHeight="false" outlineLevel="0" collapsed="false">
      <c r="B106" s="0" t="n">
        <v>75</v>
      </c>
      <c r="C106" s="19" t="n">
        <f aca="false">IF($B106=C$12,C$14,0)-IF(AND($B106&gt;=1,$B106&lt;=C$6),H_TI+H_ServNPL,0)-(IF($B106=2,C$7*H_LegalShare,0)+IF($B106=C$6,C$7*(1-H_LegalShare),0))-IF($B106=0,H_Acq+H_Board,0)-IF(AND($B106&gt;C$6,$B106&lt;=C$12),H_TI+H_ServNPL+H_Util,0)-IF($B106=C$11,C$15+H_CK,0)</f>
        <v>0</v>
      </c>
      <c r="D106" s="19" t="n">
        <f aca="false">IF($B106=D$12,D$14,0)-IF(AND($B106&gt;=1,$B106&lt;=D$6),H_TI+H_ServNPL,0)-(IF($B106=2,D$7*H_LegalShare,0)+IF($B106=D$6,D$7*(1-H_LegalShare),0))-IF($B106=0,H_Acq+H_Board,0)-IF(AND($B106&gt;D$6,$B106&lt;=D$12),H_TI+H_ServNPL+H_Util,0)-IF($B106=D$11,D$15+H_CK,0)</f>
        <v>0</v>
      </c>
      <c r="E106" s="19" t="n">
        <f aca="false">IF($B106=E$12,E$14,0)-IF(AND($B106&gt;=1,$B106&lt;=E$6),H_TI+H_ServNPL,0)-(IF($B106=2,E$7*H_LegalShare,0)+IF($B106=E$6,E$7*(1-H_LegalShare),0))-IF($B106=0,H_Acq+H_Board,0)-IF(AND($B106&gt;E$6,$B106&lt;=E$12),H_TI+H_ServNPL+H_Util,0)-IF($B106=E$11,E$15+H_CK,0)</f>
        <v>0</v>
      </c>
      <c r="F106" s="19" t="n">
        <f aca="false">IF($B106=F$12,F$14,0)-IF(AND($B106&gt;=1,$B106&lt;=F$6),H_TI+H_ServNPL,0)-(IF($B106=2,F$7*H_LegalShare,0)+IF($B106=F$6,F$7*(1-H_LegalShare),0))-IF($B106=0,H_Acq+H_Board,0)-IF(AND($B106&gt;F$6,$B106&lt;=F$12),H_TI+H_ServNPL+H_Util,0)-IF($B106=F$11,F$15+H_CK,0)</f>
        <v>0</v>
      </c>
      <c r="G106" s="19" t="n">
        <f aca="false">IF($B106=G$12,G$14,0)-IF(AND($B106&gt;=1,$B106&lt;=G$6),H_TI+H_ServNPL,0)-(IF($B106=2,G$7*H_LegalShare,0)+IF($B106=G$6,G$7*(1-H_LegalShare),0))-IF($B106=0,H_Acq+H_Board,0)-IF(AND($B106&gt;G$6,$B106&lt;=G$12),H_TI+H_ServNPL+H_Util,0)-IF($B106=G$11,G$15+H_CK,0)</f>
        <v>0</v>
      </c>
      <c r="H106" s="19" t="n">
        <f aca="false">IF($B106=H$12,H$14,0)-IF(AND($B106&gt;=1,$B106&lt;=H$6),H_TI+H_ServNPL,0)-(IF($B106=2,H$7*H_LegalShare,0)+IF($B106=H$6,H$7*(1-H_LegalShare),0))-IF($B106=0,H_Acq+H_Board,0)-IF(AND($B106&gt;H$6,$B106&lt;=H$12),H_TI+H_ServNPL+H_Util,0)-IF($B106=H$11,H$15+H_CK,0)</f>
        <v>0</v>
      </c>
      <c r="I106" s="19" t="n">
        <f aca="false">IF($B106=I$12,I$14,0)-IF(AND($B106&gt;=1,$B106&lt;=I$6),H_TI+H_ServNPL,0)-(IF($B106=2,I$7*H_LegalShare,0)+IF($B106=I$6,I$7*(1-H_LegalShare),0))-IF($B106=0,H_Acq+H_Board,0)-IF(AND($B106&gt;I$6,$B106&lt;=I$12),H_TI+H_ServNPL+H_Util,0)-IF($B106=I$11,I$15+H_CK,0)</f>
        <v>0</v>
      </c>
      <c r="J106" s="19" t="n">
        <f aca="false">IF($B106=J$12,J$14,0)-IF(AND($B106&gt;=1,$B106&lt;=J$6),H_TI+H_ServNPL,0)-(IF($B106=2,J$7*H_LegalShare,0)+IF($B106=J$6,J$7*(1-H_LegalShare),0))-IF($B106=0,H_Acq+H_Board,0)-IF(AND($B106&gt;J$6,$B106&lt;=J$12),H_TI+H_ServNPL+H_Util,0)-IF($B106=J$11,J$15+H_CK,0)</f>
        <v>0</v>
      </c>
      <c r="K106" s="19" t="n">
        <f aca="false">IF($B106=K$12,K$14,0)-IF(AND($B106&gt;=1,$B106&lt;=K$6),H_TI+H_ServNPL,0)-(IF($B106=2,K$7*H_LegalShare,0)+IF($B106=K$6,K$7*(1-H_LegalShare),0))-IF($B106=0,H_Acq+H_Board,0)-IF(AND($B106&gt;K$6,$B106&lt;=K$12),H_TI+H_ServNPL+H_Util,0)-IF($B106=K$11,K$15+H_CK,0)</f>
        <v>0</v>
      </c>
      <c r="L106" s="19" t="n">
        <f aca="false">IF($B106=L$12,L$14,0)-IF(AND($B106&gt;=1,$B106&lt;=L$6),H_TI+H_ServNPL,0)-(IF($B106=2,L$7*H_LegalShare,0)+IF($B106=L$6,L$7*(1-H_LegalShare),0))-IF($B106=0,H_Acq+H_Board,0)-IF(AND($B106&gt;L$6,$B106&lt;=L$12),H_TI+H_ServNPL+H_Util,0)-IF($B106=L$11,L$15+H_CK,0)</f>
        <v>0</v>
      </c>
      <c r="M106" s="19" t="n">
        <f aca="false">IF($B106=M$12,M$14,0)-IF(AND($B106&gt;=1,$B106&lt;=M$6),H_TI+H_ServNPL,0)-(IF($B106=2,M$7*H_LegalShare,0)+IF($B106=M$6,M$7*(1-H_LegalShare),0))-IF($B106=0,H_Acq+H_Board,0)-IF(AND($B106&gt;M$6,$B106&lt;=M$12),H_TI+H_ServNPL+H_Util,0)-IF($B106=M$11,M$15+H_CK,0)</f>
        <v>0</v>
      </c>
      <c r="N106" s="19" t="n">
        <f aca="false">IF($B106=N$12,N$14,0)-IF(AND($B106&gt;=1,$B106&lt;=N$6),H_TI+H_ServNPL,0)-(IF($B106=2,N$7*H_LegalShare,0)+IF($B106=N$6,N$7*(1-H_LegalShare),0))-IF($B106=0,H_Acq+H_Board,0)-IF(AND($B106&gt;N$6,$B106&lt;=N$12),H_TI+H_ServNPL+H_Util,0)-IF($B106=N$11,N$15+H_CK,0)</f>
        <v>0</v>
      </c>
      <c r="O106" s="19" t="n">
        <f aca="false">IF($B106=O$12,O$14,0)-IF(AND($B106&gt;=1,$B106&lt;=O$6),H_TI+H_ServNPL,0)-(IF($B106=2,O$7*H_LegalShare,0)+IF($B106=O$6,O$7*(1-H_LegalShare),0))-IF($B106=0,H_Acq+H_Board,0)-IF(AND($B106&gt;O$6,$B106&lt;=O$12),H_TI+H_ServNPL+H_Util,0)-IF($B106=O$11,O$15+H_CK,0)</f>
        <v>0</v>
      </c>
      <c r="P106" s="19" t="n">
        <f aca="false">IF($B106=P$12,P$14,0)-IF(AND($B106&gt;=1,$B106&lt;=P$6),H_TI+H_ServNPL,0)-(IF($B106=2,P$7*H_LegalShare,0)+IF($B106=P$6,P$7*(1-H_LegalShare),0))-IF($B106=0,H_Acq+H_Board,0)-IF(AND($B106&gt;P$6,$B106&lt;=P$12),H_TI+H_ServNPL+H_Util,0)-IF($B106=P$11,P$15+H_CK,0)</f>
        <v>0</v>
      </c>
      <c r="Q106" s="19" t="n">
        <f aca="false">IF($B106=Q$12,Q$14,0)-IF(AND($B106&gt;=1,$B106&lt;=Q$6),H_TI+H_ServNPL,0)-(IF($B106=2,Q$7*H_LegalShare,0)+IF($B106=Q$6,Q$7*(1-H_LegalShare),0))-IF($B106=0,H_Acq+H_Board,0)-IF(AND($B106&gt;Q$6,$B106&lt;=Q$12),H_TI+H_ServNPL+H_Util,0)-IF($B106=Q$11,Q$15+H_CK,0)</f>
        <v>0</v>
      </c>
      <c r="R106" s="19" t="n">
        <f aca="false">IF($B106=R$12,R$14,0)-IF(AND($B106&gt;=1,$B106&lt;=R$6),H_TI+H_ServNPL,0)-(IF($B106=2,R$7*H_LegalShare,0)+IF($B106=R$6,R$7*(1-H_LegalShare),0))-IF($B106=0,H_Acq+H_Board,0)-IF(AND($B106&gt;R$6,$B106&lt;=R$12),H_TI+H_ServNPL+H_Util,0)-IF($B106=R$11,R$15+H_CK,0)</f>
        <v>0</v>
      </c>
      <c r="S106" s="19" t="n">
        <f aca="false">IF($B106=S$12,S$14,0)-IF(AND($B106&gt;=1,$B106&lt;=S$6),H_TI+H_ServNPL,0)-(IF($B106=2,S$7*H_LegalShare,0)+IF($B106=S$6,S$7*(1-H_LegalShare),0))-IF($B106=0,H_Acq+H_Board,0)-IF(AND($B106&gt;S$6,$B106&lt;=S$12),H_TI+H_ServNPL+H_Util,0)-IF($B106=S$11,S$15+H_CK,0)</f>
        <v>0</v>
      </c>
      <c r="T106" s="19" t="n">
        <f aca="false">IF($B106=T$12,T$14,0)-IF(AND($B106&gt;=1,$B106&lt;=T$6),H_TI+H_ServNPL,0)-(IF($B106=2,T$7*H_LegalShare,0)+IF($B106=T$6,T$7*(1-H_LegalShare),0))-IF($B106=0,H_Acq+H_Board,0)-IF(AND($B106&gt;T$6,$B106&lt;=T$12),H_TI+H_ServNPL+H_Util,0)-IF($B106=T$11,T$15+H_CK,0)</f>
        <v>0</v>
      </c>
      <c r="U106" s="19" t="n">
        <f aca="false">IF($B106=U$12,U$14,0)-IF(AND($B106&gt;=1,$B106&lt;=U$6),H_TI+H_ServNPL,0)-(IF($B106=2,U$7*H_LegalShare,0)+IF($B106=U$6,U$7*(1-H_LegalShare),0))-IF($B106=0,H_Acq+H_Board,0)-IF(AND($B106&gt;U$6,$B106&lt;=U$12),H_TI+H_ServNPL+H_Util,0)-IF($B106=U$11,U$15+H_CK,0)</f>
        <v>0</v>
      </c>
      <c r="V106" s="19" t="n">
        <f aca="false">IF($B106=V$12,V$14,0)-IF(AND($B106&gt;=1,$B106&lt;=V$6),H_TI+H_ServNPL,0)-(IF($B106=2,V$7*H_LegalShare,0)+IF($B106=V$6,V$7*(1-H_LegalShare),0))-IF($B106=0,H_Acq+H_Board,0)-IF(AND($B106&gt;V$6,$B106&lt;=V$12),H_TI+H_ServNPL+H_Util,0)-IF($B106=V$11,V$15+H_CK,0)</f>
        <v>0</v>
      </c>
      <c r="W106" s="19" t="n">
        <f aca="false">IF($B106=W$12,W$14,0)-IF(AND($B106&gt;=1,$B106&lt;=W$6),H_TI+H_ServNPL,0)-(IF($B106=2,W$7*H_LegalShare,0)+IF($B106=W$6,W$7*(1-H_LegalShare),0))-IF($B106=0,H_Acq+H_Board,0)-IF(AND($B106&gt;W$6,$B106&lt;=W$12),H_TI+H_ServNPL+H_Util,0)-IF($B106=W$11,W$15+H_CK,0)</f>
        <v>0</v>
      </c>
      <c r="X106" s="19" t="n">
        <f aca="false">IF($B106=X$12,X$14,0)-IF(AND($B106&gt;=1,$B106&lt;=X$6),H_TI+H_ServNPL,0)-(IF($B106=2,X$7*H_LegalShare,0)+IF($B106=X$6,X$7*(1-H_LegalShare),0))-IF($B106=0,H_Acq+H_Board,0)-IF(AND($B106&gt;X$6,$B106&lt;=X$12),H_TI+H_ServNPL+H_Util,0)-IF($B106=X$11,X$15+H_CK,0)</f>
        <v>0</v>
      </c>
      <c r="Y106" s="19" t="n">
        <f aca="false">IF($B106=Y$12,Y$14,0)-IF(AND($B106&gt;=1,$B106&lt;=Y$6),H_TI+H_ServNPL,0)-(IF($B106=2,Y$7*H_LegalShare,0)+IF($B106=Y$6,Y$7*(1-H_LegalShare),0))-IF($B106=0,H_Acq+H_Board,0)-IF(AND($B106&gt;Y$6,$B106&lt;=Y$12),H_TI+H_ServNPL+H_Util,0)-IF($B106=Y$11,Y$15+H_CK,0)</f>
        <v>0</v>
      </c>
    </row>
    <row r="107" customFormat="false" ht="15" hidden="false" customHeight="false" outlineLevel="0" collapsed="false">
      <c r="B107" s="0" t="n">
        <v>76</v>
      </c>
      <c r="C107" s="19" t="n">
        <f aca="false">IF($B107=C$12,C$14,0)-IF(AND($B107&gt;=1,$B107&lt;=C$6),H_TI+H_ServNPL,0)-(IF($B107=2,C$7*H_LegalShare,0)+IF($B107=C$6,C$7*(1-H_LegalShare),0))-IF($B107=0,H_Acq+H_Board,0)-IF(AND($B107&gt;C$6,$B107&lt;=C$12),H_TI+H_ServNPL+H_Util,0)-IF($B107=C$11,C$15+H_CK,0)</f>
        <v>0</v>
      </c>
      <c r="D107" s="19" t="n">
        <f aca="false">IF($B107=D$12,D$14,0)-IF(AND($B107&gt;=1,$B107&lt;=D$6),H_TI+H_ServNPL,0)-(IF($B107=2,D$7*H_LegalShare,0)+IF($B107=D$6,D$7*(1-H_LegalShare),0))-IF($B107=0,H_Acq+H_Board,0)-IF(AND($B107&gt;D$6,$B107&lt;=D$12),H_TI+H_ServNPL+H_Util,0)-IF($B107=D$11,D$15+H_CK,0)</f>
        <v>0</v>
      </c>
      <c r="E107" s="19" t="n">
        <f aca="false">IF($B107=E$12,E$14,0)-IF(AND($B107&gt;=1,$B107&lt;=E$6),H_TI+H_ServNPL,0)-(IF($B107=2,E$7*H_LegalShare,0)+IF($B107=E$6,E$7*(1-H_LegalShare),0))-IF($B107=0,H_Acq+H_Board,0)-IF(AND($B107&gt;E$6,$B107&lt;=E$12),H_TI+H_ServNPL+H_Util,0)-IF($B107=E$11,E$15+H_CK,0)</f>
        <v>0</v>
      </c>
      <c r="F107" s="19" t="n">
        <f aca="false">IF($B107=F$12,F$14,0)-IF(AND($B107&gt;=1,$B107&lt;=F$6),H_TI+H_ServNPL,0)-(IF($B107=2,F$7*H_LegalShare,0)+IF($B107=F$6,F$7*(1-H_LegalShare),0))-IF($B107=0,H_Acq+H_Board,0)-IF(AND($B107&gt;F$6,$B107&lt;=F$12),H_TI+H_ServNPL+H_Util,0)-IF($B107=F$11,F$15+H_CK,0)</f>
        <v>0</v>
      </c>
      <c r="G107" s="19" t="n">
        <f aca="false">IF($B107=G$12,G$14,0)-IF(AND($B107&gt;=1,$B107&lt;=G$6),H_TI+H_ServNPL,0)-(IF($B107=2,G$7*H_LegalShare,0)+IF($B107=G$6,G$7*(1-H_LegalShare),0))-IF($B107=0,H_Acq+H_Board,0)-IF(AND($B107&gt;G$6,$B107&lt;=G$12),H_TI+H_ServNPL+H_Util,0)-IF($B107=G$11,G$15+H_CK,0)</f>
        <v>0</v>
      </c>
      <c r="H107" s="19" t="n">
        <f aca="false">IF($B107=H$12,H$14,0)-IF(AND($B107&gt;=1,$B107&lt;=H$6),H_TI+H_ServNPL,0)-(IF($B107=2,H$7*H_LegalShare,0)+IF($B107=H$6,H$7*(1-H_LegalShare),0))-IF($B107=0,H_Acq+H_Board,0)-IF(AND($B107&gt;H$6,$B107&lt;=H$12),H_TI+H_ServNPL+H_Util,0)-IF($B107=H$11,H$15+H_CK,0)</f>
        <v>0</v>
      </c>
      <c r="I107" s="19" t="n">
        <f aca="false">IF($B107=I$12,I$14,0)-IF(AND($B107&gt;=1,$B107&lt;=I$6),H_TI+H_ServNPL,0)-(IF($B107=2,I$7*H_LegalShare,0)+IF($B107=I$6,I$7*(1-H_LegalShare),0))-IF($B107=0,H_Acq+H_Board,0)-IF(AND($B107&gt;I$6,$B107&lt;=I$12),H_TI+H_ServNPL+H_Util,0)-IF($B107=I$11,I$15+H_CK,0)</f>
        <v>0</v>
      </c>
      <c r="J107" s="19" t="n">
        <f aca="false">IF($B107=J$12,J$14,0)-IF(AND($B107&gt;=1,$B107&lt;=J$6),H_TI+H_ServNPL,0)-(IF($B107=2,J$7*H_LegalShare,0)+IF($B107=J$6,J$7*(1-H_LegalShare),0))-IF($B107=0,H_Acq+H_Board,0)-IF(AND($B107&gt;J$6,$B107&lt;=J$12),H_TI+H_ServNPL+H_Util,0)-IF($B107=J$11,J$15+H_CK,0)</f>
        <v>0</v>
      </c>
      <c r="K107" s="19" t="n">
        <f aca="false">IF($B107=K$12,K$14,0)-IF(AND($B107&gt;=1,$B107&lt;=K$6),H_TI+H_ServNPL,0)-(IF($B107=2,K$7*H_LegalShare,0)+IF($B107=K$6,K$7*(1-H_LegalShare),0))-IF($B107=0,H_Acq+H_Board,0)-IF(AND($B107&gt;K$6,$B107&lt;=K$12),H_TI+H_ServNPL+H_Util,0)-IF($B107=K$11,K$15+H_CK,0)</f>
        <v>0</v>
      </c>
      <c r="L107" s="19" t="n">
        <f aca="false">IF($B107=L$12,L$14,0)-IF(AND($B107&gt;=1,$B107&lt;=L$6),H_TI+H_ServNPL,0)-(IF($B107=2,L$7*H_LegalShare,0)+IF($B107=L$6,L$7*(1-H_LegalShare),0))-IF($B107=0,H_Acq+H_Board,0)-IF(AND($B107&gt;L$6,$B107&lt;=L$12),H_TI+H_ServNPL+H_Util,0)-IF($B107=L$11,L$15+H_CK,0)</f>
        <v>0</v>
      </c>
      <c r="M107" s="19" t="n">
        <f aca="false">IF($B107=M$12,M$14,0)-IF(AND($B107&gt;=1,$B107&lt;=M$6),H_TI+H_ServNPL,0)-(IF($B107=2,M$7*H_LegalShare,0)+IF($B107=M$6,M$7*(1-H_LegalShare),0))-IF($B107=0,H_Acq+H_Board,0)-IF(AND($B107&gt;M$6,$B107&lt;=M$12),H_TI+H_ServNPL+H_Util,0)-IF($B107=M$11,M$15+H_CK,0)</f>
        <v>0</v>
      </c>
      <c r="N107" s="19" t="n">
        <f aca="false">IF($B107=N$12,N$14,0)-IF(AND($B107&gt;=1,$B107&lt;=N$6),H_TI+H_ServNPL,0)-(IF($B107=2,N$7*H_LegalShare,0)+IF($B107=N$6,N$7*(1-H_LegalShare),0))-IF($B107=0,H_Acq+H_Board,0)-IF(AND($B107&gt;N$6,$B107&lt;=N$12),H_TI+H_ServNPL+H_Util,0)-IF($B107=N$11,N$15+H_CK,0)</f>
        <v>0</v>
      </c>
      <c r="O107" s="19" t="n">
        <f aca="false">IF($B107=O$12,O$14,0)-IF(AND($B107&gt;=1,$B107&lt;=O$6),H_TI+H_ServNPL,0)-(IF($B107=2,O$7*H_LegalShare,0)+IF($B107=O$6,O$7*(1-H_LegalShare),0))-IF($B107=0,H_Acq+H_Board,0)-IF(AND($B107&gt;O$6,$B107&lt;=O$12),H_TI+H_ServNPL+H_Util,0)-IF($B107=O$11,O$15+H_CK,0)</f>
        <v>0</v>
      </c>
      <c r="P107" s="19" t="n">
        <f aca="false">IF($B107=P$12,P$14,0)-IF(AND($B107&gt;=1,$B107&lt;=P$6),H_TI+H_ServNPL,0)-(IF($B107=2,P$7*H_LegalShare,0)+IF($B107=P$6,P$7*(1-H_LegalShare),0))-IF($B107=0,H_Acq+H_Board,0)-IF(AND($B107&gt;P$6,$B107&lt;=P$12),H_TI+H_ServNPL+H_Util,0)-IF($B107=P$11,P$15+H_CK,0)</f>
        <v>0</v>
      </c>
      <c r="Q107" s="19" t="n">
        <f aca="false">IF($B107=Q$12,Q$14,0)-IF(AND($B107&gt;=1,$B107&lt;=Q$6),H_TI+H_ServNPL,0)-(IF($B107=2,Q$7*H_LegalShare,0)+IF($B107=Q$6,Q$7*(1-H_LegalShare),0))-IF($B107=0,H_Acq+H_Board,0)-IF(AND($B107&gt;Q$6,$B107&lt;=Q$12),H_TI+H_ServNPL+H_Util,0)-IF($B107=Q$11,Q$15+H_CK,0)</f>
        <v>0</v>
      </c>
      <c r="R107" s="19" t="n">
        <f aca="false">IF($B107=R$12,R$14,0)-IF(AND($B107&gt;=1,$B107&lt;=R$6),H_TI+H_ServNPL,0)-(IF($B107=2,R$7*H_LegalShare,0)+IF($B107=R$6,R$7*(1-H_LegalShare),0))-IF($B107=0,H_Acq+H_Board,0)-IF(AND($B107&gt;R$6,$B107&lt;=R$12),H_TI+H_ServNPL+H_Util,0)-IF($B107=R$11,R$15+H_CK,0)</f>
        <v>0</v>
      </c>
      <c r="S107" s="19" t="n">
        <f aca="false">IF($B107=S$12,S$14,0)-IF(AND($B107&gt;=1,$B107&lt;=S$6),H_TI+H_ServNPL,0)-(IF($B107=2,S$7*H_LegalShare,0)+IF($B107=S$6,S$7*(1-H_LegalShare),0))-IF($B107=0,H_Acq+H_Board,0)-IF(AND($B107&gt;S$6,$B107&lt;=S$12),H_TI+H_ServNPL+H_Util,0)-IF($B107=S$11,S$15+H_CK,0)</f>
        <v>0</v>
      </c>
      <c r="T107" s="19" t="n">
        <f aca="false">IF($B107=T$12,T$14,0)-IF(AND($B107&gt;=1,$B107&lt;=T$6),H_TI+H_ServNPL,0)-(IF($B107=2,T$7*H_LegalShare,0)+IF($B107=T$6,T$7*(1-H_LegalShare),0))-IF($B107=0,H_Acq+H_Board,0)-IF(AND($B107&gt;T$6,$B107&lt;=T$12),H_TI+H_ServNPL+H_Util,0)-IF($B107=T$11,T$15+H_CK,0)</f>
        <v>0</v>
      </c>
      <c r="U107" s="19" t="n">
        <f aca="false">IF($B107=U$12,U$14,0)-IF(AND($B107&gt;=1,$B107&lt;=U$6),H_TI+H_ServNPL,0)-(IF($B107=2,U$7*H_LegalShare,0)+IF($B107=U$6,U$7*(1-H_LegalShare),0))-IF($B107=0,H_Acq+H_Board,0)-IF(AND($B107&gt;U$6,$B107&lt;=U$12),H_TI+H_ServNPL+H_Util,0)-IF($B107=U$11,U$15+H_CK,0)</f>
        <v>0</v>
      </c>
      <c r="V107" s="19" t="n">
        <f aca="false">IF($B107=V$12,V$14,0)-IF(AND($B107&gt;=1,$B107&lt;=V$6),H_TI+H_ServNPL,0)-(IF($B107=2,V$7*H_LegalShare,0)+IF($B107=V$6,V$7*(1-H_LegalShare),0))-IF($B107=0,H_Acq+H_Board,0)-IF(AND($B107&gt;V$6,$B107&lt;=V$12),H_TI+H_ServNPL+H_Util,0)-IF($B107=V$11,V$15+H_CK,0)</f>
        <v>0</v>
      </c>
      <c r="W107" s="19" t="n">
        <f aca="false">IF($B107=W$12,W$14,0)-IF(AND($B107&gt;=1,$B107&lt;=W$6),H_TI+H_ServNPL,0)-(IF($B107=2,W$7*H_LegalShare,0)+IF($B107=W$6,W$7*(1-H_LegalShare),0))-IF($B107=0,H_Acq+H_Board,0)-IF(AND($B107&gt;W$6,$B107&lt;=W$12),H_TI+H_ServNPL+H_Util,0)-IF($B107=W$11,W$15+H_CK,0)</f>
        <v>0</v>
      </c>
      <c r="X107" s="19" t="n">
        <f aca="false">IF($B107=X$12,X$14,0)-IF(AND($B107&gt;=1,$B107&lt;=X$6),H_TI+H_ServNPL,0)-(IF($B107=2,X$7*H_LegalShare,0)+IF($B107=X$6,X$7*(1-H_LegalShare),0))-IF($B107=0,H_Acq+H_Board,0)-IF(AND($B107&gt;X$6,$B107&lt;=X$12),H_TI+H_ServNPL+H_Util,0)-IF($B107=X$11,X$15+H_CK,0)</f>
        <v>0</v>
      </c>
      <c r="Y107" s="19" t="n">
        <f aca="false">IF($B107=Y$12,Y$14,0)-IF(AND($B107&gt;=1,$B107&lt;=Y$6),H_TI+H_ServNPL,0)-(IF($B107=2,Y$7*H_LegalShare,0)+IF($B107=Y$6,Y$7*(1-H_LegalShare),0))-IF($B107=0,H_Acq+H_Board,0)-IF(AND($B107&gt;Y$6,$B107&lt;=Y$12),H_TI+H_ServNPL+H_Util,0)-IF($B107=Y$11,Y$15+H_CK,0)</f>
        <v>0</v>
      </c>
    </row>
    <row r="108" customFormat="false" ht="15" hidden="false" customHeight="false" outlineLevel="0" collapsed="false">
      <c r="B108" s="0" t="n">
        <v>77</v>
      </c>
      <c r="C108" s="19" t="n">
        <f aca="false">IF($B108=C$12,C$14,0)-IF(AND($B108&gt;=1,$B108&lt;=C$6),H_TI+H_ServNPL,0)-(IF($B108=2,C$7*H_LegalShare,0)+IF($B108=C$6,C$7*(1-H_LegalShare),0))-IF($B108=0,H_Acq+H_Board,0)-IF(AND($B108&gt;C$6,$B108&lt;=C$12),H_TI+H_ServNPL+H_Util,0)-IF($B108=C$11,C$15+H_CK,0)</f>
        <v>0</v>
      </c>
      <c r="D108" s="19" t="n">
        <f aca="false">IF($B108=D$12,D$14,0)-IF(AND($B108&gt;=1,$B108&lt;=D$6),H_TI+H_ServNPL,0)-(IF($B108=2,D$7*H_LegalShare,0)+IF($B108=D$6,D$7*(1-H_LegalShare),0))-IF($B108=0,H_Acq+H_Board,0)-IF(AND($B108&gt;D$6,$B108&lt;=D$12),H_TI+H_ServNPL+H_Util,0)-IF($B108=D$11,D$15+H_CK,0)</f>
        <v>0</v>
      </c>
      <c r="E108" s="19" t="n">
        <f aca="false">IF($B108=E$12,E$14,0)-IF(AND($B108&gt;=1,$B108&lt;=E$6),H_TI+H_ServNPL,0)-(IF($B108=2,E$7*H_LegalShare,0)+IF($B108=E$6,E$7*(1-H_LegalShare),0))-IF($B108=0,H_Acq+H_Board,0)-IF(AND($B108&gt;E$6,$B108&lt;=E$12),H_TI+H_ServNPL+H_Util,0)-IF($B108=E$11,E$15+H_CK,0)</f>
        <v>0</v>
      </c>
      <c r="F108" s="19" t="n">
        <f aca="false">IF($B108=F$12,F$14,0)-IF(AND($B108&gt;=1,$B108&lt;=F$6),H_TI+H_ServNPL,0)-(IF($B108=2,F$7*H_LegalShare,0)+IF($B108=F$6,F$7*(1-H_LegalShare),0))-IF($B108=0,H_Acq+H_Board,0)-IF(AND($B108&gt;F$6,$B108&lt;=F$12),H_TI+H_ServNPL+H_Util,0)-IF($B108=F$11,F$15+H_CK,0)</f>
        <v>0</v>
      </c>
      <c r="G108" s="19" t="n">
        <f aca="false">IF($B108=G$12,G$14,0)-IF(AND($B108&gt;=1,$B108&lt;=G$6),H_TI+H_ServNPL,0)-(IF($B108=2,G$7*H_LegalShare,0)+IF($B108=G$6,G$7*(1-H_LegalShare),0))-IF($B108=0,H_Acq+H_Board,0)-IF(AND($B108&gt;G$6,$B108&lt;=G$12),H_TI+H_ServNPL+H_Util,0)-IF($B108=G$11,G$15+H_CK,0)</f>
        <v>0</v>
      </c>
      <c r="H108" s="19" t="n">
        <f aca="false">IF($B108=H$12,H$14,0)-IF(AND($B108&gt;=1,$B108&lt;=H$6),H_TI+H_ServNPL,0)-(IF($B108=2,H$7*H_LegalShare,0)+IF($B108=H$6,H$7*(1-H_LegalShare),0))-IF($B108=0,H_Acq+H_Board,0)-IF(AND($B108&gt;H$6,$B108&lt;=H$12),H_TI+H_ServNPL+H_Util,0)-IF($B108=H$11,H$15+H_CK,0)</f>
        <v>0</v>
      </c>
      <c r="I108" s="19" t="n">
        <f aca="false">IF($B108=I$12,I$14,0)-IF(AND($B108&gt;=1,$B108&lt;=I$6),H_TI+H_ServNPL,0)-(IF($B108=2,I$7*H_LegalShare,0)+IF($B108=I$6,I$7*(1-H_LegalShare),0))-IF($B108=0,H_Acq+H_Board,0)-IF(AND($B108&gt;I$6,$B108&lt;=I$12),H_TI+H_ServNPL+H_Util,0)-IF($B108=I$11,I$15+H_CK,0)</f>
        <v>0</v>
      </c>
      <c r="J108" s="19" t="n">
        <f aca="false">IF($B108=J$12,J$14,0)-IF(AND($B108&gt;=1,$B108&lt;=J$6),H_TI+H_ServNPL,0)-(IF($B108=2,J$7*H_LegalShare,0)+IF($B108=J$6,J$7*(1-H_LegalShare),0))-IF($B108=0,H_Acq+H_Board,0)-IF(AND($B108&gt;J$6,$B108&lt;=J$12),H_TI+H_ServNPL+H_Util,0)-IF($B108=J$11,J$15+H_CK,0)</f>
        <v>0</v>
      </c>
      <c r="K108" s="19" t="n">
        <f aca="false">IF($B108=K$12,K$14,0)-IF(AND($B108&gt;=1,$B108&lt;=K$6),H_TI+H_ServNPL,0)-(IF($B108=2,K$7*H_LegalShare,0)+IF($B108=K$6,K$7*(1-H_LegalShare),0))-IF($B108=0,H_Acq+H_Board,0)-IF(AND($B108&gt;K$6,$B108&lt;=K$12),H_TI+H_ServNPL+H_Util,0)-IF($B108=K$11,K$15+H_CK,0)</f>
        <v>0</v>
      </c>
      <c r="L108" s="19" t="n">
        <f aca="false">IF($B108=L$12,L$14,0)-IF(AND($B108&gt;=1,$B108&lt;=L$6),H_TI+H_ServNPL,0)-(IF($B108=2,L$7*H_LegalShare,0)+IF($B108=L$6,L$7*(1-H_LegalShare),0))-IF($B108=0,H_Acq+H_Board,0)-IF(AND($B108&gt;L$6,$B108&lt;=L$12),H_TI+H_ServNPL+H_Util,0)-IF($B108=L$11,L$15+H_CK,0)</f>
        <v>0</v>
      </c>
      <c r="M108" s="19" t="n">
        <f aca="false">IF($B108=M$12,M$14,0)-IF(AND($B108&gt;=1,$B108&lt;=M$6),H_TI+H_ServNPL,0)-(IF($B108=2,M$7*H_LegalShare,0)+IF($B108=M$6,M$7*(1-H_LegalShare),0))-IF($B108=0,H_Acq+H_Board,0)-IF(AND($B108&gt;M$6,$B108&lt;=M$12),H_TI+H_ServNPL+H_Util,0)-IF($B108=M$11,M$15+H_CK,0)</f>
        <v>0</v>
      </c>
      <c r="N108" s="19" t="n">
        <f aca="false">IF($B108=N$12,N$14,0)-IF(AND($B108&gt;=1,$B108&lt;=N$6),H_TI+H_ServNPL,0)-(IF($B108=2,N$7*H_LegalShare,0)+IF($B108=N$6,N$7*(1-H_LegalShare),0))-IF($B108=0,H_Acq+H_Board,0)-IF(AND($B108&gt;N$6,$B108&lt;=N$12),H_TI+H_ServNPL+H_Util,0)-IF($B108=N$11,N$15+H_CK,0)</f>
        <v>0</v>
      </c>
      <c r="O108" s="19" t="n">
        <f aca="false">IF($B108=O$12,O$14,0)-IF(AND($B108&gt;=1,$B108&lt;=O$6),H_TI+H_ServNPL,0)-(IF($B108=2,O$7*H_LegalShare,0)+IF($B108=O$6,O$7*(1-H_LegalShare),0))-IF($B108=0,H_Acq+H_Board,0)-IF(AND($B108&gt;O$6,$B108&lt;=O$12),H_TI+H_ServNPL+H_Util,0)-IF($B108=O$11,O$15+H_CK,0)</f>
        <v>0</v>
      </c>
      <c r="P108" s="19" t="n">
        <f aca="false">IF($B108=P$12,P$14,0)-IF(AND($B108&gt;=1,$B108&lt;=P$6),H_TI+H_ServNPL,0)-(IF($B108=2,P$7*H_LegalShare,0)+IF($B108=P$6,P$7*(1-H_LegalShare),0))-IF($B108=0,H_Acq+H_Board,0)-IF(AND($B108&gt;P$6,$B108&lt;=P$12),H_TI+H_ServNPL+H_Util,0)-IF($B108=P$11,P$15+H_CK,0)</f>
        <v>0</v>
      </c>
      <c r="Q108" s="19" t="n">
        <f aca="false">IF($B108=Q$12,Q$14,0)-IF(AND($B108&gt;=1,$B108&lt;=Q$6),H_TI+H_ServNPL,0)-(IF($B108=2,Q$7*H_LegalShare,0)+IF($B108=Q$6,Q$7*(1-H_LegalShare),0))-IF($B108=0,H_Acq+H_Board,0)-IF(AND($B108&gt;Q$6,$B108&lt;=Q$12),H_TI+H_ServNPL+H_Util,0)-IF($B108=Q$11,Q$15+H_CK,0)</f>
        <v>0</v>
      </c>
      <c r="R108" s="19" t="n">
        <f aca="false">IF($B108=R$12,R$14,0)-IF(AND($B108&gt;=1,$B108&lt;=R$6),H_TI+H_ServNPL,0)-(IF($B108=2,R$7*H_LegalShare,0)+IF($B108=R$6,R$7*(1-H_LegalShare),0))-IF($B108=0,H_Acq+H_Board,0)-IF(AND($B108&gt;R$6,$B108&lt;=R$12),H_TI+H_ServNPL+H_Util,0)-IF($B108=R$11,R$15+H_CK,0)</f>
        <v>0</v>
      </c>
      <c r="S108" s="19" t="n">
        <f aca="false">IF($B108=S$12,S$14,0)-IF(AND($B108&gt;=1,$B108&lt;=S$6),H_TI+H_ServNPL,0)-(IF($B108=2,S$7*H_LegalShare,0)+IF($B108=S$6,S$7*(1-H_LegalShare),0))-IF($B108=0,H_Acq+H_Board,0)-IF(AND($B108&gt;S$6,$B108&lt;=S$12),H_TI+H_ServNPL+H_Util,0)-IF($B108=S$11,S$15+H_CK,0)</f>
        <v>0</v>
      </c>
      <c r="T108" s="19" t="n">
        <f aca="false">IF($B108=T$12,T$14,0)-IF(AND($B108&gt;=1,$B108&lt;=T$6),H_TI+H_ServNPL,0)-(IF($B108=2,T$7*H_LegalShare,0)+IF($B108=T$6,T$7*(1-H_LegalShare),0))-IF($B108=0,H_Acq+H_Board,0)-IF(AND($B108&gt;T$6,$B108&lt;=T$12),H_TI+H_ServNPL+H_Util,0)-IF($B108=T$11,T$15+H_CK,0)</f>
        <v>0</v>
      </c>
      <c r="U108" s="19" t="n">
        <f aca="false">IF($B108=U$12,U$14,0)-IF(AND($B108&gt;=1,$B108&lt;=U$6),H_TI+H_ServNPL,0)-(IF($B108=2,U$7*H_LegalShare,0)+IF($B108=U$6,U$7*(1-H_LegalShare),0))-IF($B108=0,H_Acq+H_Board,0)-IF(AND($B108&gt;U$6,$B108&lt;=U$12),H_TI+H_ServNPL+H_Util,0)-IF($B108=U$11,U$15+H_CK,0)</f>
        <v>0</v>
      </c>
      <c r="V108" s="19" t="n">
        <f aca="false">IF($B108=V$12,V$14,0)-IF(AND($B108&gt;=1,$B108&lt;=V$6),H_TI+H_ServNPL,0)-(IF($B108=2,V$7*H_LegalShare,0)+IF($B108=V$6,V$7*(1-H_LegalShare),0))-IF($B108=0,H_Acq+H_Board,0)-IF(AND($B108&gt;V$6,$B108&lt;=V$12),H_TI+H_ServNPL+H_Util,0)-IF($B108=V$11,V$15+H_CK,0)</f>
        <v>0</v>
      </c>
      <c r="W108" s="19" t="n">
        <f aca="false">IF($B108=W$12,W$14,0)-IF(AND($B108&gt;=1,$B108&lt;=W$6),H_TI+H_ServNPL,0)-(IF($B108=2,W$7*H_LegalShare,0)+IF($B108=W$6,W$7*(1-H_LegalShare),0))-IF($B108=0,H_Acq+H_Board,0)-IF(AND($B108&gt;W$6,$B108&lt;=W$12),H_TI+H_ServNPL+H_Util,0)-IF($B108=W$11,W$15+H_CK,0)</f>
        <v>0</v>
      </c>
      <c r="X108" s="19" t="n">
        <f aca="false">IF($B108=X$12,X$14,0)-IF(AND($B108&gt;=1,$B108&lt;=X$6),H_TI+H_ServNPL,0)-(IF($B108=2,X$7*H_LegalShare,0)+IF($B108=X$6,X$7*(1-H_LegalShare),0))-IF($B108=0,H_Acq+H_Board,0)-IF(AND($B108&gt;X$6,$B108&lt;=X$12),H_TI+H_ServNPL+H_Util,0)-IF($B108=X$11,X$15+H_CK,0)</f>
        <v>0</v>
      </c>
      <c r="Y108" s="19" t="n">
        <f aca="false">IF($B108=Y$12,Y$14,0)-IF(AND($B108&gt;=1,$B108&lt;=Y$6),H_TI+H_ServNPL,0)-(IF($B108=2,Y$7*H_LegalShare,0)+IF($B108=Y$6,Y$7*(1-H_LegalShare),0))-IF($B108=0,H_Acq+H_Board,0)-IF(AND($B108&gt;Y$6,$B108&lt;=Y$12),H_TI+H_ServNPL+H_Util,0)-IF($B108=Y$11,Y$15+H_CK,0)</f>
        <v>0</v>
      </c>
    </row>
    <row r="109" customFormat="false" ht="15" hidden="false" customHeight="false" outlineLevel="0" collapsed="false">
      <c r="B109" s="0" t="n">
        <v>78</v>
      </c>
      <c r="C109" s="19" t="n">
        <f aca="false">IF($B109=C$12,C$14,0)-IF(AND($B109&gt;=1,$B109&lt;=C$6),H_TI+H_ServNPL,0)-(IF($B109=2,C$7*H_LegalShare,0)+IF($B109=C$6,C$7*(1-H_LegalShare),0))-IF($B109=0,H_Acq+H_Board,0)-IF(AND($B109&gt;C$6,$B109&lt;=C$12),H_TI+H_ServNPL+H_Util,0)-IF($B109=C$11,C$15+H_CK,0)</f>
        <v>0</v>
      </c>
      <c r="D109" s="19" t="n">
        <f aca="false">IF($B109=D$12,D$14,0)-IF(AND($B109&gt;=1,$B109&lt;=D$6),H_TI+H_ServNPL,0)-(IF($B109=2,D$7*H_LegalShare,0)+IF($B109=D$6,D$7*(1-H_LegalShare),0))-IF($B109=0,H_Acq+H_Board,0)-IF(AND($B109&gt;D$6,$B109&lt;=D$12),H_TI+H_ServNPL+H_Util,0)-IF($B109=D$11,D$15+H_CK,0)</f>
        <v>0</v>
      </c>
      <c r="E109" s="19" t="n">
        <f aca="false">IF($B109=E$12,E$14,0)-IF(AND($B109&gt;=1,$B109&lt;=E$6),H_TI+H_ServNPL,0)-(IF($B109=2,E$7*H_LegalShare,0)+IF($B109=E$6,E$7*(1-H_LegalShare),0))-IF($B109=0,H_Acq+H_Board,0)-IF(AND($B109&gt;E$6,$B109&lt;=E$12),H_TI+H_ServNPL+H_Util,0)-IF($B109=E$11,E$15+H_CK,0)</f>
        <v>0</v>
      </c>
      <c r="F109" s="19" t="n">
        <f aca="false">IF($B109=F$12,F$14,0)-IF(AND($B109&gt;=1,$B109&lt;=F$6),H_TI+H_ServNPL,0)-(IF($B109=2,F$7*H_LegalShare,0)+IF($B109=F$6,F$7*(1-H_LegalShare),0))-IF($B109=0,H_Acq+H_Board,0)-IF(AND($B109&gt;F$6,$B109&lt;=F$12),H_TI+H_ServNPL+H_Util,0)-IF($B109=F$11,F$15+H_CK,0)</f>
        <v>0</v>
      </c>
      <c r="G109" s="19" t="n">
        <f aca="false">IF($B109=G$12,G$14,0)-IF(AND($B109&gt;=1,$B109&lt;=G$6),H_TI+H_ServNPL,0)-(IF($B109=2,G$7*H_LegalShare,0)+IF($B109=G$6,G$7*(1-H_LegalShare),0))-IF($B109=0,H_Acq+H_Board,0)-IF(AND($B109&gt;G$6,$B109&lt;=G$12),H_TI+H_ServNPL+H_Util,0)-IF($B109=G$11,G$15+H_CK,0)</f>
        <v>0</v>
      </c>
      <c r="H109" s="19" t="n">
        <f aca="false">IF($B109=H$12,H$14,0)-IF(AND($B109&gt;=1,$B109&lt;=H$6),H_TI+H_ServNPL,0)-(IF($B109=2,H$7*H_LegalShare,0)+IF($B109=H$6,H$7*(1-H_LegalShare),0))-IF($B109=0,H_Acq+H_Board,0)-IF(AND($B109&gt;H$6,$B109&lt;=H$12),H_TI+H_ServNPL+H_Util,0)-IF($B109=H$11,H$15+H_CK,0)</f>
        <v>0</v>
      </c>
      <c r="I109" s="19" t="n">
        <f aca="false">IF($B109=I$12,I$14,0)-IF(AND($B109&gt;=1,$B109&lt;=I$6),H_TI+H_ServNPL,0)-(IF($B109=2,I$7*H_LegalShare,0)+IF($B109=I$6,I$7*(1-H_LegalShare),0))-IF($B109=0,H_Acq+H_Board,0)-IF(AND($B109&gt;I$6,$B109&lt;=I$12),H_TI+H_ServNPL+H_Util,0)-IF($B109=I$11,I$15+H_CK,0)</f>
        <v>0</v>
      </c>
      <c r="J109" s="19" t="n">
        <f aca="false">IF($B109=J$12,J$14,0)-IF(AND($B109&gt;=1,$B109&lt;=J$6),H_TI+H_ServNPL,0)-(IF($B109=2,J$7*H_LegalShare,0)+IF($B109=J$6,J$7*(1-H_LegalShare),0))-IF($B109=0,H_Acq+H_Board,0)-IF(AND($B109&gt;J$6,$B109&lt;=J$12),H_TI+H_ServNPL+H_Util,0)-IF($B109=J$11,J$15+H_CK,0)</f>
        <v>0</v>
      </c>
      <c r="K109" s="19" t="n">
        <f aca="false">IF($B109=K$12,K$14,0)-IF(AND($B109&gt;=1,$B109&lt;=K$6),H_TI+H_ServNPL,0)-(IF($B109=2,K$7*H_LegalShare,0)+IF($B109=K$6,K$7*(1-H_LegalShare),0))-IF($B109=0,H_Acq+H_Board,0)-IF(AND($B109&gt;K$6,$B109&lt;=K$12),H_TI+H_ServNPL+H_Util,0)-IF($B109=K$11,K$15+H_CK,0)</f>
        <v>0</v>
      </c>
      <c r="L109" s="19" t="n">
        <f aca="false">IF($B109=L$12,L$14,0)-IF(AND($B109&gt;=1,$B109&lt;=L$6),H_TI+H_ServNPL,0)-(IF($B109=2,L$7*H_LegalShare,0)+IF($B109=L$6,L$7*(1-H_LegalShare),0))-IF($B109=0,H_Acq+H_Board,0)-IF(AND($B109&gt;L$6,$B109&lt;=L$12),H_TI+H_ServNPL+H_Util,0)-IF($B109=L$11,L$15+H_CK,0)</f>
        <v>0</v>
      </c>
      <c r="M109" s="19" t="n">
        <f aca="false">IF($B109=M$12,M$14,0)-IF(AND($B109&gt;=1,$B109&lt;=M$6),H_TI+H_ServNPL,0)-(IF($B109=2,M$7*H_LegalShare,0)+IF($B109=M$6,M$7*(1-H_LegalShare),0))-IF($B109=0,H_Acq+H_Board,0)-IF(AND($B109&gt;M$6,$B109&lt;=M$12),H_TI+H_ServNPL+H_Util,0)-IF($B109=M$11,M$15+H_CK,0)</f>
        <v>0</v>
      </c>
      <c r="N109" s="19" t="n">
        <f aca="false">IF($B109=N$12,N$14,0)-IF(AND($B109&gt;=1,$B109&lt;=N$6),H_TI+H_ServNPL,0)-(IF($B109=2,N$7*H_LegalShare,0)+IF($B109=N$6,N$7*(1-H_LegalShare),0))-IF($B109=0,H_Acq+H_Board,0)-IF(AND($B109&gt;N$6,$B109&lt;=N$12),H_TI+H_ServNPL+H_Util,0)-IF($B109=N$11,N$15+H_CK,0)</f>
        <v>0</v>
      </c>
      <c r="O109" s="19" t="n">
        <f aca="false">IF($B109=O$12,O$14,0)-IF(AND($B109&gt;=1,$B109&lt;=O$6),H_TI+H_ServNPL,0)-(IF($B109=2,O$7*H_LegalShare,0)+IF($B109=O$6,O$7*(1-H_LegalShare),0))-IF($B109=0,H_Acq+H_Board,0)-IF(AND($B109&gt;O$6,$B109&lt;=O$12),H_TI+H_ServNPL+H_Util,0)-IF($B109=O$11,O$15+H_CK,0)</f>
        <v>0</v>
      </c>
      <c r="P109" s="19" t="n">
        <f aca="false">IF($B109=P$12,P$14,0)-IF(AND($B109&gt;=1,$B109&lt;=P$6),H_TI+H_ServNPL,0)-(IF($B109=2,P$7*H_LegalShare,0)+IF($B109=P$6,P$7*(1-H_LegalShare),0))-IF($B109=0,H_Acq+H_Board,0)-IF(AND($B109&gt;P$6,$B109&lt;=P$12),H_TI+H_ServNPL+H_Util,0)-IF($B109=P$11,P$15+H_CK,0)</f>
        <v>0</v>
      </c>
      <c r="Q109" s="19" t="n">
        <f aca="false">IF($B109=Q$12,Q$14,0)-IF(AND($B109&gt;=1,$B109&lt;=Q$6),H_TI+H_ServNPL,0)-(IF($B109=2,Q$7*H_LegalShare,0)+IF($B109=Q$6,Q$7*(1-H_LegalShare),0))-IF($B109=0,H_Acq+H_Board,0)-IF(AND($B109&gt;Q$6,$B109&lt;=Q$12),H_TI+H_ServNPL+H_Util,0)-IF($B109=Q$11,Q$15+H_CK,0)</f>
        <v>0</v>
      </c>
      <c r="R109" s="19" t="n">
        <f aca="false">IF($B109=R$12,R$14,0)-IF(AND($B109&gt;=1,$B109&lt;=R$6),H_TI+H_ServNPL,0)-(IF($B109=2,R$7*H_LegalShare,0)+IF($B109=R$6,R$7*(1-H_LegalShare),0))-IF($B109=0,H_Acq+H_Board,0)-IF(AND($B109&gt;R$6,$B109&lt;=R$12),H_TI+H_ServNPL+H_Util,0)-IF($B109=R$11,R$15+H_CK,0)</f>
        <v>0</v>
      </c>
      <c r="S109" s="19" t="n">
        <f aca="false">IF($B109=S$12,S$14,0)-IF(AND($B109&gt;=1,$B109&lt;=S$6),H_TI+H_ServNPL,0)-(IF($B109=2,S$7*H_LegalShare,0)+IF($B109=S$6,S$7*(1-H_LegalShare),0))-IF($B109=0,H_Acq+H_Board,0)-IF(AND($B109&gt;S$6,$B109&lt;=S$12),H_TI+H_ServNPL+H_Util,0)-IF($B109=S$11,S$15+H_CK,0)</f>
        <v>0</v>
      </c>
      <c r="T109" s="19" t="n">
        <f aca="false">IF($B109=T$12,T$14,0)-IF(AND($B109&gt;=1,$B109&lt;=T$6),H_TI+H_ServNPL,0)-(IF($B109=2,T$7*H_LegalShare,0)+IF($B109=T$6,T$7*(1-H_LegalShare),0))-IF($B109=0,H_Acq+H_Board,0)-IF(AND($B109&gt;T$6,$B109&lt;=T$12),H_TI+H_ServNPL+H_Util,0)-IF($B109=T$11,T$15+H_CK,0)</f>
        <v>0</v>
      </c>
      <c r="U109" s="19" t="n">
        <f aca="false">IF($B109=U$12,U$14,0)-IF(AND($B109&gt;=1,$B109&lt;=U$6),H_TI+H_ServNPL,0)-(IF($B109=2,U$7*H_LegalShare,0)+IF($B109=U$6,U$7*(1-H_LegalShare),0))-IF($B109=0,H_Acq+H_Board,0)-IF(AND($B109&gt;U$6,$B109&lt;=U$12),H_TI+H_ServNPL+H_Util,0)-IF($B109=U$11,U$15+H_CK,0)</f>
        <v>0</v>
      </c>
      <c r="V109" s="19" t="n">
        <f aca="false">IF($B109=V$12,V$14,0)-IF(AND($B109&gt;=1,$B109&lt;=V$6),H_TI+H_ServNPL,0)-(IF($B109=2,V$7*H_LegalShare,0)+IF($B109=V$6,V$7*(1-H_LegalShare),0))-IF($B109=0,H_Acq+H_Board,0)-IF(AND($B109&gt;V$6,$B109&lt;=V$12),H_TI+H_ServNPL+H_Util,0)-IF($B109=V$11,V$15+H_CK,0)</f>
        <v>0</v>
      </c>
      <c r="W109" s="19" t="n">
        <f aca="false">IF($B109=W$12,W$14,0)-IF(AND($B109&gt;=1,$B109&lt;=W$6),H_TI+H_ServNPL,0)-(IF($B109=2,W$7*H_LegalShare,0)+IF($B109=W$6,W$7*(1-H_LegalShare),0))-IF($B109=0,H_Acq+H_Board,0)-IF(AND($B109&gt;W$6,$B109&lt;=W$12),H_TI+H_ServNPL+H_Util,0)-IF($B109=W$11,W$15+H_CK,0)</f>
        <v>0</v>
      </c>
      <c r="X109" s="19" t="n">
        <f aca="false">IF($B109=X$12,X$14,0)-IF(AND($B109&gt;=1,$B109&lt;=X$6),H_TI+H_ServNPL,0)-(IF($B109=2,X$7*H_LegalShare,0)+IF($B109=X$6,X$7*(1-H_LegalShare),0))-IF($B109=0,H_Acq+H_Board,0)-IF(AND($B109&gt;X$6,$B109&lt;=X$12),H_TI+H_ServNPL+H_Util,0)-IF($B109=X$11,X$15+H_CK,0)</f>
        <v>0</v>
      </c>
      <c r="Y109" s="19" t="n">
        <f aca="false">IF($B109=Y$12,Y$14,0)-IF(AND($B109&gt;=1,$B109&lt;=Y$6),H_TI+H_ServNPL,0)-(IF($B109=2,Y$7*H_LegalShare,0)+IF($B109=Y$6,Y$7*(1-H_LegalShare),0))-IF($B109=0,H_Acq+H_Board,0)-IF(AND($B109&gt;Y$6,$B109&lt;=Y$12),H_TI+H_ServNPL+H_Util,0)-IF($B109=Y$11,Y$15+H_CK,0)</f>
        <v>0</v>
      </c>
    </row>
    <row r="110" customFormat="false" ht="15" hidden="false" customHeight="false" outlineLevel="0" collapsed="false">
      <c r="B110" s="0" t="n">
        <v>79</v>
      </c>
      <c r="C110" s="19" t="n">
        <f aca="false">IF($B110=C$12,C$14,0)-IF(AND($B110&gt;=1,$B110&lt;=C$6),H_TI+H_ServNPL,0)-(IF($B110=2,C$7*H_LegalShare,0)+IF($B110=C$6,C$7*(1-H_LegalShare),0))-IF($B110=0,H_Acq+H_Board,0)-IF(AND($B110&gt;C$6,$B110&lt;=C$12),H_TI+H_ServNPL+H_Util,0)-IF($B110=C$11,C$15+H_CK,0)</f>
        <v>0</v>
      </c>
      <c r="D110" s="19" t="n">
        <f aca="false">IF($B110=D$12,D$14,0)-IF(AND($B110&gt;=1,$B110&lt;=D$6),H_TI+H_ServNPL,0)-(IF($B110=2,D$7*H_LegalShare,0)+IF($B110=D$6,D$7*(1-H_LegalShare),0))-IF($B110=0,H_Acq+H_Board,0)-IF(AND($B110&gt;D$6,$B110&lt;=D$12),H_TI+H_ServNPL+H_Util,0)-IF($B110=D$11,D$15+H_CK,0)</f>
        <v>0</v>
      </c>
      <c r="E110" s="19" t="n">
        <f aca="false">IF($B110=E$12,E$14,0)-IF(AND($B110&gt;=1,$B110&lt;=E$6),H_TI+H_ServNPL,0)-(IF($B110=2,E$7*H_LegalShare,0)+IF($B110=E$6,E$7*(1-H_LegalShare),0))-IF($B110=0,H_Acq+H_Board,0)-IF(AND($B110&gt;E$6,$B110&lt;=E$12),H_TI+H_ServNPL+H_Util,0)-IF($B110=E$11,E$15+H_CK,0)</f>
        <v>0</v>
      </c>
      <c r="F110" s="19" t="n">
        <f aca="false">IF($B110=F$12,F$14,0)-IF(AND($B110&gt;=1,$B110&lt;=F$6),H_TI+H_ServNPL,0)-(IF($B110=2,F$7*H_LegalShare,0)+IF($B110=F$6,F$7*(1-H_LegalShare),0))-IF($B110=0,H_Acq+H_Board,0)-IF(AND($B110&gt;F$6,$B110&lt;=F$12),H_TI+H_ServNPL+H_Util,0)-IF($B110=F$11,F$15+H_CK,0)</f>
        <v>0</v>
      </c>
      <c r="G110" s="19" t="n">
        <f aca="false">IF($B110=G$12,G$14,0)-IF(AND($B110&gt;=1,$B110&lt;=G$6),H_TI+H_ServNPL,0)-(IF($B110=2,G$7*H_LegalShare,0)+IF($B110=G$6,G$7*(1-H_LegalShare),0))-IF($B110=0,H_Acq+H_Board,0)-IF(AND($B110&gt;G$6,$B110&lt;=G$12),H_TI+H_ServNPL+H_Util,0)-IF($B110=G$11,G$15+H_CK,0)</f>
        <v>0</v>
      </c>
      <c r="H110" s="19" t="n">
        <f aca="false">IF($B110=H$12,H$14,0)-IF(AND($B110&gt;=1,$B110&lt;=H$6),H_TI+H_ServNPL,0)-(IF($B110=2,H$7*H_LegalShare,0)+IF($B110=H$6,H$7*(1-H_LegalShare),0))-IF($B110=0,H_Acq+H_Board,0)-IF(AND($B110&gt;H$6,$B110&lt;=H$12),H_TI+H_ServNPL+H_Util,0)-IF($B110=H$11,H$15+H_CK,0)</f>
        <v>0</v>
      </c>
      <c r="I110" s="19" t="n">
        <f aca="false">IF($B110=I$12,I$14,0)-IF(AND($B110&gt;=1,$B110&lt;=I$6),H_TI+H_ServNPL,0)-(IF($B110=2,I$7*H_LegalShare,0)+IF($B110=I$6,I$7*(1-H_LegalShare),0))-IF($B110=0,H_Acq+H_Board,0)-IF(AND($B110&gt;I$6,$B110&lt;=I$12),H_TI+H_ServNPL+H_Util,0)-IF($B110=I$11,I$15+H_CK,0)</f>
        <v>0</v>
      </c>
      <c r="J110" s="19" t="n">
        <f aca="false">IF($B110=J$12,J$14,0)-IF(AND($B110&gt;=1,$B110&lt;=J$6),H_TI+H_ServNPL,0)-(IF($B110=2,J$7*H_LegalShare,0)+IF($B110=J$6,J$7*(1-H_LegalShare),0))-IF($B110=0,H_Acq+H_Board,0)-IF(AND($B110&gt;J$6,$B110&lt;=J$12),H_TI+H_ServNPL+H_Util,0)-IF($B110=J$11,J$15+H_CK,0)</f>
        <v>0</v>
      </c>
      <c r="K110" s="19" t="n">
        <f aca="false">IF($B110=K$12,K$14,0)-IF(AND($B110&gt;=1,$B110&lt;=K$6),H_TI+H_ServNPL,0)-(IF($B110=2,K$7*H_LegalShare,0)+IF($B110=K$6,K$7*(1-H_LegalShare),0))-IF($B110=0,H_Acq+H_Board,0)-IF(AND($B110&gt;K$6,$B110&lt;=K$12),H_TI+H_ServNPL+H_Util,0)-IF($B110=K$11,K$15+H_CK,0)</f>
        <v>0</v>
      </c>
      <c r="L110" s="19" t="n">
        <f aca="false">IF($B110=L$12,L$14,0)-IF(AND($B110&gt;=1,$B110&lt;=L$6),H_TI+H_ServNPL,0)-(IF($B110=2,L$7*H_LegalShare,0)+IF($B110=L$6,L$7*(1-H_LegalShare),0))-IF($B110=0,H_Acq+H_Board,0)-IF(AND($B110&gt;L$6,$B110&lt;=L$12),H_TI+H_ServNPL+H_Util,0)-IF($B110=L$11,L$15+H_CK,0)</f>
        <v>0</v>
      </c>
      <c r="M110" s="19" t="n">
        <f aca="false">IF($B110=M$12,M$14,0)-IF(AND($B110&gt;=1,$B110&lt;=M$6),H_TI+H_ServNPL,0)-(IF($B110=2,M$7*H_LegalShare,0)+IF($B110=M$6,M$7*(1-H_LegalShare),0))-IF($B110=0,H_Acq+H_Board,0)-IF(AND($B110&gt;M$6,$B110&lt;=M$12),H_TI+H_ServNPL+H_Util,0)-IF($B110=M$11,M$15+H_CK,0)</f>
        <v>0</v>
      </c>
      <c r="N110" s="19" t="n">
        <f aca="false">IF($B110=N$12,N$14,0)-IF(AND($B110&gt;=1,$B110&lt;=N$6),H_TI+H_ServNPL,0)-(IF($B110=2,N$7*H_LegalShare,0)+IF($B110=N$6,N$7*(1-H_LegalShare),0))-IF($B110=0,H_Acq+H_Board,0)-IF(AND($B110&gt;N$6,$B110&lt;=N$12),H_TI+H_ServNPL+H_Util,0)-IF($B110=N$11,N$15+H_CK,0)</f>
        <v>0</v>
      </c>
      <c r="O110" s="19" t="n">
        <f aca="false">IF($B110=O$12,O$14,0)-IF(AND($B110&gt;=1,$B110&lt;=O$6),H_TI+H_ServNPL,0)-(IF($B110=2,O$7*H_LegalShare,0)+IF($B110=O$6,O$7*(1-H_LegalShare),0))-IF($B110=0,H_Acq+H_Board,0)-IF(AND($B110&gt;O$6,$B110&lt;=O$12),H_TI+H_ServNPL+H_Util,0)-IF($B110=O$11,O$15+H_CK,0)</f>
        <v>0</v>
      </c>
      <c r="P110" s="19" t="n">
        <f aca="false">IF($B110=P$12,P$14,0)-IF(AND($B110&gt;=1,$B110&lt;=P$6),H_TI+H_ServNPL,0)-(IF($B110=2,P$7*H_LegalShare,0)+IF($B110=P$6,P$7*(1-H_LegalShare),0))-IF($B110=0,H_Acq+H_Board,0)-IF(AND($B110&gt;P$6,$B110&lt;=P$12),H_TI+H_ServNPL+H_Util,0)-IF($B110=P$11,P$15+H_CK,0)</f>
        <v>0</v>
      </c>
      <c r="Q110" s="19" t="n">
        <f aca="false">IF($B110=Q$12,Q$14,0)-IF(AND($B110&gt;=1,$B110&lt;=Q$6),H_TI+H_ServNPL,0)-(IF($B110=2,Q$7*H_LegalShare,0)+IF($B110=Q$6,Q$7*(1-H_LegalShare),0))-IF($B110=0,H_Acq+H_Board,0)-IF(AND($B110&gt;Q$6,$B110&lt;=Q$12),H_TI+H_ServNPL+H_Util,0)-IF($B110=Q$11,Q$15+H_CK,0)</f>
        <v>0</v>
      </c>
      <c r="R110" s="19" t="n">
        <f aca="false">IF($B110=R$12,R$14,0)-IF(AND($B110&gt;=1,$B110&lt;=R$6),H_TI+H_ServNPL,0)-(IF($B110=2,R$7*H_LegalShare,0)+IF($B110=R$6,R$7*(1-H_LegalShare),0))-IF($B110=0,H_Acq+H_Board,0)-IF(AND($B110&gt;R$6,$B110&lt;=R$12),H_TI+H_ServNPL+H_Util,0)-IF($B110=R$11,R$15+H_CK,0)</f>
        <v>0</v>
      </c>
      <c r="S110" s="19" t="n">
        <f aca="false">IF($B110=S$12,S$14,0)-IF(AND($B110&gt;=1,$B110&lt;=S$6),H_TI+H_ServNPL,0)-(IF($B110=2,S$7*H_LegalShare,0)+IF($B110=S$6,S$7*(1-H_LegalShare),0))-IF($B110=0,H_Acq+H_Board,0)-IF(AND($B110&gt;S$6,$B110&lt;=S$12),H_TI+H_ServNPL+H_Util,0)-IF($B110=S$11,S$15+H_CK,0)</f>
        <v>0</v>
      </c>
      <c r="T110" s="19" t="n">
        <f aca="false">IF($B110=T$12,T$14,0)-IF(AND($B110&gt;=1,$B110&lt;=T$6),H_TI+H_ServNPL,0)-(IF($B110=2,T$7*H_LegalShare,0)+IF($B110=T$6,T$7*(1-H_LegalShare),0))-IF($B110=0,H_Acq+H_Board,0)-IF(AND($B110&gt;T$6,$B110&lt;=T$12),H_TI+H_ServNPL+H_Util,0)-IF($B110=T$11,T$15+H_CK,0)</f>
        <v>0</v>
      </c>
      <c r="U110" s="19" t="n">
        <f aca="false">IF($B110=U$12,U$14,0)-IF(AND($B110&gt;=1,$B110&lt;=U$6),H_TI+H_ServNPL,0)-(IF($B110=2,U$7*H_LegalShare,0)+IF($B110=U$6,U$7*(1-H_LegalShare),0))-IF($B110=0,H_Acq+H_Board,0)-IF(AND($B110&gt;U$6,$B110&lt;=U$12),H_TI+H_ServNPL+H_Util,0)-IF($B110=U$11,U$15+H_CK,0)</f>
        <v>0</v>
      </c>
      <c r="V110" s="19" t="n">
        <f aca="false">IF($B110=V$12,V$14,0)-IF(AND($B110&gt;=1,$B110&lt;=V$6),H_TI+H_ServNPL,0)-(IF($B110=2,V$7*H_LegalShare,0)+IF($B110=V$6,V$7*(1-H_LegalShare),0))-IF($B110=0,H_Acq+H_Board,0)-IF(AND($B110&gt;V$6,$B110&lt;=V$12),H_TI+H_ServNPL+H_Util,0)-IF($B110=V$11,V$15+H_CK,0)</f>
        <v>0</v>
      </c>
      <c r="W110" s="19" t="n">
        <f aca="false">IF($B110=W$12,W$14,0)-IF(AND($B110&gt;=1,$B110&lt;=W$6),H_TI+H_ServNPL,0)-(IF($B110=2,W$7*H_LegalShare,0)+IF($B110=W$6,W$7*(1-H_LegalShare),0))-IF($B110=0,H_Acq+H_Board,0)-IF(AND($B110&gt;W$6,$B110&lt;=W$12),H_TI+H_ServNPL+H_Util,0)-IF($B110=W$11,W$15+H_CK,0)</f>
        <v>0</v>
      </c>
      <c r="X110" s="19" t="n">
        <f aca="false">IF($B110=X$12,X$14,0)-IF(AND($B110&gt;=1,$B110&lt;=X$6),H_TI+H_ServNPL,0)-(IF($B110=2,X$7*H_LegalShare,0)+IF($B110=X$6,X$7*(1-H_LegalShare),0))-IF($B110=0,H_Acq+H_Board,0)-IF(AND($B110&gt;X$6,$B110&lt;=X$12),H_TI+H_ServNPL+H_Util,0)-IF($B110=X$11,X$15+H_CK,0)</f>
        <v>0</v>
      </c>
      <c r="Y110" s="19" t="n">
        <f aca="false">IF($B110=Y$12,Y$14,0)-IF(AND($B110&gt;=1,$B110&lt;=Y$6),H_TI+H_ServNPL,0)-(IF($B110=2,Y$7*H_LegalShare,0)+IF($B110=Y$6,Y$7*(1-H_LegalShare),0))-IF($B110=0,H_Acq+H_Board,0)-IF(AND($B110&gt;Y$6,$B110&lt;=Y$12),H_TI+H_ServNPL+H_Util,0)-IF($B110=Y$11,Y$15+H_CK,0)</f>
        <v>0</v>
      </c>
    </row>
    <row r="111" customFormat="false" ht="15" hidden="false" customHeight="false" outlineLevel="0" collapsed="false">
      <c r="B111" s="0" t="n">
        <v>80</v>
      </c>
      <c r="C111" s="19" t="n">
        <f aca="false">IF($B111=C$12,C$14,0)-IF(AND($B111&gt;=1,$B111&lt;=C$6),H_TI+H_ServNPL,0)-(IF($B111=2,C$7*H_LegalShare,0)+IF($B111=C$6,C$7*(1-H_LegalShare),0))-IF($B111=0,H_Acq+H_Board,0)-IF(AND($B111&gt;C$6,$B111&lt;=C$12),H_TI+H_ServNPL+H_Util,0)-IF($B111=C$11,C$15+H_CK,0)</f>
        <v>0</v>
      </c>
      <c r="D111" s="19" t="n">
        <f aca="false">IF($B111=D$12,D$14,0)-IF(AND($B111&gt;=1,$B111&lt;=D$6),H_TI+H_ServNPL,0)-(IF($B111=2,D$7*H_LegalShare,0)+IF($B111=D$6,D$7*(1-H_LegalShare),0))-IF($B111=0,H_Acq+H_Board,0)-IF(AND($B111&gt;D$6,$B111&lt;=D$12),H_TI+H_ServNPL+H_Util,0)-IF($B111=D$11,D$15+H_CK,0)</f>
        <v>0</v>
      </c>
      <c r="E111" s="19" t="n">
        <f aca="false">IF($B111=E$12,E$14,0)-IF(AND($B111&gt;=1,$B111&lt;=E$6),H_TI+H_ServNPL,0)-(IF($B111=2,E$7*H_LegalShare,0)+IF($B111=E$6,E$7*(1-H_LegalShare),0))-IF($B111=0,H_Acq+H_Board,0)-IF(AND($B111&gt;E$6,$B111&lt;=E$12),H_TI+H_ServNPL+H_Util,0)-IF($B111=E$11,E$15+H_CK,0)</f>
        <v>0</v>
      </c>
      <c r="F111" s="19" t="n">
        <f aca="false">IF($B111=F$12,F$14,0)-IF(AND($B111&gt;=1,$B111&lt;=F$6),H_TI+H_ServNPL,0)-(IF($B111=2,F$7*H_LegalShare,0)+IF($B111=F$6,F$7*(1-H_LegalShare),0))-IF($B111=0,H_Acq+H_Board,0)-IF(AND($B111&gt;F$6,$B111&lt;=F$12),H_TI+H_ServNPL+H_Util,0)-IF($B111=F$11,F$15+H_CK,0)</f>
        <v>0</v>
      </c>
      <c r="G111" s="19" t="n">
        <f aca="false">IF($B111=G$12,G$14,0)-IF(AND($B111&gt;=1,$B111&lt;=G$6),H_TI+H_ServNPL,0)-(IF($B111=2,G$7*H_LegalShare,0)+IF($B111=G$6,G$7*(1-H_LegalShare),0))-IF($B111=0,H_Acq+H_Board,0)-IF(AND($B111&gt;G$6,$B111&lt;=G$12),H_TI+H_ServNPL+H_Util,0)-IF($B111=G$11,G$15+H_CK,0)</f>
        <v>0</v>
      </c>
      <c r="H111" s="19" t="n">
        <f aca="false">IF($B111=H$12,H$14,0)-IF(AND($B111&gt;=1,$B111&lt;=H$6),H_TI+H_ServNPL,0)-(IF($B111=2,H$7*H_LegalShare,0)+IF($B111=H$6,H$7*(1-H_LegalShare),0))-IF($B111=0,H_Acq+H_Board,0)-IF(AND($B111&gt;H$6,$B111&lt;=H$12),H_TI+H_ServNPL+H_Util,0)-IF($B111=H$11,H$15+H_CK,0)</f>
        <v>0</v>
      </c>
      <c r="I111" s="19" t="n">
        <f aca="false">IF($B111=I$12,I$14,0)-IF(AND($B111&gt;=1,$B111&lt;=I$6),H_TI+H_ServNPL,0)-(IF($B111=2,I$7*H_LegalShare,0)+IF($B111=I$6,I$7*(1-H_LegalShare),0))-IF($B111=0,H_Acq+H_Board,0)-IF(AND($B111&gt;I$6,$B111&lt;=I$12),H_TI+H_ServNPL+H_Util,0)-IF($B111=I$11,I$15+H_CK,0)</f>
        <v>0</v>
      </c>
      <c r="J111" s="19" t="n">
        <f aca="false">IF($B111=J$12,J$14,0)-IF(AND($B111&gt;=1,$B111&lt;=J$6),H_TI+H_ServNPL,0)-(IF($B111=2,J$7*H_LegalShare,0)+IF($B111=J$6,J$7*(1-H_LegalShare),0))-IF($B111=0,H_Acq+H_Board,0)-IF(AND($B111&gt;J$6,$B111&lt;=J$12),H_TI+H_ServNPL+H_Util,0)-IF($B111=J$11,J$15+H_CK,0)</f>
        <v>0</v>
      </c>
      <c r="K111" s="19" t="n">
        <f aca="false">IF($B111=K$12,K$14,0)-IF(AND($B111&gt;=1,$B111&lt;=K$6),H_TI+H_ServNPL,0)-(IF($B111=2,K$7*H_LegalShare,0)+IF($B111=K$6,K$7*(1-H_LegalShare),0))-IF($B111=0,H_Acq+H_Board,0)-IF(AND($B111&gt;K$6,$B111&lt;=K$12),H_TI+H_ServNPL+H_Util,0)-IF($B111=K$11,K$15+H_CK,0)</f>
        <v>0</v>
      </c>
      <c r="L111" s="19" t="n">
        <f aca="false">IF($B111=L$12,L$14,0)-IF(AND($B111&gt;=1,$B111&lt;=L$6),H_TI+H_ServNPL,0)-(IF($B111=2,L$7*H_LegalShare,0)+IF($B111=L$6,L$7*(1-H_LegalShare),0))-IF($B111=0,H_Acq+H_Board,0)-IF(AND($B111&gt;L$6,$B111&lt;=L$12),H_TI+H_ServNPL+H_Util,0)-IF($B111=L$11,L$15+H_CK,0)</f>
        <v>0</v>
      </c>
      <c r="M111" s="19" t="n">
        <f aca="false">IF($B111=M$12,M$14,0)-IF(AND($B111&gt;=1,$B111&lt;=M$6),H_TI+H_ServNPL,0)-(IF($B111=2,M$7*H_LegalShare,0)+IF($B111=M$6,M$7*(1-H_LegalShare),0))-IF($B111=0,H_Acq+H_Board,0)-IF(AND($B111&gt;M$6,$B111&lt;=M$12),H_TI+H_ServNPL+H_Util,0)-IF($B111=M$11,M$15+H_CK,0)</f>
        <v>0</v>
      </c>
      <c r="N111" s="19" t="n">
        <f aca="false">IF($B111=N$12,N$14,0)-IF(AND($B111&gt;=1,$B111&lt;=N$6),H_TI+H_ServNPL,0)-(IF($B111=2,N$7*H_LegalShare,0)+IF($B111=N$6,N$7*(1-H_LegalShare),0))-IF($B111=0,H_Acq+H_Board,0)-IF(AND($B111&gt;N$6,$B111&lt;=N$12),H_TI+H_ServNPL+H_Util,0)-IF($B111=N$11,N$15+H_CK,0)</f>
        <v>0</v>
      </c>
      <c r="O111" s="19" t="n">
        <f aca="false">IF($B111=O$12,O$14,0)-IF(AND($B111&gt;=1,$B111&lt;=O$6),H_TI+H_ServNPL,0)-(IF($B111=2,O$7*H_LegalShare,0)+IF($B111=O$6,O$7*(1-H_LegalShare),0))-IF($B111=0,H_Acq+H_Board,0)-IF(AND($B111&gt;O$6,$B111&lt;=O$12),H_TI+H_ServNPL+H_Util,0)-IF($B111=O$11,O$15+H_CK,0)</f>
        <v>0</v>
      </c>
      <c r="P111" s="19" t="n">
        <f aca="false">IF($B111=P$12,P$14,0)-IF(AND($B111&gt;=1,$B111&lt;=P$6),H_TI+H_ServNPL,0)-(IF($B111=2,P$7*H_LegalShare,0)+IF($B111=P$6,P$7*(1-H_LegalShare),0))-IF($B111=0,H_Acq+H_Board,0)-IF(AND($B111&gt;P$6,$B111&lt;=P$12),H_TI+H_ServNPL+H_Util,0)-IF($B111=P$11,P$15+H_CK,0)</f>
        <v>0</v>
      </c>
      <c r="Q111" s="19" t="n">
        <f aca="false">IF($B111=Q$12,Q$14,0)-IF(AND($B111&gt;=1,$B111&lt;=Q$6),H_TI+H_ServNPL,0)-(IF($B111=2,Q$7*H_LegalShare,0)+IF($B111=Q$6,Q$7*(1-H_LegalShare),0))-IF($B111=0,H_Acq+H_Board,0)-IF(AND($B111&gt;Q$6,$B111&lt;=Q$12),H_TI+H_ServNPL+H_Util,0)-IF($B111=Q$11,Q$15+H_CK,0)</f>
        <v>0</v>
      </c>
      <c r="R111" s="19" t="n">
        <f aca="false">IF($B111=R$12,R$14,0)-IF(AND($B111&gt;=1,$B111&lt;=R$6),H_TI+H_ServNPL,0)-(IF($B111=2,R$7*H_LegalShare,0)+IF($B111=R$6,R$7*(1-H_LegalShare),0))-IF($B111=0,H_Acq+H_Board,0)-IF(AND($B111&gt;R$6,$B111&lt;=R$12),H_TI+H_ServNPL+H_Util,0)-IF($B111=R$11,R$15+H_CK,0)</f>
        <v>0</v>
      </c>
      <c r="S111" s="19" t="n">
        <f aca="false">IF($B111=S$12,S$14,0)-IF(AND($B111&gt;=1,$B111&lt;=S$6),H_TI+H_ServNPL,0)-(IF($B111=2,S$7*H_LegalShare,0)+IF($B111=S$6,S$7*(1-H_LegalShare),0))-IF($B111=0,H_Acq+H_Board,0)-IF(AND($B111&gt;S$6,$B111&lt;=S$12),H_TI+H_ServNPL+H_Util,0)-IF($B111=S$11,S$15+H_CK,0)</f>
        <v>0</v>
      </c>
      <c r="T111" s="19" t="n">
        <f aca="false">IF($B111=T$12,T$14,0)-IF(AND($B111&gt;=1,$B111&lt;=T$6),H_TI+H_ServNPL,0)-(IF($B111=2,T$7*H_LegalShare,0)+IF($B111=T$6,T$7*(1-H_LegalShare),0))-IF($B111=0,H_Acq+H_Board,0)-IF(AND($B111&gt;T$6,$B111&lt;=T$12),H_TI+H_ServNPL+H_Util,0)-IF($B111=T$11,T$15+H_CK,0)</f>
        <v>0</v>
      </c>
      <c r="U111" s="19" t="n">
        <f aca="false">IF($B111=U$12,U$14,0)-IF(AND($B111&gt;=1,$B111&lt;=U$6),H_TI+H_ServNPL,0)-(IF($B111=2,U$7*H_LegalShare,0)+IF($B111=U$6,U$7*(1-H_LegalShare),0))-IF($B111=0,H_Acq+H_Board,0)-IF(AND($B111&gt;U$6,$B111&lt;=U$12),H_TI+H_ServNPL+H_Util,0)-IF($B111=U$11,U$15+H_CK,0)</f>
        <v>0</v>
      </c>
      <c r="V111" s="19" t="n">
        <f aca="false">IF($B111=V$12,V$14,0)-IF(AND($B111&gt;=1,$B111&lt;=V$6),H_TI+H_ServNPL,0)-(IF($B111=2,V$7*H_LegalShare,0)+IF($B111=V$6,V$7*(1-H_LegalShare),0))-IF($B111=0,H_Acq+H_Board,0)-IF(AND($B111&gt;V$6,$B111&lt;=V$12),H_TI+H_ServNPL+H_Util,0)-IF($B111=V$11,V$15+H_CK,0)</f>
        <v>0</v>
      </c>
      <c r="W111" s="19" t="n">
        <f aca="false">IF($B111=W$12,W$14,0)-IF(AND($B111&gt;=1,$B111&lt;=W$6),H_TI+H_ServNPL,0)-(IF($B111=2,W$7*H_LegalShare,0)+IF($B111=W$6,W$7*(1-H_LegalShare),0))-IF($B111=0,H_Acq+H_Board,0)-IF(AND($B111&gt;W$6,$B111&lt;=W$12),H_TI+H_ServNPL+H_Util,0)-IF($B111=W$11,W$15+H_CK,0)</f>
        <v>0</v>
      </c>
      <c r="X111" s="19" t="n">
        <f aca="false">IF($B111=X$12,X$14,0)-IF(AND($B111&gt;=1,$B111&lt;=X$6),H_TI+H_ServNPL,0)-(IF($B111=2,X$7*H_LegalShare,0)+IF($B111=X$6,X$7*(1-H_LegalShare),0))-IF($B111=0,H_Acq+H_Board,0)-IF(AND($B111&gt;X$6,$B111&lt;=X$12),H_TI+H_ServNPL+H_Util,0)-IF($B111=X$11,X$15+H_CK,0)</f>
        <v>0</v>
      </c>
      <c r="Y111" s="19" t="n">
        <f aca="false">IF($B111=Y$12,Y$14,0)-IF(AND($B111&gt;=1,$B111&lt;=Y$6),H_TI+H_ServNPL,0)-(IF($B111=2,Y$7*H_LegalShare,0)+IF($B111=Y$6,Y$7*(1-H_LegalShare),0))-IF($B111=0,H_Acq+H_Board,0)-IF(AND($B111&gt;Y$6,$B111&lt;=Y$12),H_TI+H_ServNPL+H_Util,0)-IF($B111=Y$11,Y$15+H_CK,0)</f>
        <v>0</v>
      </c>
    </row>
    <row r="112" customFormat="false" ht="15" hidden="false" customHeight="false" outlineLevel="0" collapsed="false">
      <c r="B112" s="0" t="n">
        <v>81</v>
      </c>
      <c r="C112" s="19" t="n">
        <f aca="false">IF($B112=C$12,C$14,0)-IF(AND($B112&gt;=1,$B112&lt;=C$6),H_TI+H_ServNPL,0)-(IF($B112=2,C$7*H_LegalShare,0)+IF($B112=C$6,C$7*(1-H_LegalShare),0))-IF($B112=0,H_Acq+H_Board,0)-IF(AND($B112&gt;C$6,$B112&lt;=C$12),H_TI+H_ServNPL+H_Util,0)-IF($B112=C$11,C$15+H_CK,0)</f>
        <v>0</v>
      </c>
      <c r="D112" s="19" t="n">
        <f aca="false">IF($B112=D$12,D$14,0)-IF(AND($B112&gt;=1,$B112&lt;=D$6),H_TI+H_ServNPL,0)-(IF($B112=2,D$7*H_LegalShare,0)+IF($B112=D$6,D$7*(1-H_LegalShare),0))-IF($B112=0,H_Acq+H_Board,0)-IF(AND($B112&gt;D$6,$B112&lt;=D$12),H_TI+H_ServNPL+H_Util,0)-IF($B112=D$11,D$15+H_CK,0)</f>
        <v>0</v>
      </c>
      <c r="E112" s="19" t="n">
        <f aca="false">IF($B112=E$12,E$14,0)-IF(AND($B112&gt;=1,$B112&lt;=E$6),H_TI+H_ServNPL,0)-(IF($B112=2,E$7*H_LegalShare,0)+IF($B112=E$6,E$7*(1-H_LegalShare),0))-IF($B112=0,H_Acq+H_Board,0)-IF(AND($B112&gt;E$6,$B112&lt;=E$12),H_TI+H_ServNPL+H_Util,0)-IF($B112=E$11,E$15+H_CK,0)</f>
        <v>0</v>
      </c>
      <c r="F112" s="19" t="n">
        <f aca="false">IF($B112=F$12,F$14,0)-IF(AND($B112&gt;=1,$B112&lt;=F$6),H_TI+H_ServNPL,0)-(IF($B112=2,F$7*H_LegalShare,0)+IF($B112=F$6,F$7*(1-H_LegalShare),0))-IF($B112=0,H_Acq+H_Board,0)-IF(AND($B112&gt;F$6,$B112&lt;=F$12),H_TI+H_ServNPL+H_Util,0)-IF($B112=F$11,F$15+H_CK,0)</f>
        <v>0</v>
      </c>
      <c r="G112" s="19" t="n">
        <f aca="false">IF($B112=G$12,G$14,0)-IF(AND($B112&gt;=1,$B112&lt;=G$6),H_TI+H_ServNPL,0)-(IF($B112=2,G$7*H_LegalShare,0)+IF($B112=G$6,G$7*(1-H_LegalShare),0))-IF($B112=0,H_Acq+H_Board,0)-IF(AND($B112&gt;G$6,$B112&lt;=G$12),H_TI+H_ServNPL+H_Util,0)-IF($B112=G$11,G$15+H_CK,0)</f>
        <v>0</v>
      </c>
      <c r="H112" s="19" t="n">
        <f aca="false">IF($B112=H$12,H$14,0)-IF(AND($B112&gt;=1,$B112&lt;=H$6),H_TI+H_ServNPL,0)-(IF($B112=2,H$7*H_LegalShare,0)+IF($B112=H$6,H$7*(1-H_LegalShare),0))-IF($B112=0,H_Acq+H_Board,0)-IF(AND($B112&gt;H$6,$B112&lt;=H$12),H_TI+H_ServNPL+H_Util,0)-IF($B112=H$11,H$15+H_CK,0)</f>
        <v>0</v>
      </c>
      <c r="I112" s="19" t="n">
        <f aca="false">IF($B112=I$12,I$14,0)-IF(AND($B112&gt;=1,$B112&lt;=I$6),H_TI+H_ServNPL,0)-(IF($B112=2,I$7*H_LegalShare,0)+IF($B112=I$6,I$7*(1-H_LegalShare),0))-IF($B112=0,H_Acq+H_Board,0)-IF(AND($B112&gt;I$6,$B112&lt;=I$12),H_TI+H_ServNPL+H_Util,0)-IF($B112=I$11,I$15+H_CK,0)</f>
        <v>0</v>
      </c>
      <c r="J112" s="19" t="n">
        <f aca="false">IF($B112=J$12,J$14,0)-IF(AND($B112&gt;=1,$B112&lt;=J$6),H_TI+H_ServNPL,0)-(IF($B112=2,J$7*H_LegalShare,0)+IF($B112=J$6,J$7*(1-H_LegalShare),0))-IF($B112=0,H_Acq+H_Board,0)-IF(AND($B112&gt;J$6,$B112&lt;=J$12),H_TI+H_ServNPL+H_Util,0)-IF($B112=J$11,J$15+H_CK,0)</f>
        <v>0</v>
      </c>
      <c r="K112" s="19" t="n">
        <f aca="false">IF($B112=K$12,K$14,0)-IF(AND($B112&gt;=1,$B112&lt;=K$6),H_TI+H_ServNPL,0)-(IF($B112=2,K$7*H_LegalShare,0)+IF($B112=K$6,K$7*(1-H_LegalShare),0))-IF($B112=0,H_Acq+H_Board,0)-IF(AND($B112&gt;K$6,$B112&lt;=K$12),H_TI+H_ServNPL+H_Util,0)-IF($B112=K$11,K$15+H_CK,0)</f>
        <v>0</v>
      </c>
      <c r="L112" s="19" t="n">
        <f aca="false">IF($B112=L$12,L$14,0)-IF(AND($B112&gt;=1,$B112&lt;=L$6),H_TI+H_ServNPL,0)-(IF($B112=2,L$7*H_LegalShare,0)+IF($B112=L$6,L$7*(1-H_LegalShare),0))-IF($B112=0,H_Acq+H_Board,0)-IF(AND($B112&gt;L$6,$B112&lt;=L$12),H_TI+H_ServNPL+H_Util,0)-IF($B112=L$11,L$15+H_CK,0)</f>
        <v>0</v>
      </c>
      <c r="M112" s="19" t="n">
        <f aca="false">IF($B112=M$12,M$14,0)-IF(AND($B112&gt;=1,$B112&lt;=M$6),H_TI+H_ServNPL,0)-(IF($B112=2,M$7*H_LegalShare,0)+IF($B112=M$6,M$7*(1-H_LegalShare),0))-IF($B112=0,H_Acq+H_Board,0)-IF(AND($B112&gt;M$6,$B112&lt;=M$12),H_TI+H_ServNPL+H_Util,0)-IF($B112=M$11,M$15+H_CK,0)</f>
        <v>0</v>
      </c>
      <c r="N112" s="19" t="n">
        <f aca="false">IF($B112=N$12,N$14,0)-IF(AND($B112&gt;=1,$B112&lt;=N$6),H_TI+H_ServNPL,0)-(IF($B112=2,N$7*H_LegalShare,0)+IF($B112=N$6,N$7*(1-H_LegalShare),0))-IF($B112=0,H_Acq+H_Board,0)-IF(AND($B112&gt;N$6,$B112&lt;=N$12),H_TI+H_ServNPL+H_Util,0)-IF($B112=N$11,N$15+H_CK,0)</f>
        <v>0</v>
      </c>
      <c r="O112" s="19" t="n">
        <f aca="false">IF($B112=O$12,O$14,0)-IF(AND($B112&gt;=1,$B112&lt;=O$6),H_TI+H_ServNPL,0)-(IF($B112=2,O$7*H_LegalShare,0)+IF($B112=O$6,O$7*(1-H_LegalShare),0))-IF($B112=0,H_Acq+H_Board,0)-IF(AND($B112&gt;O$6,$B112&lt;=O$12),H_TI+H_ServNPL+H_Util,0)-IF($B112=O$11,O$15+H_CK,0)</f>
        <v>0</v>
      </c>
      <c r="P112" s="19" t="n">
        <f aca="false">IF($B112=P$12,P$14,0)-IF(AND($B112&gt;=1,$B112&lt;=P$6),H_TI+H_ServNPL,0)-(IF($B112=2,P$7*H_LegalShare,0)+IF($B112=P$6,P$7*(1-H_LegalShare),0))-IF($B112=0,H_Acq+H_Board,0)-IF(AND($B112&gt;P$6,$B112&lt;=P$12),H_TI+H_ServNPL+H_Util,0)-IF($B112=P$11,P$15+H_CK,0)</f>
        <v>0</v>
      </c>
      <c r="Q112" s="19" t="n">
        <f aca="false">IF($B112=Q$12,Q$14,0)-IF(AND($B112&gt;=1,$B112&lt;=Q$6),H_TI+H_ServNPL,0)-(IF($B112=2,Q$7*H_LegalShare,0)+IF($B112=Q$6,Q$7*(1-H_LegalShare),0))-IF($B112=0,H_Acq+H_Board,0)-IF(AND($B112&gt;Q$6,$B112&lt;=Q$12),H_TI+H_ServNPL+H_Util,0)-IF($B112=Q$11,Q$15+H_CK,0)</f>
        <v>0</v>
      </c>
      <c r="R112" s="19" t="n">
        <f aca="false">IF($B112=R$12,R$14,0)-IF(AND($B112&gt;=1,$B112&lt;=R$6),H_TI+H_ServNPL,0)-(IF($B112=2,R$7*H_LegalShare,0)+IF($B112=R$6,R$7*(1-H_LegalShare),0))-IF($B112=0,H_Acq+H_Board,0)-IF(AND($B112&gt;R$6,$B112&lt;=R$12),H_TI+H_ServNPL+H_Util,0)-IF($B112=R$11,R$15+H_CK,0)</f>
        <v>0</v>
      </c>
      <c r="S112" s="19" t="n">
        <f aca="false">IF($B112=S$12,S$14,0)-IF(AND($B112&gt;=1,$B112&lt;=S$6),H_TI+H_ServNPL,0)-(IF($B112=2,S$7*H_LegalShare,0)+IF($B112=S$6,S$7*(1-H_LegalShare),0))-IF($B112=0,H_Acq+H_Board,0)-IF(AND($B112&gt;S$6,$B112&lt;=S$12),H_TI+H_ServNPL+H_Util,0)-IF($B112=S$11,S$15+H_CK,0)</f>
        <v>0</v>
      </c>
      <c r="T112" s="19" t="n">
        <f aca="false">IF($B112=T$12,T$14,0)-IF(AND($B112&gt;=1,$B112&lt;=T$6),H_TI+H_ServNPL,0)-(IF($B112=2,T$7*H_LegalShare,0)+IF($B112=T$6,T$7*(1-H_LegalShare),0))-IF($B112=0,H_Acq+H_Board,0)-IF(AND($B112&gt;T$6,$B112&lt;=T$12),H_TI+H_ServNPL+H_Util,0)-IF($B112=T$11,T$15+H_CK,0)</f>
        <v>0</v>
      </c>
      <c r="U112" s="19" t="n">
        <f aca="false">IF($B112=U$12,U$14,0)-IF(AND($B112&gt;=1,$B112&lt;=U$6),H_TI+H_ServNPL,0)-(IF($B112=2,U$7*H_LegalShare,0)+IF($B112=U$6,U$7*(1-H_LegalShare),0))-IF($B112=0,H_Acq+H_Board,0)-IF(AND($B112&gt;U$6,$B112&lt;=U$12),H_TI+H_ServNPL+H_Util,0)-IF($B112=U$11,U$15+H_CK,0)</f>
        <v>0</v>
      </c>
      <c r="V112" s="19" t="n">
        <f aca="false">IF($B112=V$12,V$14,0)-IF(AND($B112&gt;=1,$B112&lt;=V$6),H_TI+H_ServNPL,0)-(IF($B112=2,V$7*H_LegalShare,0)+IF($B112=V$6,V$7*(1-H_LegalShare),0))-IF($B112=0,H_Acq+H_Board,0)-IF(AND($B112&gt;V$6,$B112&lt;=V$12),H_TI+H_ServNPL+H_Util,0)-IF($B112=V$11,V$15+H_CK,0)</f>
        <v>0</v>
      </c>
      <c r="W112" s="19" t="n">
        <f aca="false">IF($B112=W$12,W$14,0)-IF(AND($B112&gt;=1,$B112&lt;=W$6),H_TI+H_ServNPL,0)-(IF($B112=2,W$7*H_LegalShare,0)+IF($B112=W$6,W$7*(1-H_LegalShare),0))-IF($B112=0,H_Acq+H_Board,0)-IF(AND($B112&gt;W$6,$B112&lt;=W$12),H_TI+H_ServNPL+H_Util,0)-IF($B112=W$11,W$15+H_CK,0)</f>
        <v>0</v>
      </c>
      <c r="X112" s="19" t="n">
        <f aca="false">IF($B112=X$12,X$14,0)-IF(AND($B112&gt;=1,$B112&lt;=X$6),H_TI+H_ServNPL,0)-(IF($B112=2,X$7*H_LegalShare,0)+IF($B112=X$6,X$7*(1-H_LegalShare),0))-IF($B112=0,H_Acq+H_Board,0)-IF(AND($B112&gt;X$6,$B112&lt;=X$12),H_TI+H_ServNPL+H_Util,0)-IF($B112=X$11,X$15+H_CK,0)</f>
        <v>0</v>
      </c>
      <c r="Y112" s="19" t="n">
        <f aca="false">IF($B112=Y$12,Y$14,0)-IF(AND($B112&gt;=1,$B112&lt;=Y$6),H_TI+H_ServNPL,0)-(IF($B112=2,Y$7*H_LegalShare,0)+IF($B112=Y$6,Y$7*(1-H_LegalShare),0))-IF($B112=0,H_Acq+H_Board,0)-IF(AND($B112&gt;Y$6,$B112&lt;=Y$12),H_TI+H_ServNPL+H_Util,0)-IF($B112=Y$11,Y$15+H_CK,0)</f>
        <v>0</v>
      </c>
    </row>
    <row r="113" customFormat="false" ht="15" hidden="false" customHeight="false" outlineLevel="0" collapsed="false">
      <c r="B113" s="0" t="n">
        <v>82</v>
      </c>
      <c r="C113" s="19" t="n">
        <f aca="false">IF($B113=C$12,C$14,0)-IF(AND($B113&gt;=1,$B113&lt;=C$6),H_TI+H_ServNPL,0)-(IF($B113=2,C$7*H_LegalShare,0)+IF($B113=C$6,C$7*(1-H_LegalShare),0))-IF($B113=0,H_Acq+H_Board,0)-IF(AND($B113&gt;C$6,$B113&lt;=C$12),H_TI+H_ServNPL+H_Util,0)-IF($B113=C$11,C$15+H_CK,0)</f>
        <v>0</v>
      </c>
      <c r="D113" s="19" t="n">
        <f aca="false">IF($B113=D$12,D$14,0)-IF(AND($B113&gt;=1,$B113&lt;=D$6),H_TI+H_ServNPL,0)-(IF($B113=2,D$7*H_LegalShare,0)+IF($B113=D$6,D$7*(1-H_LegalShare),0))-IF($B113=0,H_Acq+H_Board,0)-IF(AND($B113&gt;D$6,$B113&lt;=D$12),H_TI+H_ServNPL+H_Util,0)-IF($B113=D$11,D$15+H_CK,0)</f>
        <v>0</v>
      </c>
      <c r="E113" s="19" t="n">
        <f aca="false">IF($B113=E$12,E$14,0)-IF(AND($B113&gt;=1,$B113&lt;=E$6),H_TI+H_ServNPL,0)-(IF($B113=2,E$7*H_LegalShare,0)+IF($B113=E$6,E$7*(1-H_LegalShare),0))-IF($B113=0,H_Acq+H_Board,0)-IF(AND($B113&gt;E$6,$B113&lt;=E$12),H_TI+H_ServNPL+H_Util,0)-IF($B113=E$11,E$15+H_CK,0)</f>
        <v>0</v>
      </c>
      <c r="F113" s="19" t="n">
        <f aca="false">IF($B113=F$12,F$14,0)-IF(AND($B113&gt;=1,$B113&lt;=F$6),H_TI+H_ServNPL,0)-(IF($B113=2,F$7*H_LegalShare,0)+IF($B113=F$6,F$7*(1-H_LegalShare),0))-IF($B113=0,H_Acq+H_Board,0)-IF(AND($B113&gt;F$6,$B113&lt;=F$12),H_TI+H_ServNPL+H_Util,0)-IF($B113=F$11,F$15+H_CK,0)</f>
        <v>0</v>
      </c>
      <c r="G113" s="19" t="n">
        <f aca="false">IF($B113=G$12,G$14,0)-IF(AND($B113&gt;=1,$B113&lt;=G$6),H_TI+H_ServNPL,0)-(IF($B113=2,G$7*H_LegalShare,0)+IF($B113=G$6,G$7*(1-H_LegalShare),0))-IF($B113=0,H_Acq+H_Board,0)-IF(AND($B113&gt;G$6,$B113&lt;=G$12),H_TI+H_ServNPL+H_Util,0)-IF($B113=G$11,G$15+H_CK,0)</f>
        <v>0</v>
      </c>
      <c r="H113" s="19" t="n">
        <f aca="false">IF($B113=H$12,H$14,0)-IF(AND($B113&gt;=1,$B113&lt;=H$6),H_TI+H_ServNPL,0)-(IF($B113=2,H$7*H_LegalShare,0)+IF($B113=H$6,H$7*(1-H_LegalShare),0))-IF($B113=0,H_Acq+H_Board,0)-IF(AND($B113&gt;H$6,$B113&lt;=H$12),H_TI+H_ServNPL+H_Util,0)-IF($B113=H$11,H$15+H_CK,0)</f>
        <v>0</v>
      </c>
      <c r="I113" s="19" t="n">
        <f aca="false">IF($B113=I$12,I$14,0)-IF(AND($B113&gt;=1,$B113&lt;=I$6),H_TI+H_ServNPL,0)-(IF($B113=2,I$7*H_LegalShare,0)+IF($B113=I$6,I$7*(1-H_LegalShare),0))-IF($B113=0,H_Acq+H_Board,0)-IF(AND($B113&gt;I$6,$B113&lt;=I$12),H_TI+H_ServNPL+H_Util,0)-IF($B113=I$11,I$15+H_CK,0)</f>
        <v>0</v>
      </c>
      <c r="J113" s="19" t="n">
        <f aca="false">IF($B113=J$12,J$14,0)-IF(AND($B113&gt;=1,$B113&lt;=J$6),H_TI+H_ServNPL,0)-(IF($B113=2,J$7*H_LegalShare,0)+IF($B113=J$6,J$7*(1-H_LegalShare),0))-IF($B113=0,H_Acq+H_Board,0)-IF(AND($B113&gt;J$6,$B113&lt;=J$12),H_TI+H_ServNPL+H_Util,0)-IF($B113=J$11,J$15+H_CK,0)</f>
        <v>0</v>
      </c>
      <c r="K113" s="19" t="n">
        <f aca="false">IF($B113=K$12,K$14,0)-IF(AND($B113&gt;=1,$B113&lt;=K$6),H_TI+H_ServNPL,0)-(IF($B113=2,K$7*H_LegalShare,0)+IF($B113=K$6,K$7*(1-H_LegalShare),0))-IF($B113=0,H_Acq+H_Board,0)-IF(AND($B113&gt;K$6,$B113&lt;=K$12),H_TI+H_ServNPL+H_Util,0)-IF($B113=K$11,K$15+H_CK,0)</f>
        <v>0</v>
      </c>
      <c r="L113" s="19" t="n">
        <f aca="false">IF($B113=L$12,L$14,0)-IF(AND($B113&gt;=1,$B113&lt;=L$6),H_TI+H_ServNPL,0)-(IF($B113=2,L$7*H_LegalShare,0)+IF($B113=L$6,L$7*(1-H_LegalShare),0))-IF($B113=0,H_Acq+H_Board,0)-IF(AND($B113&gt;L$6,$B113&lt;=L$12),H_TI+H_ServNPL+H_Util,0)-IF($B113=L$11,L$15+H_CK,0)</f>
        <v>0</v>
      </c>
      <c r="M113" s="19" t="n">
        <f aca="false">IF($B113=M$12,M$14,0)-IF(AND($B113&gt;=1,$B113&lt;=M$6),H_TI+H_ServNPL,0)-(IF($B113=2,M$7*H_LegalShare,0)+IF($B113=M$6,M$7*(1-H_LegalShare),0))-IF($B113=0,H_Acq+H_Board,0)-IF(AND($B113&gt;M$6,$B113&lt;=M$12),H_TI+H_ServNPL+H_Util,0)-IF($B113=M$11,M$15+H_CK,0)</f>
        <v>0</v>
      </c>
      <c r="N113" s="19" t="n">
        <f aca="false">IF($B113=N$12,N$14,0)-IF(AND($B113&gt;=1,$B113&lt;=N$6),H_TI+H_ServNPL,0)-(IF($B113=2,N$7*H_LegalShare,0)+IF($B113=N$6,N$7*(1-H_LegalShare),0))-IF($B113=0,H_Acq+H_Board,0)-IF(AND($B113&gt;N$6,$B113&lt;=N$12),H_TI+H_ServNPL+H_Util,0)-IF($B113=N$11,N$15+H_CK,0)</f>
        <v>0</v>
      </c>
      <c r="O113" s="19" t="n">
        <f aca="false">IF($B113=O$12,O$14,0)-IF(AND($B113&gt;=1,$B113&lt;=O$6),H_TI+H_ServNPL,0)-(IF($B113=2,O$7*H_LegalShare,0)+IF($B113=O$6,O$7*(1-H_LegalShare),0))-IF($B113=0,H_Acq+H_Board,0)-IF(AND($B113&gt;O$6,$B113&lt;=O$12),H_TI+H_ServNPL+H_Util,0)-IF($B113=O$11,O$15+H_CK,0)</f>
        <v>0</v>
      </c>
      <c r="P113" s="19" t="n">
        <f aca="false">IF($B113=P$12,P$14,0)-IF(AND($B113&gt;=1,$B113&lt;=P$6),H_TI+H_ServNPL,0)-(IF($B113=2,P$7*H_LegalShare,0)+IF($B113=P$6,P$7*(1-H_LegalShare),0))-IF($B113=0,H_Acq+H_Board,0)-IF(AND($B113&gt;P$6,$B113&lt;=P$12),H_TI+H_ServNPL+H_Util,0)-IF($B113=P$11,P$15+H_CK,0)</f>
        <v>0</v>
      </c>
      <c r="Q113" s="19" t="n">
        <f aca="false">IF($B113=Q$12,Q$14,0)-IF(AND($B113&gt;=1,$B113&lt;=Q$6),H_TI+H_ServNPL,0)-(IF($B113=2,Q$7*H_LegalShare,0)+IF($B113=Q$6,Q$7*(1-H_LegalShare),0))-IF($B113=0,H_Acq+H_Board,0)-IF(AND($B113&gt;Q$6,$B113&lt;=Q$12),H_TI+H_ServNPL+H_Util,0)-IF($B113=Q$11,Q$15+H_CK,0)</f>
        <v>0</v>
      </c>
      <c r="R113" s="19" t="n">
        <f aca="false">IF($B113=R$12,R$14,0)-IF(AND($B113&gt;=1,$B113&lt;=R$6),H_TI+H_ServNPL,0)-(IF($B113=2,R$7*H_LegalShare,0)+IF($B113=R$6,R$7*(1-H_LegalShare),0))-IF($B113=0,H_Acq+H_Board,0)-IF(AND($B113&gt;R$6,$B113&lt;=R$12),H_TI+H_ServNPL+H_Util,0)-IF($B113=R$11,R$15+H_CK,0)</f>
        <v>0</v>
      </c>
      <c r="S113" s="19" t="n">
        <f aca="false">IF($B113=S$12,S$14,0)-IF(AND($B113&gt;=1,$B113&lt;=S$6),H_TI+H_ServNPL,0)-(IF($B113=2,S$7*H_LegalShare,0)+IF($B113=S$6,S$7*(1-H_LegalShare),0))-IF($B113=0,H_Acq+H_Board,0)-IF(AND($B113&gt;S$6,$B113&lt;=S$12),H_TI+H_ServNPL+H_Util,0)-IF($B113=S$11,S$15+H_CK,0)</f>
        <v>0</v>
      </c>
      <c r="T113" s="19" t="n">
        <f aca="false">IF($B113=T$12,T$14,0)-IF(AND($B113&gt;=1,$B113&lt;=T$6),H_TI+H_ServNPL,0)-(IF($B113=2,T$7*H_LegalShare,0)+IF($B113=T$6,T$7*(1-H_LegalShare),0))-IF($B113=0,H_Acq+H_Board,0)-IF(AND($B113&gt;T$6,$B113&lt;=T$12),H_TI+H_ServNPL+H_Util,0)-IF($B113=T$11,T$15+H_CK,0)</f>
        <v>0</v>
      </c>
      <c r="U113" s="19" t="n">
        <f aca="false">IF($B113=U$12,U$14,0)-IF(AND($B113&gt;=1,$B113&lt;=U$6),H_TI+H_ServNPL,0)-(IF($B113=2,U$7*H_LegalShare,0)+IF($B113=U$6,U$7*(1-H_LegalShare),0))-IF($B113=0,H_Acq+H_Board,0)-IF(AND($B113&gt;U$6,$B113&lt;=U$12),H_TI+H_ServNPL+H_Util,0)-IF($B113=U$11,U$15+H_CK,0)</f>
        <v>0</v>
      </c>
      <c r="V113" s="19" t="n">
        <f aca="false">IF($B113=V$12,V$14,0)-IF(AND($B113&gt;=1,$B113&lt;=V$6),H_TI+H_ServNPL,0)-(IF($B113=2,V$7*H_LegalShare,0)+IF($B113=V$6,V$7*(1-H_LegalShare),0))-IF($B113=0,H_Acq+H_Board,0)-IF(AND($B113&gt;V$6,$B113&lt;=V$12),H_TI+H_ServNPL+H_Util,0)-IF($B113=V$11,V$15+H_CK,0)</f>
        <v>0</v>
      </c>
      <c r="W113" s="19" t="n">
        <f aca="false">IF($B113=W$12,W$14,0)-IF(AND($B113&gt;=1,$B113&lt;=W$6),H_TI+H_ServNPL,0)-(IF($B113=2,W$7*H_LegalShare,0)+IF($B113=W$6,W$7*(1-H_LegalShare),0))-IF($B113=0,H_Acq+H_Board,0)-IF(AND($B113&gt;W$6,$B113&lt;=W$12),H_TI+H_ServNPL+H_Util,0)-IF($B113=W$11,W$15+H_CK,0)</f>
        <v>0</v>
      </c>
      <c r="X113" s="19" t="n">
        <f aca="false">IF($B113=X$12,X$14,0)-IF(AND($B113&gt;=1,$B113&lt;=X$6),H_TI+H_ServNPL,0)-(IF($B113=2,X$7*H_LegalShare,0)+IF($B113=X$6,X$7*(1-H_LegalShare),0))-IF($B113=0,H_Acq+H_Board,0)-IF(AND($B113&gt;X$6,$B113&lt;=X$12),H_TI+H_ServNPL+H_Util,0)-IF($B113=X$11,X$15+H_CK,0)</f>
        <v>0</v>
      </c>
      <c r="Y113" s="19" t="n">
        <f aca="false">IF($B113=Y$12,Y$14,0)-IF(AND($B113&gt;=1,$B113&lt;=Y$6),H_TI+H_ServNPL,0)-(IF($B113=2,Y$7*H_LegalShare,0)+IF($B113=Y$6,Y$7*(1-H_LegalShare),0))-IF($B113=0,H_Acq+H_Board,0)-IF(AND($B113&gt;Y$6,$B113&lt;=Y$12),H_TI+H_ServNPL+H_Util,0)-IF($B113=Y$11,Y$15+H_CK,0)</f>
        <v>0</v>
      </c>
    </row>
    <row r="114" customFormat="false" ht="15" hidden="false" customHeight="false" outlineLevel="0" collapsed="false">
      <c r="B114" s="0" t="n">
        <v>83</v>
      </c>
      <c r="C114" s="19" t="n">
        <f aca="false">IF($B114=C$12,C$14,0)-IF(AND($B114&gt;=1,$B114&lt;=C$6),H_TI+H_ServNPL,0)-(IF($B114=2,C$7*H_LegalShare,0)+IF($B114=C$6,C$7*(1-H_LegalShare),0))-IF($B114=0,H_Acq+H_Board,0)-IF(AND($B114&gt;C$6,$B114&lt;=C$12),H_TI+H_ServNPL+H_Util,0)-IF($B114=C$11,C$15+H_CK,0)</f>
        <v>0</v>
      </c>
      <c r="D114" s="19" t="n">
        <f aca="false">IF($B114=D$12,D$14,0)-IF(AND($B114&gt;=1,$B114&lt;=D$6),H_TI+H_ServNPL,0)-(IF($B114=2,D$7*H_LegalShare,0)+IF($B114=D$6,D$7*(1-H_LegalShare),0))-IF($B114=0,H_Acq+H_Board,0)-IF(AND($B114&gt;D$6,$B114&lt;=D$12),H_TI+H_ServNPL+H_Util,0)-IF($B114=D$11,D$15+H_CK,0)</f>
        <v>0</v>
      </c>
      <c r="E114" s="19" t="n">
        <f aca="false">IF($B114=E$12,E$14,0)-IF(AND($B114&gt;=1,$B114&lt;=E$6),H_TI+H_ServNPL,0)-(IF($B114=2,E$7*H_LegalShare,0)+IF($B114=E$6,E$7*(1-H_LegalShare),0))-IF($B114=0,H_Acq+H_Board,0)-IF(AND($B114&gt;E$6,$B114&lt;=E$12),H_TI+H_ServNPL+H_Util,0)-IF($B114=E$11,E$15+H_CK,0)</f>
        <v>0</v>
      </c>
      <c r="F114" s="19" t="n">
        <f aca="false">IF($B114=F$12,F$14,0)-IF(AND($B114&gt;=1,$B114&lt;=F$6),H_TI+H_ServNPL,0)-(IF($B114=2,F$7*H_LegalShare,0)+IF($B114=F$6,F$7*(1-H_LegalShare),0))-IF($B114=0,H_Acq+H_Board,0)-IF(AND($B114&gt;F$6,$B114&lt;=F$12),H_TI+H_ServNPL+H_Util,0)-IF($B114=F$11,F$15+H_CK,0)</f>
        <v>0</v>
      </c>
      <c r="G114" s="19" t="n">
        <f aca="false">IF($B114=G$12,G$14,0)-IF(AND($B114&gt;=1,$B114&lt;=G$6),H_TI+H_ServNPL,0)-(IF($B114=2,G$7*H_LegalShare,0)+IF($B114=G$6,G$7*(1-H_LegalShare),0))-IF($B114=0,H_Acq+H_Board,0)-IF(AND($B114&gt;G$6,$B114&lt;=G$12),H_TI+H_ServNPL+H_Util,0)-IF($B114=G$11,G$15+H_CK,0)</f>
        <v>0</v>
      </c>
      <c r="H114" s="19" t="n">
        <f aca="false">IF($B114=H$12,H$14,0)-IF(AND($B114&gt;=1,$B114&lt;=H$6),H_TI+H_ServNPL,0)-(IF($B114=2,H$7*H_LegalShare,0)+IF($B114=H$6,H$7*(1-H_LegalShare),0))-IF($B114=0,H_Acq+H_Board,0)-IF(AND($B114&gt;H$6,$B114&lt;=H$12),H_TI+H_ServNPL+H_Util,0)-IF($B114=H$11,H$15+H_CK,0)</f>
        <v>0</v>
      </c>
      <c r="I114" s="19" t="n">
        <f aca="false">IF($B114=I$12,I$14,0)-IF(AND($B114&gt;=1,$B114&lt;=I$6),H_TI+H_ServNPL,0)-(IF($B114=2,I$7*H_LegalShare,0)+IF($B114=I$6,I$7*(1-H_LegalShare),0))-IF($B114=0,H_Acq+H_Board,0)-IF(AND($B114&gt;I$6,$B114&lt;=I$12),H_TI+H_ServNPL+H_Util,0)-IF($B114=I$11,I$15+H_CK,0)</f>
        <v>0</v>
      </c>
      <c r="J114" s="19" t="n">
        <f aca="false">IF($B114=J$12,J$14,0)-IF(AND($B114&gt;=1,$B114&lt;=J$6),H_TI+H_ServNPL,0)-(IF($B114=2,J$7*H_LegalShare,0)+IF($B114=J$6,J$7*(1-H_LegalShare),0))-IF($B114=0,H_Acq+H_Board,0)-IF(AND($B114&gt;J$6,$B114&lt;=J$12),H_TI+H_ServNPL+H_Util,0)-IF($B114=J$11,J$15+H_CK,0)</f>
        <v>0</v>
      </c>
      <c r="K114" s="19" t="n">
        <f aca="false">IF($B114=K$12,K$14,0)-IF(AND($B114&gt;=1,$B114&lt;=K$6),H_TI+H_ServNPL,0)-(IF($B114=2,K$7*H_LegalShare,0)+IF($B114=K$6,K$7*(1-H_LegalShare),0))-IF($B114=0,H_Acq+H_Board,0)-IF(AND($B114&gt;K$6,$B114&lt;=K$12),H_TI+H_ServNPL+H_Util,0)-IF($B114=K$11,K$15+H_CK,0)</f>
        <v>0</v>
      </c>
      <c r="L114" s="19" t="n">
        <f aca="false">IF($B114=L$12,L$14,0)-IF(AND($B114&gt;=1,$B114&lt;=L$6),H_TI+H_ServNPL,0)-(IF($B114=2,L$7*H_LegalShare,0)+IF($B114=L$6,L$7*(1-H_LegalShare),0))-IF($B114=0,H_Acq+H_Board,0)-IF(AND($B114&gt;L$6,$B114&lt;=L$12),H_TI+H_ServNPL+H_Util,0)-IF($B114=L$11,L$15+H_CK,0)</f>
        <v>0</v>
      </c>
      <c r="M114" s="19" t="n">
        <f aca="false">IF($B114=M$12,M$14,0)-IF(AND($B114&gt;=1,$B114&lt;=M$6),H_TI+H_ServNPL,0)-(IF($B114=2,M$7*H_LegalShare,0)+IF($B114=M$6,M$7*(1-H_LegalShare),0))-IF($B114=0,H_Acq+H_Board,0)-IF(AND($B114&gt;M$6,$B114&lt;=M$12),H_TI+H_ServNPL+H_Util,0)-IF($B114=M$11,M$15+H_CK,0)</f>
        <v>0</v>
      </c>
      <c r="N114" s="19" t="n">
        <f aca="false">IF($B114=N$12,N$14,0)-IF(AND($B114&gt;=1,$B114&lt;=N$6),H_TI+H_ServNPL,0)-(IF($B114=2,N$7*H_LegalShare,0)+IF($B114=N$6,N$7*(1-H_LegalShare),0))-IF($B114=0,H_Acq+H_Board,0)-IF(AND($B114&gt;N$6,$B114&lt;=N$12),H_TI+H_ServNPL+H_Util,0)-IF($B114=N$11,N$15+H_CK,0)</f>
        <v>0</v>
      </c>
      <c r="O114" s="19" t="n">
        <f aca="false">IF($B114=O$12,O$14,0)-IF(AND($B114&gt;=1,$B114&lt;=O$6),H_TI+H_ServNPL,0)-(IF($B114=2,O$7*H_LegalShare,0)+IF($B114=O$6,O$7*(1-H_LegalShare),0))-IF($B114=0,H_Acq+H_Board,0)-IF(AND($B114&gt;O$6,$B114&lt;=O$12),H_TI+H_ServNPL+H_Util,0)-IF($B114=O$11,O$15+H_CK,0)</f>
        <v>0</v>
      </c>
      <c r="P114" s="19" t="n">
        <f aca="false">IF($B114=P$12,P$14,0)-IF(AND($B114&gt;=1,$B114&lt;=P$6),H_TI+H_ServNPL,0)-(IF($B114=2,P$7*H_LegalShare,0)+IF($B114=P$6,P$7*(1-H_LegalShare),0))-IF($B114=0,H_Acq+H_Board,0)-IF(AND($B114&gt;P$6,$B114&lt;=P$12),H_TI+H_ServNPL+H_Util,0)-IF($B114=P$11,P$15+H_CK,0)</f>
        <v>0</v>
      </c>
      <c r="Q114" s="19" t="n">
        <f aca="false">IF($B114=Q$12,Q$14,0)-IF(AND($B114&gt;=1,$B114&lt;=Q$6),H_TI+H_ServNPL,0)-(IF($B114=2,Q$7*H_LegalShare,0)+IF($B114=Q$6,Q$7*(1-H_LegalShare),0))-IF($B114=0,H_Acq+H_Board,0)-IF(AND($B114&gt;Q$6,$B114&lt;=Q$12),H_TI+H_ServNPL+H_Util,0)-IF($B114=Q$11,Q$15+H_CK,0)</f>
        <v>0</v>
      </c>
      <c r="R114" s="19" t="n">
        <f aca="false">IF($B114=R$12,R$14,0)-IF(AND($B114&gt;=1,$B114&lt;=R$6),H_TI+H_ServNPL,0)-(IF($B114=2,R$7*H_LegalShare,0)+IF($B114=R$6,R$7*(1-H_LegalShare),0))-IF($B114=0,H_Acq+H_Board,0)-IF(AND($B114&gt;R$6,$B114&lt;=R$12),H_TI+H_ServNPL+H_Util,0)-IF($B114=R$11,R$15+H_CK,0)</f>
        <v>0</v>
      </c>
      <c r="S114" s="19" t="n">
        <f aca="false">IF($B114=S$12,S$14,0)-IF(AND($B114&gt;=1,$B114&lt;=S$6),H_TI+H_ServNPL,0)-(IF($B114=2,S$7*H_LegalShare,0)+IF($B114=S$6,S$7*(1-H_LegalShare),0))-IF($B114=0,H_Acq+H_Board,0)-IF(AND($B114&gt;S$6,$B114&lt;=S$12),H_TI+H_ServNPL+H_Util,0)-IF($B114=S$11,S$15+H_CK,0)</f>
        <v>0</v>
      </c>
      <c r="T114" s="19" t="n">
        <f aca="false">IF($B114=T$12,T$14,0)-IF(AND($B114&gt;=1,$B114&lt;=T$6),H_TI+H_ServNPL,0)-(IF($B114=2,T$7*H_LegalShare,0)+IF($B114=T$6,T$7*(1-H_LegalShare),0))-IF($B114=0,H_Acq+H_Board,0)-IF(AND($B114&gt;T$6,$B114&lt;=T$12),H_TI+H_ServNPL+H_Util,0)-IF($B114=T$11,T$15+H_CK,0)</f>
        <v>0</v>
      </c>
      <c r="U114" s="19" t="n">
        <f aca="false">IF($B114=U$12,U$14,0)-IF(AND($B114&gt;=1,$B114&lt;=U$6),H_TI+H_ServNPL,0)-(IF($B114=2,U$7*H_LegalShare,0)+IF($B114=U$6,U$7*(1-H_LegalShare),0))-IF($B114=0,H_Acq+H_Board,0)-IF(AND($B114&gt;U$6,$B114&lt;=U$12),H_TI+H_ServNPL+H_Util,0)-IF($B114=U$11,U$15+H_CK,0)</f>
        <v>0</v>
      </c>
      <c r="V114" s="19" t="n">
        <f aca="false">IF($B114=V$12,V$14,0)-IF(AND($B114&gt;=1,$B114&lt;=V$6),H_TI+H_ServNPL,0)-(IF($B114=2,V$7*H_LegalShare,0)+IF($B114=V$6,V$7*(1-H_LegalShare),0))-IF($B114=0,H_Acq+H_Board,0)-IF(AND($B114&gt;V$6,$B114&lt;=V$12),H_TI+H_ServNPL+H_Util,0)-IF($B114=V$11,V$15+H_CK,0)</f>
        <v>0</v>
      </c>
      <c r="W114" s="19" t="n">
        <f aca="false">IF($B114=W$12,W$14,0)-IF(AND($B114&gt;=1,$B114&lt;=W$6),H_TI+H_ServNPL,0)-(IF($B114=2,W$7*H_LegalShare,0)+IF($B114=W$6,W$7*(1-H_LegalShare),0))-IF($B114=0,H_Acq+H_Board,0)-IF(AND($B114&gt;W$6,$B114&lt;=W$12),H_TI+H_ServNPL+H_Util,0)-IF($B114=W$11,W$15+H_CK,0)</f>
        <v>0</v>
      </c>
      <c r="X114" s="19" t="n">
        <f aca="false">IF($B114=X$12,X$14,0)-IF(AND($B114&gt;=1,$B114&lt;=X$6),H_TI+H_ServNPL,0)-(IF($B114=2,X$7*H_LegalShare,0)+IF($B114=X$6,X$7*(1-H_LegalShare),0))-IF($B114=0,H_Acq+H_Board,0)-IF(AND($B114&gt;X$6,$B114&lt;=X$12),H_TI+H_ServNPL+H_Util,0)-IF($B114=X$11,X$15+H_CK,0)</f>
        <v>0</v>
      </c>
      <c r="Y114" s="19" t="n">
        <f aca="false">IF($B114=Y$12,Y$14,0)-IF(AND($B114&gt;=1,$B114&lt;=Y$6),H_TI+H_ServNPL,0)-(IF($B114=2,Y$7*H_LegalShare,0)+IF($B114=Y$6,Y$7*(1-H_LegalShare),0))-IF($B114=0,H_Acq+H_Board,0)-IF(AND($B114&gt;Y$6,$B114&lt;=Y$12),H_TI+H_ServNPL+H_Util,0)-IF($B114=Y$11,Y$15+H_CK,0)</f>
        <v>0</v>
      </c>
    </row>
    <row r="115" customFormat="false" ht="15" hidden="false" customHeight="false" outlineLevel="0" collapsed="false">
      <c r="B115" s="0" t="n">
        <v>84</v>
      </c>
      <c r="C115" s="19" t="n">
        <f aca="false">IF($B115=C$12,C$14,0)-IF(AND($B115&gt;=1,$B115&lt;=C$6),H_TI+H_ServNPL,0)-(IF($B115=2,C$7*H_LegalShare,0)+IF($B115=C$6,C$7*(1-H_LegalShare),0))-IF($B115=0,H_Acq+H_Board,0)-IF(AND($B115&gt;C$6,$B115&lt;=C$12),H_TI+H_ServNPL+H_Util,0)-IF($B115=C$11,C$15+H_CK,0)</f>
        <v>0</v>
      </c>
      <c r="D115" s="19" t="n">
        <f aca="false">IF($B115=D$12,D$14,0)-IF(AND($B115&gt;=1,$B115&lt;=D$6),H_TI+H_ServNPL,0)-(IF($B115=2,D$7*H_LegalShare,0)+IF($B115=D$6,D$7*(1-H_LegalShare),0))-IF($B115=0,H_Acq+H_Board,0)-IF(AND($B115&gt;D$6,$B115&lt;=D$12),H_TI+H_ServNPL+H_Util,0)-IF($B115=D$11,D$15+H_CK,0)</f>
        <v>0</v>
      </c>
      <c r="E115" s="19" t="n">
        <f aca="false">IF($B115=E$12,E$14,0)-IF(AND($B115&gt;=1,$B115&lt;=E$6),H_TI+H_ServNPL,0)-(IF($B115=2,E$7*H_LegalShare,0)+IF($B115=E$6,E$7*(1-H_LegalShare),0))-IF($B115=0,H_Acq+H_Board,0)-IF(AND($B115&gt;E$6,$B115&lt;=E$12),H_TI+H_ServNPL+H_Util,0)-IF($B115=E$11,E$15+H_CK,0)</f>
        <v>0</v>
      </c>
      <c r="F115" s="19" t="n">
        <f aca="false">IF($B115=F$12,F$14,0)-IF(AND($B115&gt;=1,$B115&lt;=F$6),H_TI+H_ServNPL,0)-(IF($B115=2,F$7*H_LegalShare,0)+IF($B115=F$6,F$7*(1-H_LegalShare),0))-IF($B115=0,H_Acq+H_Board,0)-IF(AND($B115&gt;F$6,$B115&lt;=F$12),H_TI+H_ServNPL+H_Util,0)-IF($B115=F$11,F$15+H_CK,0)</f>
        <v>0</v>
      </c>
      <c r="G115" s="19" t="n">
        <f aca="false">IF($B115=G$12,G$14,0)-IF(AND($B115&gt;=1,$B115&lt;=G$6),H_TI+H_ServNPL,0)-(IF($B115=2,G$7*H_LegalShare,0)+IF($B115=G$6,G$7*(1-H_LegalShare),0))-IF($B115=0,H_Acq+H_Board,0)-IF(AND($B115&gt;G$6,$B115&lt;=G$12),H_TI+H_ServNPL+H_Util,0)-IF($B115=G$11,G$15+H_CK,0)</f>
        <v>0</v>
      </c>
      <c r="H115" s="19" t="n">
        <f aca="false">IF($B115=H$12,H$14,0)-IF(AND($B115&gt;=1,$B115&lt;=H$6),H_TI+H_ServNPL,0)-(IF($B115=2,H$7*H_LegalShare,0)+IF($B115=H$6,H$7*(1-H_LegalShare),0))-IF($B115=0,H_Acq+H_Board,0)-IF(AND($B115&gt;H$6,$B115&lt;=H$12),H_TI+H_ServNPL+H_Util,0)-IF($B115=H$11,H$15+H_CK,0)</f>
        <v>0</v>
      </c>
      <c r="I115" s="19" t="n">
        <f aca="false">IF($B115=I$12,I$14,0)-IF(AND($B115&gt;=1,$B115&lt;=I$6),H_TI+H_ServNPL,0)-(IF($B115=2,I$7*H_LegalShare,0)+IF($B115=I$6,I$7*(1-H_LegalShare),0))-IF($B115=0,H_Acq+H_Board,0)-IF(AND($B115&gt;I$6,$B115&lt;=I$12),H_TI+H_ServNPL+H_Util,0)-IF($B115=I$11,I$15+H_CK,0)</f>
        <v>0</v>
      </c>
      <c r="J115" s="19" t="n">
        <f aca="false">IF($B115=J$12,J$14,0)-IF(AND($B115&gt;=1,$B115&lt;=J$6),H_TI+H_ServNPL,0)-(IF($B115=2,J$7*H_LegalShare,0)+IF($B115=J$6,J$7*(1-H_LegalShare),0))-IF($B115=0,H_Acq+H_Board,0)-IF(AND($B115&gt;J$6,$B115&lt;=J$12),H_TI+H_ServNPL+H_Util,0)-IF($B115=J$11,J$15+H_CK,0)</f>
        <v>0</v>
      </c>
      <c r="K115" s="19" t="n">
        <f aca="false">IF($B115=K$12,K$14,0)-IF(AND($B115&gt;=1,$B115&lt;=K$6),H_TI+H_ServNPL,0)-(IF($B115=2,K$7*H_LegalShare,0)+IF($B115=K$6,K$7*(1-H_LegalShare),0))-IF($B115=0,H_Acq+H_Board,0)-IF(AND($B115&gt;K$6,$B115&lt;=K$12),H_TI+H_ServNPL+H_Util,0)-IF($B115=K$11,K$15+H_CK,0)</f>
        <v>0</v>
      </c>
      <c r="L115" s="19" t="n">
        <f aca="false">IF($B115=L$12,L$14,0)-IF(AND($B115&gt;=1,$B115&lt;=L$6),H_TI+H_ServNPL,0)-(IF($B115=2,L$7*H_LegalShare,0)+IF($B115=L$6,L$7*(1-H_LegalShare),0))-IF($B115=0,H_Acq+H_Board,0)-IF(AND($B115&gt;L$6,$B115&lt;=L$12),H_TI+H_ServNPL+H_Util,0)-IF($B115=L$11,L$15+H_CK,0)</f>
        <v>0</v>
      </c>
      <c r="M115" s="19" t="n">
        <f aca="false">IF($B115=M$12,M$14,0)-IF(AND($B115&gt;=1,$B115&lt;=M$6),H_TI+H_ServNPL,0)-(IF($B115=2,M$7*H_LegalShare,0)+IF($B115=M$6,M$7*(1-H_LegalShare),0))-IF($B115=0,H_Acq+H_Board,0)-IF(AND($B115&gt;M$6,$B115&lt;=M$12),H_TI+H_ServNPL+H_Util,0)-IF($B115=M$11,M$15+H_CK,0)</f>
        <v>0</v>
      </c>
      <c r="N115" s="19" t="n">
        <f aca="false">IF($B115=N$12,N$14,0)-IF(AND($B115&gt;=1,$B115&lt;=N$6),H_TI+H_ServNPL,0)-(IF($B115=2,N$7*H_LegalShare,0)+IF($B115=N$6,N$7*(1-H_LegalShare),0))-IF($B115=0,H_Acq+H_Board,0)-IF(AND($B115&gt;N$6,$B115&lt;=N$12),H_TI+H_ServNPL+H_Util,0)-IF($B115=N$11,N$15+H_CK,0)</f>
        <v>0</v>
      </c>
      <c r="O115" s="19" t="n">
        <f aca="false">IF($B115=O$12,O$14,0)-IF(AND($B115&gt;=1,$B115&lt;=O$6),H_TI+H_ServNPL,0)-(IF($B115=2,O$7*H_LegalShare,0)+IF($B115=O$6,O$7*(1-H_LegalShare),0))-IF($B115=0,H_Acq+H_Board,0)-IF(AND($B115&gt;O$6,$B115&lt;=O$12),H_TI+H_ServNPL+H_Util,0)-IF($B115=O$11,O$15+H_CK,0)</f>
        <v>0</v>
      </c>
      <c r="P115" s="19" t="n">
        <f aca="false">IF($B115=P$12,P$14,0)-IF(AND($B115&gt;=1,$B115&lt;=P$6),H_TI+H_ServNPL,0)-(IF($B115=2,P$7*H_LegalShare,0)+IF($B115=P$6,P$7*(1-H_LegalShare),0))-IF($B115=0,H_Acq+H_Board,0)-IF(AND($B115&gt;P$6,$B115&lt;=P$12),H_TI+H_ServNPL+H_Util,0)-IF($B115=P$11,P$15+H_CK,0)</f>
        <v>0</v>
      </c>
      <c r="Q115" s="19" t="n">
        <f aca="false">IF($B115=Q$12,Q$14,0)-IF(AND($B115&gt;=1,$B115&lt;=Q$6),H_TI+H_ServNPL,0)-(IF($B115=2,Q$7*H_LegalShare,0)+IF($B115=Q$6,Q$7*(1-H_LegalShare),0))-IF($B115=0,H_Acq+H_Board,0)-IF(AND($B115&gt;Q$6,$B115&lt;=Q$12),H_TI+H_ServNPL+H_Util,0)-IF($B115=Q$11,Q$15+H_CK,0)</f>
        <v>0</v>
      </c>
      <c r="R115" s="19" t="n">
        <f aca="false">IF($B115=R$12,R$14,0)-IF(AND($B115&gt;=1,$B115&lt;=R$6),H_TI+H_ServNPL,0)-(IF($B115=2,R$7*H_LegalShare,0)+IF($B115=R$6,R$7*(1-H_LegalShare),0))-IF($B115=0,H_Acq+H_Board,0)-IF(AND($B115&gt;R$6,$B115&lt;=R$12),H_TI+H_ServNPL+H_Util,0)-IF($B115=R$11,R$15+H_CK,0)</f>
        <v>0</v>
      </c>
      <c r="S115" s="19" t="n">
        <f aca="false">IF($B115=S$12,S$14,0)-IF(AND($B115&gt;=1,$B115&lt;=S$6),H_TI+H_ServNPL,0)-(IF($B115=2,S$7*H_LegalShare,0)+IF($B115=S$6,S$7*(1-H_LegalShare),0))-IF($B115=0,H_Acq+H_Board,0)-IF(AND($B115&gt;S$6,$B115&lt;=S$12),H_TI+H_ServNPL+H_Util,0)-IF($B115=S$11,S$15+H_CK,0)</f>
        <v>0</v>
      </c>
      <c r="T115" s="19" t="n">
        <f aca="false">IF($B115=T$12,T$14,0)-IF(AND($B115&gt;=1,$B115&lt;=T$6),H_TI+H_ServNPL,0)-(IF($B115=2,T$7*H_LegalShare,0)+IF($B115=T$6,T$7*(1-H_LegalShare),0))-IF($B115=0,H_Acq+H_Board,0)-IF(AND($B115&gt;T$6,$B115&lt;=T$12),H_TI+H_ServNPL+H_Util,0)-IF($B115=T$11,T$15+H_CK,0)</f>
        <v>0</v>
      </c>
      <c r="U115" s="19" t="n">
        <f aca="false">IF($B115=U$12,U$14,0)-IF(AND($B115&gt;=1,$B115&lt;=U$6),H_TI+H_ServNPL,0)-(IF($B115=2,U$7*H_LegalShare,0)+IF($B115=U$6,U$7*(1-H_LegalShare),0))-IF($B115=0,H_Acq+H_Board,0)-IF(AND($B115&gt;U$6,$B115&lt;=U$12),H_TI+H_ServNPL+H_Util,0)-IF($B115=U$11,U$15+H_CK,0)</f>
        <v>0</v>
      </c>
      <c r="V115" s="19" t="n">
        <f aca="false">IF($B115=V$12,V$14,0)-IF(AND($B115&gt;=1,$B115&lt;=V$6),H_TI+H_ServNPL,0)-(IF($B115=2,V$7*H_LegalShare,0)+IF($B115=V$6,V$7*(1-H_LegalShare),0))-IF($B115=0,H_Acq+H_Board,0)-IF(AND($B115&gt;V$6,$B115&lt;=V$12),H_TI+H_ServNPL+H_Util,0)-IF($B115=V$11,V$15+H_CK,0)</f>
        <v>0</v>
      </c>
      <c r="W115" s="19" t="n">
        <f aca="false">IF($B115=W$12,W$14,0)-IF(AND($B115&gt;=1,$B115&lt;=W$6),H_TI+H_ServNPL,0)-(IF($B115=2,W$7*H_LegalShare,0)+IF($B115=W$6,W$7*(1-H_LegalShare),0))-IF($B115=0,H_Acq+H_Board,0)-IF(AND($B115&gt;W$6,$B115&lt;=W$12),H_TI+H_ServNPL+H_Util,0)-IF($B115=W$11,W$15+H_CK,0)</f>
        <v>0</v>
      </c>
      <c r="X115" s="19" t="n">
        <f aca="false">IF($B115=X$12,X$14,0)-IF(AND($B115&gt;=1,$B115&lt;=X$6),H_TI+H_ServNPL,0)-(IF($B115=2,X$7*H_LegalShare,0)+IF($B115=X$6,X$7*(1-H_LegalShare),0))-IF($B115=0,H_Acq+H_Board,0)-IF(AND($B115&gt;X$6,$B115&lt;=X$12),H_TI+H_ServNPL+H_Util,0)-IF($B115=X$11,X$15+H_CK,0)</f>
        <v>0</v>
      </c>
      <c r="Y115" s="19" t="n">
        <f aca="false">IF($B115=Y$12,Y$14,0)-IF(AND($B115&gt;=1,$B115&lt;=Y$6),H_TI+H_ServNPL,0)-(IF($B115=2,Y$7*H_LegalShare,0)+IF($B115=Y$6,Y$7*(1-H_LegalShare),0))-IF($B115=0,H_Acq+H_Board,0)-IF(AND($B115&gt;Y$6,$B115&lt;=Y$12),H_TI+H_ServNPL+H_Util,0)-IF($B115=Y$11,Y$15+H_CK,0)</f>
        <v>0</v>
      </c>
    </row>
    <row r="116" customFormat="false" ht="15" hidden="false" customHeight="false" outlineLevel="0" collapsed="false">
      <c r="B116" s="0" t="n">
        <v>85</v>
      </c>
      <c r="C116" s="19" t="n">
        <f aca="false">IF($B116=C$12,C$14,0)-IF(AND($B116&gt;=1,$B116&lt;=C$6),H_TI+H_ServNPL,0)-(IF($B116=2,C$7*H_LegalShare,0)+IF($B116=C$6,C$7*(1-H_LegalShare),0))-IF($B116=0,H_Acq+H_Board,0)-IF(AND($B116&gt;C$6,$B116&lt;=C$12),H_TI+H_ServNPL+H_Util,0)-IF($B116=C$11,C$15+H_CK,0)</f>
        <v>0</v>
      </c>
      <c r="D116" s="19" t="n">
        <f aca="false">IF($B116=D$12,D$14,0)-IF(AND($B116&gt;=1,$B116&lt;=D$6),H_TI+H_ServNPL,0)-(IF($B116=2,D$7*H_LegalShare,0)+IF($B116=D$6,D$7*(1-H_LegalShare),0))-IF($B116=0,H_Acq+H_Board,0)-IF(AND($B116&gt;D$6,$B116&lt;=D$12),H_TI+H_ServNPL+H_Util,0)-IF($B116=D$11,D$15+H_CK,0)</f>
        <v>0</v>
      </c>
      <c r="E116" s="19" t="n">
        <f aca="false">IF($B116=E$12,E$14,0)-IF(AND($B116&gt;=1,$B116&lt;=E$6),H_TI+H_ServNPL,0)-(IF($B116=2,E$7*H_LegalShare,0)+IF($B116=E$6,E$7*(1-H_LegalShare),0))-IF($B116=0,H_Acq+H_Board,0)-IF(AND($B116&gt;E$6,$B116&lt;=E$12),H_TI+H_ServNPL+H_Util,0)-IF($B116=E$11,E$15+H_CK,0)</f>
        <v>0</v>
      </c>
      <c r="F116" s="19" t="n">
        <f aca="false">IF($B116=F$12,F$14,0)-IF(AND($B116&gt;=1,$B116&lt;=F$6),H_TI+H_ServNPL,0)-(IF($B116=2,F$7*H_LegalShare,0)+IF($B116=F$6,F$7*(1-H_LegalShare),0))-IF($B116=0,H_Acq+H_Board,0)-IF(AND($B116&gt;F$6,$B116&lt;=F$12),H_TI+H_ServNPL+H_Util,0)-IF($B116=F$11,F$15+H_CK,0)</f>
        <v>0</v>
      </c>
      <c r="G116" s="19" t="n">
        <f aca="false">IF($B116=G$12,G$14,0)-IF(AND($B116&gt;=1,$B116&lt;=G$6),H_TI+H_ServNPL,0)-(IF($B116=2,G$7*H_LegalShare,0)+IF($B116=G$6,G$7*(1-H_LegalShare),0))-IF($B116=0,H_Acq+H_Board,0)-IF(AND($B116&gt;G$6,$B116&lt;=G$12),H_TI+H_ServNPL+H_Util,0)-IF($B116=G$11,G$15+H_CK,0)</f>
        <v>0</v>
      </c>
      <c r="H116" s="19" t="n">
        <f aca="false">IF($B116=H$12,H$14,0)-IF(AND($B116&gt;=1,$B116&lt;=H$6),H_TI+H_ServNPL,0)-(IF($B116=2,H$7*H_LegalShare,0)+IF($B116=H$6,H$7*(1-H_LegalShare),0))-IF($B116=0,H_Acq+H_Board,0)-IF(AND($B116&gt;H$6,$B116&lt;=H$12),H_TI+H_ServNPL+H_Util,0)-IF($B116=H$11,H$15+H_CK,0)</f>
        <v>0</v>
      </c>
      <c r="I116" s="19" t="n">
        <f aca="false">IF($B116=I$12,I$14,0)-IF(AND($B116&gt;=1,$B116&lt;=I$6),H_TI+H_ServNPL,0)-(IF($B116=2,I$7*H_LegalShare,0)+IF($B116=I$6,I$7*(1-H_LegalShare),0))-IF($B116=0,H_Acq+H_Board,0)-IF(AND($B116&gt;I$6,$B116&lt;=I$12),H_TI+H_ServNPL+H_Util,0)-IF($B116=I$11,I$15+H_CK,0)</f>
        <v>0</v>
      </c>
      <c r="J116" s="19" t="n">
        <f aca="false">IF($B116=J$12,J$14,0)-IF(AND($B116&gt;=1,$B116&lt;=J$6),H_TI+H_ServNPL,0)-(IF($B116=2,J$7*H_LegalShare,0)+IF($B116=J$6,J$7*(1-H_LegalShare),0))-IF($B116=0,H_Acq+H_Board,0)-IF(AND($B116&gt;J$6,$B116&lt;=J$12),H_TI+H_ServNPL+H_Util,0)-IF($B116=J$11,J$15+H_CK,0)</f>
        <v>0</v>
      </c>
      <c r="K116" s="19" t="n">
        <f aca="false">IF($B116=K$12,K$14,0)-IF(AND($B116&gt;=1,$B116&lt;=K$6),H_TI+H_ServNPL,0)-(IF($B116=2,K$7*H_LegalShare,0)+IF($B116=K$6,K$7*(1-H_LegalShare),0))-IF($B116=0,H_Acq+H_Board,0)-IF(AND($B116&gt;K$6,$B116&lt;=K$12),H_TI+H_ServNPL+H_Util,0)-IF($B116=K$11,K$15+H_CK,0)</f>
        <v>0</v>
      </c>
      <c r="L116" s="19" t="n">
        <f aca="false">IF($B116=L$12,L$14,0)-IF(AND($B116&gt;=1,$B116&lt;=L$6),H_TI+H_ServNPL,0)-(IF($B116=2,L$7*H_LegalShare,0)+IF($B116=L$6,L$7*(1-H_LegalShare),0))-IF($B116=0,H_Acq+H_Board,0)-IF(AND($B116&gt;L$6,$B116&lt;=L$12),H_TI+H_ServNPL+H_Util,0)-IF($B116=L$11,L$15+H_CK,0)</f>
        <v>0</v>
      </c>
      <c r="M116" s="19" t="n">
        <f aca="false">IF($B116=M$12,M$14,0)-IF(AND($B116&gt;=1,$B116&lt;=M$6),H_TI+H_ServNPL,0)-(IF($B116=2,M$7*H_LegalShare,0)+IF($B116=M$6,M$7*(1-H_LegalShare),0))-IF($B116=0,H_Acq+H_Board,0)-IF(AND($B116&gt;M$6,$B116&lt;=M$12),H_TI+H_ServNPL+H_Util,0)-IF($B116=M$11,M$15+H_CK,0)</f>
        <v>0</v>
      </c>
      <c r="N116" s="19" t="n">
        <f aca="false">IF($B116=N$12,N$14,0)-IF(AND($B116&gt;=1,$B116&lt;=N$6),H_TI+H_ServNPL,0)-(IF($B116=2,N$7*H_LegalShare,0)+IF($B116=N$6,N$7*(1-H_LegalShare),0))-IF($B116=0,H_Acq+H_Board,0)-IF(AND($B116&gt;N$6,$B116&lt;=N$12),H_TI+H_ServNPL+H_Util,0)-IF($B116=N$11,N$15+H_CK,0)</f>
        <v>0</v>
      </c>
      <c r="O116" s="19" t="n">
        <f aca="false">IF($B116=O$12,O$14,0)-IF(AND($B116&gt;=1,$B116&lt;=O$6),H_TI+H_ServNPL,0)-(IF($B116=2,O$7*H_LegalShare,0)+IF($B116=O$6,O$7*(1-H_LegalShare),0))-IF($B116=0,H_Acq+H_Board,0)-IF(AND($B116&gt;O$6,$B116&lt;=O$12),H_TI+H_ServNPL+H_Util,0)-IF($B116=O$11,O$15+H_CK,0)</f>
        <v>0</v>
      </c>
      <c r="P116" s="19" t="n">
        <f aca="false">IF($B116=P$12,P$14,0)-IF(AND($B116&gt;=1,$B116&lt;=P$6),H_TI+H_ServNPL,0)-(IF($B116=2,P$7*H_LegalShare,0)+IF($B116=P$6,P$7*(1-H_LegalShare),0))-IF($B116=0,H_Acq+H_Board,0)-IF(AND($B116&gt;P$6,$B116&lt;=P$12),H_TI+H_ServNPL+H_Util,0)-IF($B116=P$11,P$15+H_CK,0)</f>
        <v>0</v>
      </c>
      <c r="Q116" s="19" t="n">
        <f aca="false">IF($B116=Q$12,Q$14,0)-IF(AND($B116&gt;=1,$B116&lt;=Q$6),H_TI+H_ServNPL,0)-(IF($B116=2,Q$7*H_LegalShare,0)+IF($B116=Q$6,Q$7*(1-H_LegalShare),0))-IF($B116=0,H_Acq+H_Board,0)-IF(AND($B116&gt;Q$6,$B116&lt;=Q$12),H_TI+H_ServNPL+H_Util,0)-IF($B116=Q$11,Q$15+H_CK,0)</f>
        <v>0</v>
      </c>
      <c r="R116" s="19" t="n">
        <f aca="false">IF($B116=R$12,R$14,0)-IF(AND($B116&gt;=1,$B116&lt;=R$6),H_TI+H_ServNPL,0)-(IF($B116=2,R$7*H_LegalShare,0)+IF($B116=R$6,R$7*(1-H_LegalShare),0))-IF($B116=0,H_Acq+H_Board,0)-IF(AND($B116&gt;R$6,$B116&lt;=R$12),H_TI+H_ServNPL+H_Util,0)-IF($B116=R$11,R$15+H_CK,0)</f>
        <v>0</v>
      </c>
      <c r="S116" s="19" t="n">
        <f aca="false">IF($B116=S$12,S$14,0)-IF(AND($B116&gt;=1,$B116&lt;=S$6),H_TI+H_ServNPL,0)-(IF($B116=2,S$7*H_LegalShare,0)+IF($B116=S$6,S$7*(1-H_LegalShare),0))-IF($B116=0,H_Acq+H_Board,0)-IF(AND($B116&gt;S$6,$B116&lt;=S$12),H_TI+H_ServNPL+H_Util,0)-IF($B116=S$11,S$15+H_CK,0)</f>
        <v>0</v>
      </c>
      <c r="T116" s="19" t="n">
        <f aca="false">IF($B116=T$12,T$14,0)-IF(AND($B116&gt;=1,$B116&lt;=T$6),H_TI+H_ServNPL,0)-(IF($B116=2,T$7*H_LegalShare,0)+IF($B116=T$6,T$7*(1-H_LegalShare),0))-IF($B116=0,H_Acq+H_Board,0)-IF(AND($B116&gt;T$6,$B116&lt;=T$12),H_TI+H_ServNPL+H_Util,0)-IF($B116=T$11,T$15+H_CK,0)</f>
        <v>0</v>
      </c>
      <c r="U116" s="19" t="n">
        <f aca="false">IF($B116=U$12,U$14,0)-IF(AND($B116&gt;=1,$B116&lt;=U$6),H_TI+H_ServNPL,0)-(IF($B116=2,U$7*H_LegalShare,0)+IF($B116=U$6,U$7*(1-H_LegalShare),0))-IF($B116=0,H_Acq+H_Board,0)-IF(AND($B116&gt;U$6,$B116&lt;=U$12),H_TI+H_ServNPL+H_Util,0)-IF($B116=U$11,U$15+H_CK,0)</f>
        <v>0</v>
      </c>
      <c r="V116" s="19" t="n">
        <f aca="false">IF($B116=V$12,V$14,0)-IF(AND($B116&gt;=1,$B116&lt;=V$6),H_TI+H_ServNPL,0)-(IF($B116=2,V$7*H_LegalShare,0)+IF($B116=V$6,V$7*(1-H_LegalShare),0))-IF($B116=0,H_Acq+H_Board,0)-IF(AND($B116&gt;V$6,$B116&lt;=V$12),H_TI+H_ServNPL+H_Util,0)-IF($B116=V$11,V$15+H_CK,0)</f>
        <v>0</v>
      </c>
      <c r="W116" s="19" t="n">
        <f aca="false">IF($B116=W$12,W$14,0)-IF(AND($B116&gt;=1,$B116&lt;=W$6),H_TI+H_ServNPL,0)-(IF($B116=2,W$7*H_LegalShare,0)+IF($B116=W$6,W$7*(1-H_LegalShare),0))-IF($B116=0,H_Acq+H_Board,0)-IF(AND($B116&gt;W$6,$B116&lt;=W$12),H_TI+H_ServNPL+H_Util,0)-IF($B116=W$11,W$15+H_CK,0)</f>
        <v>0</v>
      </c>
      <c r="X116" s="19" t="n">
        <f aca="false">IF($B116=X$12,X$14,0)-IF(AND($B116&gt;=1,$B116&lt;=X$6),H_TI+H_ServNPL,0)-(IF($B116=2,X$7*H_LegalShare,0)+IF($B116=X$6,X$7*(1-H_LegalShare),0))-IF($B116=0,H_Acq+H_Board,0)-IF(AND($B116&gt;X$6,$B116&lt;=X$12),H_TI+H_ServNPL+H_Util,0)-IF($B116=X$11,X$15+H_CK,0)</f>
        <v>0</v>
      </c>
      <c r="Y116" s="19" t="n">
        <f aca="false">IF($B116=Y$12,Y$14,0)-IF(AND($B116&gt;=1,$B116&lt;=Y$6),H_TI+H_ServNPL,0)-(IF($B116=2,Y$7*H_LegalShare,0)+IF($B116=Y$6,Y$7*(1-H_LegalShare),0))-IF($B116=0,H_Acq+H_Board,0)-IF(AND($B116&gt;Y$6,$B116&lt;=Y$12),H_TI+H_ServNPL+H_Util,0)-IF($B116=Y$11,Y$15+H_CK,0)</f>
        <v>0</v>
      </c>
    </row>
    <row r="117" customFormat="false" ht="15" hidden="false" customHeight="false" outlineLevel="0" collapsed="false">
      <c r="B117" s="0" t="n">
        <v>86</v>
      </c>
      <c r="C117" s="19" t="n">
        <f aca="false">IF($B117=C$12,C$14,0)-IF(AND($B117&gt;=1,$B117&lt;=C$6),H_TI+H_ServNPL,0)-(IF($B117=2,C$7*H_LegalShare,0)+IF($B117=C$6,C$7*(1-H_LegalShare),0))-IF($B117=0,H_Acq+H_Board,0)-IF(AND($B117&gt;C$6,$B117&lt;=C$12),H_TI+H_ServNPL+H_Util,0)-IF($B117=C$11,C$15+H_CK,0)</f>
        <v>0</v>
      </c>
      <c r="D117" s="19" t="n">
        <f aca="false">IF($B117=D$12,D$14,0)-IF(AND($B117&gt;=1,$B117&lt;=D$6),H_TI+H_ServNPL,0)-(IF($B117=2,D$7*H_LegalShare,0)+IF($B117=D$6,D$7*(1-H_LegalShare),0))-IF($B117=0,H_Acq+H_Board,0)-IF(AND($B117&gt;D$6,$B117&lt;=D$12),H_TI+H_ServNPL+H_Util,0)-IF($B117=D$11,D$15+H_CK,0)</f>
        <v>0</v>
      </c>
      <c r="E117" s="19" t="n">
        <f aca="false">IF($B117=E$12,E$14,0)-IF(AND($B117&gt;=1,$B117&lt;=E$6),H_TI+H_ServNPL,0)-(IF($B117=2,E$7*H_LegalShare,0)+IF($B117=E$6,E$7*(1-H_LegalShare),0))-IF($B117=0,H_Acq+H_Board,0)-IF(AND($B117&gt;E$6,$B117&lt;=E$12),H_TI+H_ServNPL+H_Util,0)-IF($B117=E$11,E$15+H_CK,0)</f>
        <v>0</v>
      </c>
      <c r="F117" s="19" t="n">
        <f aca="false">IF($B117=F$12,F$14,0)-IF(AND($B117&gt;=1,$B117&lt;=F$6),H_TI+H_ServNPL,0)-(IF($B117=2,F$7*H_LegalShare,0)+IF($B117=F$6,F$7*(1-H_LegalShare),0))-IF($B117=0,H_Acq+H_Board,0)-IF(AND($B117&gt;F$6,$B117&lt;=F$12),H_TI+H_ServNPL+H_Util,0)-IF($B117=F$11,F$15+H_CK,0)</f>
        <v>0</v>
      </c>
      <c r="G117" s="19" t="n">
        <f aca="false">IF($B117=G$12,G$14,0)-IF(AND($B117&gt;=1,$B117&lt;=G$6),H_TI+H_ServNPL,0)-(IF($B117=2,G$7*H_LegalShare,0)+IF($B117=G$6,G$7*(1-H_LegalShare),0))-IF($B117=0,H_Acq+H_Board,0)-IF(AND($B117&gt;G$6,$B117&lt;=G$12),H_TI+H_ServNPL+H_Util,0)-IF($B117=G$11,G$15+H_CK,0)</f>
        <v>0</v>
      </c>
      <c r="H117" s="19" t="n">
        <f aca="false">IF($B117=H$12,H$14,0)-IF(AND($B117&gt;=1,$B117&lt;=H$6),H_TI+H_ServNPL,0)-(IF($B117=2,H$7*H_LegalShare,0)+IF($B117=H$6,H$7*(1-H_LegalShare),0))-IF($B117=0,H_Acq+H_Board,0)-IF(AND($B117&gt;H$6,$B117&lt;=H$12),H_TI+H_ServNPL+H_Util,0)-IF($B117=H$11,H$15+H_CK,0)</f>
        <v>0</v>
      </c>
      <c r="I117" s="19" t="n">
        <f aca="false">IF($B117=I$12,I$14,0)-IF(AND($B117&gt;=1,$B117&lt;=I$6),H_TI+H_ServNPL,0)-(IF($B117=2,I$7*H_LegalShare,0)+IF($B117=I$6,I$7*(1-H_LegalShare),0))-IF($B117=0,H_Acq+H_Board,0)-IF(AND($B117&gt;I$6,$B117&lt;=I$12),H_TI+H_ServNPL+H_Util,0)-IF($B117=I$11,I$15+H_CK,0)</f>
        <v>0</v>
      </c>
      <c r="J117" s="19" t="n">
        <f aca="false">IF($B117=J$12,J$14,0)-IF(AND($B117&gt;=1,$B117&lt;=J$6),H_TI+H_ServNPL,0)-(IF($B117=2,J$7*H_LegalShare,0)+IF($B117=J$6,J$7*(1-H_LegalShare),0))-IF($B117=0,H_Acq+H_Board,0)-IF(AND($B117&gt;J$6,$B117&lt;=J$12),H_TI+H_ServNPL+H_Util,0)-IF($B117=J$11,J$15+H_CK,0)</f>
        <v>0</v>
      </c>
      <c r="K117" s="19" t="n">
        <f aca="false">IF($B117=K$12,K$14,0)-IF(AND($B117&gt;=1,$B117&lt;=K$6),H_TI+H_ServNPL,0)-(IF($B117=2,K$7*H_LegalShare,0)+IF($B117=K$6,K$7*(1-H_LegalShare),0))-IF($B117=0,H_Acq+H_Board,0)-IF(AND($B117&gt;K$6,$B117&lt;=K$12),H_TI+H_ServNPL+H_Util,0)-IF($B117=K$11,K$15+H_CK,0)</f>
        <v>0</v>
      </c>
      <c r="L117" s="19" t="n">
        <f aca="false">IF($B117=L$12,L$14,0)-IF(AND($B117&gt;=1,$B117&lt;=L$6),H_TI+H_ServNPL,0)-(IF($B117=2,L$7*H_LegalShare,0)+IF($B117=L$6,L$7*(1-H_LegalShare),0))-IF($B117=0,H_Acq+H_Board,0)-IF(AND($B117&gt;L$6,$B117&lt;=L$12),H_TI+H_ServNPL+H_Util,0)-IF($B117=L$11,L$15+H_CK,0)</f>
        <v>0</v>
      </c>
      <c r="M117" s="19" t="n">
        <f aca="false">IF($B117=M$12,M$14,0)-IF(AND($B117&gt;=1,$B117&lt;=M$6),H_TI+H_ServNPL,0)-(IF($B117=2,M$7*H_LegalShare,0)+IF($B117=M$6,M$7*(1-H_LegalShare),0))-IF($B117=0,H_Acq+H_Board,0)-IF(AND($B117&gt;M$6,$B117&lt;=M$12),H_TI+H_ServNPL+H_Util,0)-IF($B117=M$11,M$15+H_CK,0)</f>
        <v>0</v>
      </c>
      <c r="N117" s="19" t="n">
        <f aca="false">IF($B117=N$12,N$14,0)-IF(AND($B117&gt;=1,$B117&lt;=N$6),H_TI+H_ServNPL,0)-(IF($B117=2,N$7*H_LegalShare,0)+IF($B117=N$6,N$7*(1-H_LegalShare),0))-IF($B117=0,H_Acq+H_Board,0)-IF(AND($B117&gt;N$6,$B117&lt;=N$12),H_TI+H_ServNPL+H_Util,0)-IF($B117=N$11,N$15+H_CK,0)</f>
        <v>0</v>
      </c>
      <c r="O117" s="19" t="n">
        <f aca="false">IF($B117=O$12,O$14,0)-IF(AND($B117&gt;=1,$B117&lt;=O$6),H_TI+H_ServNPL,0)-(IF($B117=2,O$7*H_LegalShare,0)+IF($B117=O$6,O$7*(1-H_LegalShare),0))-IF($B117=0,H_Acq+H_Board,0)-IF(AND($B117&gt;O$6,$B117&lt;=O$12),H_TI+H_ServNPL+H_Util,0)-IF($B117=O$11,O$15+H_CK,0)</f>
        <v>0</v>
      </c>
      <c r="P117" s="19" t="n">
        <f aca="false">IF($B117=P$12,P$14,0)-IF(AND($B117&gt;=1,$B117&lt;=P$6),H_TI+H_ServNPL,0)-(IF($B117=2,P$7*H_LegalShare,0)+IF($B117=P$6,P$7*(1-H_LegalShare),0))-IF($B117=0,H_Acq+H_Board,0)-IF(AND($B117&gt;P$6,$B117&lt;=P$12),H_TI+H_ServNPL+H_Util,0)-IF($B117=P$11,P$15+H_CK,0)</f>
        <v>0</v>
      </c>
      <c r="Q117" s="19" t="n">
        <f aca="false">IF($B117=Q$12,Q$14,0)-IF(AND($B117&gt;=1,$B117&lt;=Q$6),H_TI+H_ServNPL,0)-(IF($B117=2,Q$7*H_LegalShare,0)+IF($B117=Q$6,Q$7*(1-H_LegalShare),0))-IF($B117=0,H_Acq+H_Board,0)-IF(AND($B117&gt;Q$6,$B117&lt;=Q$12),H_TI+H_ServNPL+H_Util,0)-IF($B117=Q$11,Q$15+H_CK,0)</f>
        <v>0</v>
      </c>
      <c r="R117" s="19" t="n">
        <f aca="false">IF($B117=R$12,R$14,0)-IF(AND($B117&gt;=1,$B117&lt;=R$6),H_TI+H_ServNPL,0)-(IF($B117=2,R$7*H_LegalShare,0)+IF($B117=R$6,R$7*(1-H_LegalShare),0))-IF($B117=0,H_Acq+H_Board,0)-IF(AND($B117&gt;R$6,$B117&lt;=R$12),H_TI+H_ServNPL+H_Util,0)-IF($B117=R$11,R$15+H_CK,0)</f>
        <v>0</v>
      </c>
      <c r="S117" s="19" t="n">
        <f aca="false">IF($B117=S$12,S$14,0)-IF(AND($B117&gt;=1,$B117&lt;=S$6),H_TI+H_ServNPL,0)-(IF($B117=2,S$7*H_LegalShare,0)+IF($B117=S$6,S$7*(1-H_LegalShare),0))-IF($B117=0,H_Acq+H_Board,0)-IF(AND($B117&gt;S$6,$B117&lt;=S$12),H_TI+H_ServNPL+H_Util,0)-IF($B117=S$11,S$15+H_CK,0)</f>
        <v>0</v>
      </c>
      <c r="T117" s="19" t="n">
        <f aca="false">IF($B117=T$12,T$14,0)-IF(AND($B117&gt;=1,$B117&lt;=T$6),H_TI+H_ServNPL,0)-(IF($B117=2,T$7*H_LegalShare,0)+IF($B117=T$6,T$7*(1-H_LegalShare),0))-IF($B117=0,H_Acq+H_Board,0)-IF(AND($B117&gt;T$6,$B117&lt;=T$12),H_TI+H_ServNPL+H_Util,0)-IF($B117=T$11,T$15+H_CK,0)</f>
        <v>0</v>
      </c>
      <c r="U117" s="19" t="n">
        <f aca="false">IF($B117=U$12,U$14,0)-IF(AND($B117&gt;=1,$B117&lt;=U$6),H_TI+H_ServNPL,0)-(IF($B117=2,U$7*H_LegalShare,0)+IF($B117=U$6,U$7*(1-H_LegalShare),0))-IF($B117=0,H_Acq+H_Board,0)-IF(AND($B117&gt;U$6,$B117&lt;=U$12),H_TI+H_ServNPL+H_Util,0)-IF($B117=U$11,U$15+H_CK,0)</f>
        <v>0</v>
      </c>
      <c r="V117" s="19" t="n">
        <f aca="false">IF($B117=V$12,V$14,0)-IF(AND($B117&gt;=1,$B117&lt;=V$6),H_TI+H_ServNPL,0)-(IF($B117=2,V$7*H_LegalShare,0)+IF($B117=V$6,V$7*(1-H_LegalShare),0))-IF($B117=0,H_Acq+H_Board,0)-IF(AND($B117&gt;V$6,$B117&lt;=V$12),H_TI+H_ServNPL+H_Util,0)-IF($B117=V$11,V$15+H_CK,0)</f>
        <v>0</v>
      </c>
      <c r="W117" s="19" t="n">
        <f aca="false">IF($B117=W$12,W$14,0)-IF(AND($B117&gt;=1,$B117&lt;=W$6),H_TI+H_ServNPL,0)-(IF($B117=2,W$7*H_LegalShare,0)+IF($B117=W$6,W$7*(1-H_LegalShare),0))-IF($B117=0,H_Acq+H_Board,0)-IF(AND($B117&gt;W$6,$B117&lt;=W$12),H_TI+H_ServNPL+H_Util,0)-IF($B117=W$11,W$15+H_CK,0)</f>
        <v>0</v>
      </c>
      <c r="X117" s="19" t="n">
        <f aca="false">IF($B117=X$12,X$14,0)-IF(AND($B117&gt;=1,$B117&lt;=X$6),H_TI+H_ServNPL,0)-(IF($B117=2,X$7*H_LegalShare,0)+IF($B117=X$6,X$7*(1-H_LegalShare),0))-IF($B117=0,H_Acq+H_Board,0)-IF(AND($B117&gt;X$6,$B117&lt;=X$12),H_TI+H_ServNPL+H_Util,0)-IF($B117=X$11,X$15+H_CK,0)</f>
        <v>0</v>
      </c>
      <c r="Y117" s="19" t="n">
        <f aca="false">IF($B117=Y$12,Y$14,0)-IF(AND($B117&gt;=1,$B117&lt;=Y$6),H_TI+H_ServNPL,0)-(IF($B117=2,Y$7*H_LegalShare,0)+IF($B117=Y$6,Y$7*(1-H_LegalShare),0))-IF($B117=0,H_Acq+H_Board,0)-IF(AND($B117&gt;Y$6,$B117&lt;=Y$12),H_TI+H_ServNPL+H_Util,0)-IF($B117=Y$11,Y$15+H_CK,0)</f>
        <v>0</v>
      </c>
    </row>
    <row r="118" customFormat="false" ht="15" hidden="false" customHeight="false" outlineLevel="0" collapsed="false">
      <c r="B118" s="0" t="n">
        <v>87</v>
      </c>
      <c r="C118" s="19" t="n">
        <f aca="false">IF($B118=C$12,C$14,0)-IF(AND($B118&gt;=1,$B118&lt;=C$6),H_TI+H_ServNPL,0)-(IF($B118=2,C$7*H_LegalShare,0)+IF($B118=C$6,C$7*(1-H_LegalShare),0))-IF($B118=0,H_Acq+H_Board,0)-IF(AND($B118&gt;C$6,$B118&lt;=C$12),H_TI+H_ServNPL+H_Util,0)-IF($B118=C$11,C$15+H_CK,0)</f>
        <v>0</v>
      </c>
      <c r="D118" s="19" t="n">
        <f aca="false">IF($B118=D$12,D$14,0)-IF(AND($B118&gt;=1,$B118&lt;=D$6),H_TI+H_ServNPL,0)-(IF($B118=2,D$7*H_LegalShare,0)+IF($B118=D$6,D$7*(1-H_LegalShare),0))-IF($B118=0,H_Acq+H_Board,0)-IF(AND($B118&gt;D$6,$B118&lt;=D$12),H_TI+H_ServNPL+H_Util,0)-IF($B118=D$11,D$15+H_CK,0)</f>
        <v>0</v>
      </c>
      <c r="E118" s="19" t="n">
        <f aca="false">IF($B118=E$12,E$14,0)-IF(AND($B118&gt;=1,$B118&lt;=E$6),H_TI+H_ServNPL,0)-(IF($B118=2,E$7*H_LegalShare,0)+IF($B118=E$6,E$7*(1-H_LegalShare),0))-IF($B118=0,H_Acq+H_Board,0)-IF(AND($B118&gt;E$6,$B118&lt;=E$12),H_TI+H_ServNPL+H_Util,0)-IF($B118=E$11,E$15+H_CK,0)</f>
        <v>0</v>
      </c>
      <c r="F118" s="19" t="n">
        <f aca="false">IF($B118=F$12,F$14,0)-IF(AND($B118&gt;=1,$B118&lt;=F$6),H_TI+H_ServNPL,0)-(IF($B118=2,F$7*H_LegalShare,0)+IF($B118=F$6,F$7*(1-H_LegalShare),0))-IF($B118=0,H_Acq+H_Board,0)-IF(AND($B118&gt;F$6,$B118&lt;=F$12),H_TI+H_ServNPL+H_Util,0)-IF($B118=F$11,F$15+H_CK,0)</f>
        <v>0</v>
      </c>
      <c r="G118" s="19" t="n">
        <f aca="false">IF($B118=G$12,G$14,0)-IF(AND($B118&gt;=1,$B118&lt;=G$6),H_TI+H_ServNPL,0)-(IF($B118=2,G$7*H_LegalShare,0)+IF($B118=G$6,G$7*(1-H_LegalShare),0))-IF($B118=0,H_Acq+H_Board,0)-IF(AND($B118&gt;G$6,$B118&lt;=G$12),H_TI+H_ServNPL+H_Util,0)-IF($B118=G$11,G$15+H_CK,0)</f>
        <v>0</v>
      </c>
      <c r="H118" s="19" t="n">
        <f aca="false">IF($B118=H$12,H$14,0)-IF(AND($B118&gt;=1,$B118&lt;=H$6),H_TI+H_ServNPL,0)-(IF($B118=2,H$7*H_LegalShare,0)+IF($B118=H$6,H$7*(1-H_LegalShare),0))-IF($B118=0,H_Acq+H_Board,0)-IF(AND($B118&gt;H$6,$B118&lt;=H$12),H_TI+H_ServNPL+H_Util,0)-IF($B118=H$11,H$15+H_CK,0)</f>
        <v>0</v>
      </c>
      <c r="I118" s="19" t="n">
        <f aca="false">IF($B118=I$12,I$14,0)-IF(AND($B118&gt;=1,$B118&lt;=I$6),H_TI+H_ServNPL,0)-(IF($B118=2,I$7*H_LegalShare,0)+IF($B118=I$6,I$7*(1-H_LegalShare),0))-IF($B118=0,H_Acq+H_Board,0)-IF(AND($B118&gt;I$6,$B118&lt;=I$12),H_TI+H_ServNPL+H_Util,0)-IF($B118=I$11,I$15+H_CK,0)</f>
        <v>0</v>
      </c>
      <c r="J118" s="19" t="n">
        <f aca="false">IF($B118=J$12,J$14,0)-IF(AND($B118&gt;=1,$B118&lt;=J$6),H_TI+H_ServNPL,0)-(IF($B118=2,J$7*H_LegalShare,0)+IF($B118=J$6,J$7*(1-H_LegalShare),0))-IF($B118=0,H_Acq+H_Board,0)-IF(AND($B118&gt;J$6,$B118&lt;=J$12),H_TI+H_ServNPL+H_Util,0)-IF($B118=J$11,J$15+H_CK,0)</f>
        <v>0</v>
      </c>
      <c r="K118" s="19" t="n">
        <f aca="false">IF($B118=K$12,K$14,0)-IF(AND($B118&gt;=1,$B118&lt;=K$6),H_TI+H_ServNPL,0)-(IF($B118=2,K$7*H_LegalShare,0)+IF($B118=K$6,K$7*(1-H_LegalShare),0))-IF($B118=0,H_Acq+H_Board,0)-IF(AND($B118&gt;K$6,$B118&lt;=K$12),H_TI+H_ServNPL+H_Util,0)-IF($B118=K$11,K$15+H_CK,0)</f>
        <v>0</v>
      </c>
      <c r="L118" s="19" t="n">
        <f aca="false">IF($B118=L$12,L$14,0)-IF(AND($B118&gt;=1,$B118&lt;=L$6),H_TI+H_ServNPL,0)-(IF($B118=2,L$7*H_LegalShare,0)+IF($B118=L$6,L$7*(1-H_LegalShare),0))-IF($B118=0,H_Acq+H_Board,0)-IF(AND($B118&gt;L$6,$B118&lt;=L$12),H_TI+H_ServNPL+H_Util,0)-IF($B118=L$11,L$15+H_CK,0)</f>
        <v>0</v>
      </c>
      <c r="M118" s="19" t="n">
        <f aca="false">IF($B118=M$12,M$14,0)-IF(AND($B118&gt;=1,$B118&lt;=M$6),H_TI+H_ServNPL,0)-(IF($B118=2,M$7*H_LegalShare,0)+IF($B118=M$6,M$7*(1-H_LegalShare),0))-IF($B118=0,H_Acq+H_Board,0)-IF(AND($B118&gt;M$6,$B118&lt;=M$12),H_TI+H_ServNPL+H_Util,0)-IF($B118=M$11,M$15+H_CK,0)</f>
        <v>0</v>
      </c>
      <c r="N118" s="19" t="n">
        <f aca="false">IF($B118=N$12,N$14,0)-IF(AND($B118&gt;=1,$B118&lt;=N$6),H_TI+H_ServNPL,0)-(IF($B118=2,N$7*H_LegalShare,0)+IF($B118=N$6,N$7*(1-H_LegalShare),0))-IF($B118=0,H_Acq+H_Board,0)-IF(AND($B118&gt;N$6,$B118&lt;=N$12),H_TI+H_ServNPL+H_Util,0)-IF($B118=N$11,N$15+H_CK,0)</f>
        <v>0</v>
      </c>
      <c r="O118" s="19" t="n">
        <f aca="false">IF($B118=O$12,O$14,0)-IF(AND($B118&gt;=1,$B118&lt;=O$6),H_TI+H_ServNPL,0)-(IF($B118=2,O$7*H_LegalShare,0)+IF($B118=O$6,O$7*(1-H_LegalShare),0))-IF($B118=0,H_Acq+H_Board,0)-IF(AND($B118&gt;O$6,$B118&lt;=O$12),H_TI+H_ServNPL+H_Util,0)-IF($B118=O$11,O$15+H_CK,0)</f>
        <v>0</v>
      </c>
      <c r="P118" s="19" t="n">
        <f aca="false">IF($B118=P$12,P$14,0)-IF(AND($B118&gt;=1,$B118&lt;=P$6),H_TI+H_ServNPL,0)-(IF($B118=2,P$7*H_LegalShare,0)+IF($B118=P$6,P$7*(1-H_LegalShare),0))-IF($B118=0,H_Acq+H_Board,0)-IF(AND($B118&gt;P$6,$B118&lt;=P$12),H_TI+H_ServNPL+H_Util,0)-IF($B118=P$11,P$15+H_CK,0)</f>
        <v>0</v>
      </c>
      <c r="Q118" s="19" t="n">
        <f aca="false">IF($B118=Q$12,Q$14,0)-IF(AND($B118&gt;=1,$B118&lt;=Q$6),H_TI+H_ServNPL,0)-(IF($B118=2,Q$7*H_LegalShare,0)+IF($B118=Q$6,Q$7*(1-H_LegalShare),0))-IF($B118=0,H_Acq+H_Board,0)-IF(AND($B118&gt;Q$6,$B118&lt;=Q$12),H_TI+H_ServNPL+H_Util,0)-IF($B118=Q$11,Q$15+H_CK,0)</f>
        <v>0</v>
      </c>
      <c r="R118" s="19" t="n">
        <f aca="false">IF($B118=R$12,R$14,0)-IF(AND($B118&gt;=1,$B118&lt;=R$6),H_TI+H_ServNPL,0)-(IF($B118=2,R$7*H_LegalShare,0)+IF($B118=R$6,R$7*(1-H_LegalShare),0))-IF($B118=0,H_Acq+H_Board,0)-IF(AND($B118&gt;R$6,$B118&lt;=R$12),H_TI+H_ServNPL+H_Util,0)-IF($B118=R$11,R$15+H_CK,0)</f>
        <v>0</v>
      </c>
      <c r="S118" s="19" t="n">
        <f aca="false">IF($B118=S$12,S$14,0)-IF(AND($B118&gt;=1,$B118&lt;=S$6),H_TI+H_ServNPL,0)-(IF($B118=2,S$7*H_LegalShare,0)+IF($B118=S$6,S$7*(1-H_LegalShare),0))-IF($B118=0,H_Acq+H_Board,0)-IF(AND($B118&gt;S$6,$B118&lt;=S$12),H_TI+H_ServNPL+H_Util,0)-IF($B118=S$11,S$15+H_CK,0)</f>
        <v>0</v>
      </c>
      <c r="T118" s="19" t="n">
        <f aca="false">IF($B118=T$12,T$14,0)-IF(AND($B118&gt;=1,$B118&lt;=T$6),H_TI+H_ServNPL,0)-(IF($B118=2,T$7*H_LegalShare,0)+IF($B118=T$6,T$7*(1-H_LegalShare),0))-IF($B118=0,H_Acq+H_Board,0)-IF(AND($B118&gt;T$6,$B118&lt;=T$12),H_TI+H_ServNPL+H_Util,0)-IF($B118=T$11,T$15+H_CK,0)</f>
        <v>0</v>
      </c>
      <c r="U118" s="19" t="n">
        <f aca="false">IF($B118=U$12,U$14,0)-IF(AND($B118&gt;=1,$B118&lt;=U$6),H_TI+H_ServNPL,0)-(IF($B118=2,U$7*H_LegalShare,0)+IF($B118=U$6,U$7*(1-H_LegalShare),0))-IF($B118=0,H_Acq+H_Board,0)-IF(AND($B118&gt;U$6,$B118&lt;=U$12),H_TI+H_ServNPL+H_Util,0)-IF($B118=U$11,U$15+H_CK,0)</f>
        <v>0</v>
      </c>
      <c r="V118" s="19" t="n">
        <f aca="false">IF($B118=V$12,V$14,0)-IF(AND($B118&gt;=1,$B118&lt;=V$6),H_TI+H_ServNPL,0)-(IF($B118=2,V$7*H_LegalShare,0)+IF($B118=V$6,V$7*(1-H_LegalShare),0))-IF($B118=0,H_Acq+H_Board,0)-IF(AND($B118&gt;V$6,$B118&lt;=V$12),H_TI+H_ServNPL+H_Util,0)-IF($B118=V$11,V$15+H_CK,0)</f>
        <v>0</v>
      </c>
      <c r="W118" s="19" t="n">
        <f aca="false">IF($B118=W$12,W$14,0)-IF(AND($B118&gt;=1,$B118&lt;=W$6),H_TI+H_ServNPL,0)-(IF($B118=2,W$7*H_LegalShare,0)+IF($B118=W$6,W$7*(1-H_LegalShare),0))-IF($B118=0,H_Acq+H_Board,0)-IF(AND($B118&gt;W$6,$B118&lt;=W$12),H_TI+H_ServNPL+H_Util,0)-IF($B118=W$11,W$15+H_CK,0)</f>
        <v>0</v>
      </c>
      <c r="X118" s="19" t="n">
        <f aca="false">IF($B118=X$12,X$14,0)-IF(AND($B118&gt;=1,$B118&lt;=X$6),H_TI+H_ServNPL,0)-(IF($B118=2,X$7*H_LegalShare,0)+IF($B118=X$6,X$7*(1-H_LegalShare),0))-IF($B118=0,H_Acq+H_Board,0)-IF(AND($B118&gt;X$6,$B118&lt;=X$12),H_TI+H_ServNPL+H_Util,0)-IF($B118=X$11,X$15+H_CK,0)</f>
        <v>0</v>
      </c>
      <c r="Y118" s="19" t="n">
        <f aca="false">IF($B118=Y$12,Y$14,0)-IF(AND($B118&gt;=1,$B118&lt;=Y$6),H_TI+H_ServNPL,0)-(IF($B118=2,Y$7*H_LegalShare,0)+IF($B118=Y$6,Y$7*(1-H_LegalShare),0))-IF($B118=0,H_Acq+H_Board,0)-IF(AND($B118&gt;Y$6,$B118&lt;=Y$12),H_TI+H_ServNPL+H_Util,0)-IF($B118=Y$11,Y$15+H_CK,0)</f>
        <v>0</v>
      </c>
    </row>
    <row r="119" customFormat="false" ht="15" hidden="false" customHeight="false" outlineLevel="0" collapsed="false">
      <c r="B119" s="0" t="n">
        <v>88</v>
      </c>
      <c r="C119" s="19" t="n">
        <f aca="false">IF($B119=C$12,C$14,0)-IF(AND($B119&gt;=1,$B119&lt;=C$6),H_TI+H_ServNPL,0)-(IF($B119=2,C$7*H_LegalShare,0)+IF($B119=C$6,C$7*(1-H_LegalShare),0))-IF($B119=0,H_Acq+H_Board,0)-IF(AND($B119&gt;C$6,$B119&lt;=C$12),H_TI+H_ServNPL+H_Util,0)-IF($B119=C$11,C$15+H_CK,0)</f>
        <v>0</v>
      </c>
      <c r="D119" s="19" t="n">
        <f aca="false">IF($B119=D$12,D$14,0)-IF(AND($B119&gt;=1,$B119&lt;=D$6),H_TI+H_ServNPL,0)-(IF($B119=2,D$7*H_LegalShare,0)+IF($B119=D$6,D$7*(1-H_LegalShare),0))-IF($B119=0,H_Acq+H_Board,0)-IF(AND($B119&gt;D$6,$B119&lt;=D$12),H_TI+H_ServNPL+H_Util,0)-IF($B119=D$11,D$15+H_CK,0)</f>
        <v>0</v>
      </c>
      <c r="E119" s="19" t="n">
        <f aca="false">IF($B119=E$12,E$14,0)-IF(AND($B119&gt;=1,$B119&lt;=E$6),H_TI+H_ServNPL,0)-(IF($B119=2,E$7*H_LegalShare,0)+IF($B119=E$6,E$7*(1-H_LegalShare),0))-IF($B119=0,H_Acq+H_Board,0)-IF(AND($B119&gt;E$6,$B119&lt;=E$12),H_TI+H_ServNPL+H_Util,0)-IF($B119=E$11,E$15+H_CK,0)</f>
        <v>0</v>
      </c>
      <c r="F119" s="19" t="n">
        <f aca="false">IF($B119=F$12,F$14,0)-IF(AND($B119&gt;=1,$B119&lt;=F$6),H_TI+H_ServNPL,0)-(IF($B119=2,F$7*H_LegalShare,0)+IF($B119=F$6,F$7*(1-H_LegalShare),0))-IF($B119=0,H_Acq+H_Board,0)-IF(AND($B119&gt;F$6,$B119&lt;=F$12),H_TI+H_ServNPL+H_Util,0)-IF($B119=F$11,F$15+H_CK,0)</f>
        <v>0</v>
      </c>
      <c r="G119" s="19" t="n">
        <f aca="false">IF($B119=G$12,G$14,0)-IF(AND($B119&gt;=1,$B119&lt;=G$6),H_TI+H_ServNPL,0)-(IF($B119=2,G$7*H_LegalShare,0)+IF($B119=G$6,G$7*(1-H_LegalShare),0))-IF($B119=0,H_Acq+H_Board,0)-IF(AND($B119&gt;G$6,$B119&lt;=G$12),H_TI+H_ServNPL+H_Util,0)-IF($B119=G$11,G$15+H_CK,0)</f>
        <v>0</v>
      </c>
      <c r="H119" s="19" t="n">
        <f aca="false">IF($B119=H$12,H$14,0)-IF(AND($B119&gt;=1,$B119&lt;=H$6),H_TI+H_ServNPL,0)-(IF($B119=2,H$7*H_LegalShare,0)+IF($B119=H$6,H$7*(1-H_LegalShare),0))-IF($B119=0,H_Acq+H_Board,0)-IF(AND($B119&gt;H$6,$B119&lt;=H$12),H_TI+H_ServNPL+H_Util,0)-IF($B119=H$11,H$15+H_CK,0)</f>
        <v>0</v>
      </c>
      <c r="I119" s="19" t="n">
        <f aca="false">IF($B119=I$12,I$14,0)-IF(AND($B119&gt;=1,$B119&lt;=I$6),H_TI+H_ServNPL,0)-(IF($B119=2,I$7*H_LegalShare,0)+IF($B119=I$6,I$7*(1-H_LegalShare),0))-IF($B119=0,H_Acq+H_Board,0)-IF(AND($B119&gt;I$6,$B119&lt;=I$12),H_TI+H_ServNPL+H_Util,0)-IF($B119=I$11,I$15+H_CK,0)</f>
        <v>0</v>
      </c>
      <c r="J119" s="19" t="n">
        <f aca="false">IF($B119=J$12,J$14,0)-IF(AND($B119&gt;=1,$B119&lt;=J$6),H_TI+H_ServNPL,0)-(IF($B119=2,J$7*H_LegalShare,0)+IF($B119=J$6,J$7*(1-H_LegalShare),0))-IF($B119=0,H_Acq+H_Board,0)-IF(AND($B119&gt;J$6,$B119&lt;=J$12),H_TI+H_ServNPL+H_Util,0)-IF($B119=J$11,J$15+H_CK,0)</f>
        <v>0</v>
      </c>
      <c r="K119" s="19" t="n">
        <f aca="false">IF($B119=K$12,K$14,0)-IF(AND($B119&gt;=1,$B119&lt;=K$6),H_TI+H_ServNPL,0)-(IF($B119=2,K$7*H_LegalShare,0)+IF($B119=K$6,K$7*(1-H_LegalShare),0))-IF($B119=0,H_Acq+H_Board,0)-IF(AND($B119&gt;K$6,$B119&lt;=K$12),H_TI+H_ServNPL+H_Util,0)-IF($B119=K$11,K$15+H_CK,0)</f>
        <v>0</v>
      </c>
      <c r="L119" s="19" t="n">
        <f aca="false">IF($B119=L$12,L$14,0)-IF(AND($B119&gt;=1,$B119&lt;=L$6),H_TI+H_ServNPL,0)-(IF($B119=2,L$7*H_LegalShare,0)+IF($B119=L$6,L$7*(1-H_LegalShare),0))-IF($B119=0,H_Acq+H_Board,0)-IF(AND($B119&gt;L$6,$B119&lt;=L$12),H_TI+H_ServNPL+H_Util,0)-IF($B119=L$11,L$15+H_CK,0)</f>
        <v>0</v>
      </c>
      <c r="M119" s="19" t="n">
        <f aca="false">IF($B119=M$12,M$14,0)-IF(AND($B119&gt;=1,$B119&lt;=M$6),H_TI+H_ServNPL,0)-(IF($B119=2,M$7*H_LegalShare,0)+IF($B119=M$6,M$7*(1-H_LegalShare),0))-IF($B119=0,H_Acq+H_Board,0)-IF(AND($B119&gt;M$6,$B119&lt;=M$12),H_TI+H_ServNPL+H_Util,0)-IF($B119=M$11,M$15+H_CK,0)</f>
        <v>0</v>
      </c>
      <c r="N119" s="19" t="n">
        <f aca="false">IF($B119=N$12,N$14,0)-IF(AND($B119&gt;=1,$B119&lt;=N$6),H_TI+H_ServNPL,0)-(IF($B119=2,N$7*H_LegalShare,0)+IF($B119=N$6,N$7*(1-H_LegalShare),0))-IF($B119=0,H_Acq+H_Board,0)-IF(AND($B119&gt;N$6,$B119&lt;=N$12),H_TI+H_ServNPL+H_Util,0)-IF($B119=N$11,N$15+H_CK,0)</f>
        <v>0</v>
      </c>
      <c r="O119" s="19" t="n">
        <f aca="false">IF($B119=O$12,O$14,0)-IF(AND($B119&gt;=1,$B119&lt;=O$6),H_TI+H_ServNPL,0)-(IF($B119=2,O$7*H_LegalShare,0)+IF($B119=O$6,O$7*(1-H_LegalShare),0))-IF($B119=0,H_Acq+H_Board,0)-IF(AND($B119&gt;O$6,$B119&lt;=O$12),H_TI+H_ServNPL+H_Util,0)-IF($B119=O$11,O$15+H_CK,0)</f>
        <v>0</v>
      </c>
      <c r="P119" s="19" t="n">
        <f aca="false">IF($B119=P$12,P$14,0)-IF(AND($B119&gt;=1,$B119&lt;=P$6),H_TI+H_ServNPL,0)-(IF($B119=2,P$7*H_LegalShare,0)+IF($B119=P$6,P$7*(1-H_LegalShare),0))-IF($B119=0,H_Acq+H_Board,0)-IF(AND($B119&gt;P$6,$B119&lt;=P$12),H_TI+H_ServNPL+H_Util,0)-IF($B119=P$11,P$15+H_CK,0)</f>
        <v>0</v>
      </c>
      <c r="Q119" s="19" t="n">
        <f aca="false">IF($B119=Q$12,Q$14,0)-IF(AND($B119&gt;=1,$B119&lt;=Q$6),H_TI+H_ServNPL,0)-(IF($B119=2,Q$7*H_LegalShare,0)+IF($B119=Q$6,Q$7*(1-H_LegalShare),0))-IF($B119=0,H_Acq+H_Board,0)-IF(AND($B119&gt;Q$6,$B119&lt;=Q$12),H_TI+H_ServNPL+H_Util,0)-IF($B119=Q$11,Q$15+H_CK,0)</f>
        <v>0</v>
      </c>
      <c r="R119" s="19" t="n">
        <f aca="false">IF($B119=R$12,R$14,0)-IF(AND($B119&gt;=1,$B119&lt;=R$6),H_TI+H_ServNPL,0)-(IF($B119=2,R$7*H_LegalShare,0)+IF($B119=R$6,R$7*(1-H_LegalShare),0))-IF($B119=0,H_Acq+H_Board,0)-IF(AND($B119&gt;R$6,$B119&lt;=R$12),H_TI+H_ServNPL+H_Util,0)-IF($B119=R$11,R$15+H_CK,0)</f>
        <v>0</v>
      </c>
      <c r="S119" s="19" t="n">
        <f aca="false">IF($B119=S$12,S$14,0)-IF(AND($B119&gt;=1,$B119&lt;=S$6),H_TI+H_ServNPL,0)-(IF($B119=2,S$7*H_LegalShare,0)+IF($B119=S$6,S$7*(1-H_LegalShare),0))-IF($B119=0,H_Acq+H_Board,0)-IF(AND($B119&gt;S$6,$B119&lt;=S$12),H_TI+H_ServNPL+H_Util,0)-IF($B119=S$11,S$15+H_CK,0)</f>
        <v>0</v>
      </c>
      <c r="T119" s="19" t="n">
        <f aca="false">IF($B119=T$12,T$14,0)-IF(AND($B119&gt;=1,$B119&lt;=T$6),H_TI+H_ServNPL,0)-(IF($B119=2,T$7*H_LegalShare,0)+IF($B119=T$6,T$7*(1-H_LegalShare),0))-IF($B119=0,H_Acq+H_Board,0)-IF(AND($B119&gt;T$6,$B119&lt;=T$12),H_TI+H_ServNPL+H_Util,0)-IF($B119=T$11,T$15+H_CK,0)</f>
        <v>0</v>
      </c>
      <c r="U119" s="19" t="n">
        <f aca="false">IF($B119=U$12,U$14,0)-IF(AND($B119&gt;=1,$B119&lt;=U$6),H_TI+H_ServNPL,0)-(IF($B119=2,U$7*H_LegalShare,0)+IF($B119=U$6,U$7*(1-H_LegalShare),0))-IF($B119=0,H_Acq+H_Board,0)-IF(AND($B119&gt;U$6,$B119&lt;=U$12),H_TI+H_ServNPL+H_Util,0)-IF($B119=U$11,U$15+H_CK,0)</f>
        <v>0</v>
      </c>
      <c r="V119" s="19" t="n">
        <f aca="false">IF($B119=V$12,V$14,0)-IF(AND($B119&gt;=1,$B119&lt;=V$6),H_TI+H_ServNPL,0)-(IF($B119=2,V$7*H_LegalShare,0)+IF($B119=V$6,V$7*(1-H_LegalShare),0))-IF($B119=0,H_Acq+H_Board,0)-IF(AND($B119&gt;V$6,$B119&lt;=V$12),H_TI+H_ServNPL+H_Util,0)-IF($B119=V$11,V$15+H_CK,0)</f>
        <v>0</v>
      </c>
      <c r="W119" s="19" t="n">
        <f aca="false">IF($B119=W$12,W$14,0)-IF(AND($B119&gt;=1,$B119&lt;=W$6),H_TI+H_ServNPL,0)-(IF($B119=2,W$7*H_LegalShare,0)+IF($B119=W$6,W$7*(1-H_LegalShare),0))-IF($B119=0,H_Acq+H_Board,0)-IF(AND($B119&gt;W$6,$B119&lt;=W$12),H_TI+H_ServNPL+H_Util,0)-IF($B119=W$11,W$15+H_CK,0)</f>
        <v>0</v>
      </c>
      <c r="X119" s="19" t="n">
        <f aca="false">IF($B119=X$12,X$14,0)-IF(AND($B119&gt;=1,$B119&lt;=X$6),H_TI+H_ServNPL,0)-(IF($B119=2,X$7*H_LegalShare,0)+IF($B119=X$6,X$7*(1-H_LegalShare),0))-IF($B119=0,H_Acq+H_Board,0)-IF(AND($B119&gt;X$6,$B119&lt;=X$12),H_TI+H_ServNPL+H_Util,0)-IF($B119=X$11,X$15+H_CK,0)</f>
        <v>0</v>
      </c>
      <c r="Y119" s="19" t="n">
        <f aca="false">IF($B119=Y$12,Y$14,0)-IF(AND($B119&gt;=1,$B119&lt;=Y$6),H_TI+H_ServNPL,0)-(IF($B119=2,Y$7*H_LegalShare,0)+IF($B119=Y$6,Y$7*(1-H_LegalShare),0))-IF($B119=0,H_Acq+H_Board,0)-IF(AND($B119&gt;Y$6,$B119&lt;=Y$12),H_TI+H_ServNPL+H_Util,0)-IF($B119=Y$11,Y$15+H_CK,0)</f>
        <v>0</v>
      </c>
    </row>
    <row r="120" customFormat="false" ht="15" hidden="false" customHeight="false" outlineLevel="0" collapsed="false">
      <c r="B120" s="0" t="n">
        <v>89</v>
      </c>
      <c r="C120" s="19" t="n">
        <f aca="false">IF($B120=C$12,C$14,0)-IF(AND($B120&gt;=1,$B120&lt;=C$6),H_TI+H_ServNPL,0)-(IF($B120=2,C$7*H_LegalShare,0)+IF($B120=C$6,C$7*(1-H_LegalShare),0))-IF($B120=0,H_Acq+H_Board,0)-IF(AND($B120&gt;C$6,$B120&lt;=C$12),H_TI+H_ServNPL+H_Util,0)-IF($B120=C$11,C$15+H_CK,0)</f>
        <v>0</v>
      </c>
      <c r="D120" s="19" t="n">
        <f aca="false">IF($B120=D$12,D$14,0)-IF(AND($B120&gt;=1,$B120&lt;=D$6),H_TI+H_ServNPL,0)-(IF($B120=2,D$7*H_LegalShare,0)+IF($B120=D$6,D$7*(1-H_LegalShare),0))-IF($B120=0,H_Acq+H_Board,0)-IF(AND($B120&gt;D$6,$B120&lt;=D$12),H_TI+H_ServNPL+H_Util,0)-IF($B120=D$11,D$15+H_CK,0)</f>
        <v>0</v>
      </c>
      <c r="E120" s="19" t="n">
        <f aca="false">IF($B120=E$12,E$14,0)-IF(AND($B120&gt;=1,$B120&lt;=E$6),H_TI+H_ServNPL,0)-(IF($B120=2,E$7*H_LegalShare,0)+IF($B120=E$6,E$7*(1-H_LegalShare),0))-IF($B120=0,H_Acq+H_Board,0)-IF(AND($B120&gt;E$6,$B120&lt;=E$12),H_TI+H_ServNPL+H_Util,0)-IF($B120=E$11,E$15+H_CK,0)</f>
        <v>0</v>
      </c>
      <c r="F120" s="19" t="n">
        <f aca="false">IF($B120=F$12,F$14,0)-IF(AND($B120&gt;=1,$B120&lt;=F$6),H_TI+H_ServNPL,0)-(IF($B120=2,F$7*H_LegalShare,0)+IF($B120=F$6,F$7*(1-H_LegalShare),0))-IF($B120=0,H_Acq+H_Board,0)-IF(AND($B120&gt;F$6,$B120&lt;=F$12),H_TI+H_ServNPL+H_Util,0)-IF($B120=F$11,F$15+H_CK,0)</f>
        <v>0</v>
      </c>
      <c r="G120" s="19" t="n">
        <f aca="false">IF($B120=G$12,G$14,0)-IF(AND($B120&gt;=1,$B120&lt;=G$6),H_TI+H_ServNPL,0)-(IF($B120=2,G$7*H_LegalShare,0)+IF($B120=G$6,G$7*(1-H_LegalShare),0))-IF($B120=0,H_Acq+H_Board,0)-IF(AND($B120&gt;G$6,$B120&lt;=G$12),H_TI+H_ServNPL+H_Util,0)-IF($B120=G$11,G$15+H_CK,0)</f>
        <v>0</v>
      </c>
      <c r="H120" s="19" t="n">
        <f aca="false">IF($B120=H$12,H$14,0)-IF(AND($B120&gt;=1,$B120&lt;=H$6),H_TI+H_ServNPL,0)-(IF($B120=2,H$7*H_LegalShare,0)+IF($B120=H$6,H$7*(1-H_LegalShare),0))-IF($B120=0,H_Acq+H_Board,0)-IF(AND($B120&gt;H$6,$B120&lt;=H$12),H_TI+H_ServNPL+H_Util,0)-IF($B120=H$11,H$15+H_CK,0)</f>
        <v>0</v>
      </c>
      <c r="I120" s="19" t="n">
        <f aca="false">IF($B120=I$12,I$14,0)-IF(AND($B120&gt;=1,$B120&lt;=I$6),H_TI+H_ServNPL,0)-(IF($B120=2,I$7*H_LegalShare,0)+IF($B120=I$6,I$7*(1-H_LegalShare),0))-IF($B120=0,H_Acq+H_Board,0)-IF(AND($B120&gt;I$6,$B120&lt;=I$12),H_TI+H_ServNPL+H_Util,0)-IF($B120=I$11,I$15+H_CK,0)</f>
        <v>0</v>
      </c>
      <c r="J120" s="19" t="n">
        <f aca="false">IF($B120=J$12,J$14,0)-IF(AND($B120&gt;=1,$B120&lt;=J$6),H_TI+H_ServNPL,0)-(IF($B120=2,J$7*H_LegalShare,0)+IF($B120=J$6,J$7*(1-H_LegalShare),0))-IF($B120=0,H_Acq+H_Board,0)-IF(AND($B120&gt;J$6,$B120&lt;=J$12),H_TI+H_ServNPL+H_Util,0)-IF($B120=J$11,J$15+H_CK,0)</f>
        <v>0</v>
      </c>
      <c r="K120" s="19" t="n">
        <f aca="false">IF($B120=K$12,K$14,0)-IF(AND($B120&gt;=1,$B120&lt;=K$6),H_TI+H_ServNPL,0)-(IF($B120=2,K$7*H_LegalShare,0)+IF($B120=K$6,K$7*(1-H_LegalShare),0))-IF($B120=0,H_Acq+H_Board,0)-IF(AND($B120&gt;K$6,$B120&lt;=K$12),H_TI+H_ServNPL+H_Util,0)-IF($B120=K$11,K$15+H_CK,0)</f>
        <v>0</v>
      </c>
      <c r="L120" s="19" t="n">
        <f aca="false">IF($B120=L$12,L$14,0)-IF(AND($B120&gt;=1,$B120&lt;=L$6),H_TI+H_ServNPL,0)-(IF($B120=2,L$7*H_LegalShare,0)+IF($B120=L$6,L$7*(1-H_LegalShare),0))-IF($B120=0,H_Acq+H_Board,0)-IF(AND($B120&gt;L$6,$B120&lt;=L$12),H_TI+H_ServNPL+H_Util,0)-IF($B120=L$11,L$15+H_CK,0)</f>
        <v>0</v>
      </c>
      <c r="M120" s="19" t="n">
        <f aca="false">IF($B120=M$12,M$14,0)-IF(AND($B120&gt;=1,$B120&lt;=M$6),H_TI+H_ServNPL,0)-(IF($B120=2,M$7*H_LegalShare,0)+IF($B120=M$6,M$7*(1-H_LegalShare),0))-IF($B120=0,H_Acq+H_Board,0)-IF(AND($B120&gt;M$6,$B120&lt;=M$12),H_TI+H_ServNPL+H_Util,0)-IF($B120=M$11,M$15+H_CK,0)</f>
        <v>0</v>
      </c>
      <c r="N120" s="19" t="n">
        <f aca="false">IF($B120=N$12,N$14,0)-IF(AND($B120&gt;=1,$B120&lt;=N$6),H_TI+H_ServNPL,0)-(IF($B120=2,N$7*H_LegalShare,0)+IF($B120=N$6,N$7*(1-H_LegalShare),0))-IF($B120=0,H_Acq+H_Board,0)-IF(AND($B120&gt;N$6,$B120&lt;=N$12),H_TI+H_ServNPL+H_Util,0)-IF($B120=N$11,N$15+H_CK,0)</f>
        <v>0</v>
      </c>
      <c r="O120" s="19" t="n">
        <f aca="false">IF($B120=O$12,O$14,0)-IF(AND($B120&gt;=1,$B120&lt;=O$6),H_TI+H_ServNPL,0)-(IF($B120=2,O$7*H_LegalShare,0)+IF($B120=O$6,O$7*(1-H_LegalShare),0))-IF($B120=0,H_Acq+H_Board,0)-IF(AND($B120&gt;O$6,$B120&lt;=O$12),H_TI+H_ServNPL+H_Util,0)-IF($B120=O$11,O$15+H_CK,0)</f>
        <v>0</v>
      </c>
      <c r="P120" s="19" t="n">
        <f aca="false">IF($B120=P$12,P$14,0)-IF(AND($B120&gt;=1,$B120&lt;=P$6),H_TI+H_ServNPL,0)-(IF($B120=2,P$7*H_LegalShare,0)+IF($B120=P$6,P$7*(1-H_LegalShare),0))-IF($B120=0,H_Acq+H_Board,0)-IF(AND($B120&gt;P$6,$B120&lt;=P$12),H_TI+H_ServNPL+H_Util,0)-IF($B120=P$11,P$15+H_CK,0)</f>
        <v>0</v>
      </c>
      <c r="Q120" s="19" t="n">
        <f aca="false">IF($B120=Q$12,Q$14,0)-IF(AND($B120&gt;=1,$B120&lt;=Q$6),H_TI+H_ServNPL,0)-(IF($B120=2,Q$7*H_LegalShare,0)+IF($B120=Q$6,Q$7*(1-H_LegalShare),0))-IF($B120=0,H_Acq+H_Board,0)-IF(AND($B120&gt;Q$6,$B120&lt;=Q$12),H_TI+H_ServNPL+H_Util,0)-IF($B120=Q$11,Q$15+H_CK,0)</f>
        <v>0</v>
      </c>
      <c r="R120" s="19" t="n">
        <f aca="false">IF($B120=R$12,R$14,0)-IF(AND($B120&gt;=1,$B120&lt;=R$6),H_TI+H_ServNPL,0)-(IF($B120=2,R$7*H_LegalShare,0)+IF($B120=R$6,R$7*(1-H_LegalShare),0))-IF($B120=0,H_Acq+H_Board,0)-IF(AND($B120&gt;R$6,$B120&lt;=R$12),H_TI+H_ServNPL+H_Util,0)-IF($B120=R$11,R$15+H_CK,0)</f>
        <v>0</v>
      </c>
      <c r="S120" s="19" t="n">
        <f aca="false">IF($B120=S$12,S$14,0)-IF(AND($B120&gt;=1,$B120&lt;=S$6),H_TI+H_ServNPL,0)-(IF($B120=2,S$7*H_LegalShare,0)+IF($B120=S$6,S$7*(1-H_LegalShare),0))-IF($B120=0,H_Acq+H_Board,0)-IF(AND($B120&gt;S$6,$B120&lt;=S$12),H_TI+H_ServNPL+H_Util,0)-IF($B120=S$11,S$15+H_CK,0)</f>
        <v>0</v>
      </c>
      <c r="T120" s="19" t="n">
        <f aca="false">IF($B120=T$12,T$14,0)-IF(AND($B120&gt;=1,$B120&lt;=T$6),H_TI+H_ServNPL,0)-(IF($B120=2,T$7*H_LegalShare,0)+IF($B120=T$6,T$7*(1-H_LegalShare),0))-IF($B120=0,H_Acq+H_Board,0)-IF(AND($B120&gt;T$6,$B120&lt;=T$12),H_TI+H_ServNPL+H_Util,0)-IF($B120=T$11,T$15+H_CK,0)</f>
        <v>0</v>
      </c>
      <c r="U120" s="19" t="n">
        <f aca="false">IF($B120=U$12,U$14,0)-IF(AND($B120&gt;=1,$B120&lt;=U$6),H_TI+H_ServNPL,0)-(IF($B120=2,U$7*H_LegalShare,0)+IF($B120=U$6,U$7*(1-H_LegalShare),0))-IF($B120=0,H_Acq+H_Board,0)-IF(AND($B120&gt;U$6,$B120&lt;=U$12),H_TI+H_ServNPL+H_Util,0)-IF($B120=U$11,U$15+H_CK,0)</f>
        <v>0</v>
      </c>
      <c r="V120" s="19" t="n">
        <f aca="false">IF($B120=V$12,V$14,0)-IF(AND($B120&gt;=1,$B120&lt;=V$6),H_TI+H_ServNPL,0)-(IF($B120=2,V$7*H_LegalShare,0)+IF($B120=V$6,V$7*(1-H_LegalShare),0))-IF($B120=0,H_Acq+H_Board,0)-IF(AND($B120&gt;V$6,$B120&lt;=V$12),H_TI+H_ServNPL+H_Util,0)-IF($B120=V$11,V$15+H_CK,0)</f>
        <v>0</v>
      </c>
      <c r="W120" s="19" t="n">
        <f aca="false">IF($B120=W$12,W$14,0)-IF(AND($B120&gt;=1,$B120&lt;=W$6),H_TI+H_ServNPL,0)-(IF($B120=2,W$7*H_LegalShare,0)+IF($B120=W$6,W$7*(1-H_LegalShare),0))-IF($B120=0,H_Acq+H_Board,0)-IF(AND($B120&gt;W$6,$B120&lt;=W$12),H_TI+H_ServNPL+H_Util,0)-IF($B120=W$11,W$15+H_CK,0)</f>
        <v>0</v>
      </c>
      <c r="X120" s="19" t="n">
        <f aca="false">IF($B120=X$12,X$14,0)-IF(AND($B120&gt;=1,$B120&lt;=X$6),H_TI+H_ServNPL,0)-(IF($B120=2,X$7*H_LegalShare,0)+IF($B120=X$6,X$7*(1-H_LegalShare),0))-IF($B120=0,H_Acq+H_Board,0)-IF(AND($B120&gt;X$6,$B120&lt;=X$12),H_TI+H_ServNPL+H_Util,0)-IF($B120=X$11,X$15+H_CK,0)</f>
        <v>0</v>
      </c>
      <c r="Y120" s="19" t="n">
        <f aca="false">IF($B120=Y$12,Y$14,0)-IF(AND($B120&gt;=1,$B120&lt;=Y$6),H_TI+H_ServNPL,0)-(IF($B120=2,Y$7*H_LegalShare,0)+IF($B120=Y$6,Y$7*(1-H_LegalShare),0))-IF($B120=0,H_Acq+H_Board,0)-IF(AND($B120&gt;Y$6,$B120&lt;=Y$12),H_TI+H_ServNPL+H_Util,0)-IF($B120=Y$11,Y$15+H_CK,0)</f>
        <v>0</v>
      </c>
    </row>
    <row r="121" customFormat="false" ht="15" hidden="false" customHeight="false" outlineLevel="0" collapsed="false">
      <c r="B121" s="0" t="n">
        <v>90</v>
      </c>
      <c r="C121" s="19" t="n">
        <f aca="false">IF($B121=C$12,C$14,0)-IF(AND($B121&gt;=1,$B121&lt;=C$6),H_TI+H_ServNPL,0)-(IF($B121=2,C$7*H_LegalShare,0)+IF($B121=C$6,C$7*(1-H_LegalShare),0))-IF($B121=0,H_Acq+H_Board,0)-IF(AND($B121&gt;C$6,$B121&lt;=C$12),H_TI+H_ServNPL+H_Util,0)-IF($B121=C$11,C$15+H_CK,0)</f>
        <v>0</v>
      </c>
      <c r="D121" s="19" t="n">
        <f aca="false">IF($B121=D$12,D$14,0)-IF(AND($B121&gt;=1,$B121&lt;=D$6),H_TI+H_ServNPL,0)-(IF($B121=2,D$7*H_LegalShare,0)+IF($B121=D$6,D$7*(1-H_LegalShare),0))-IF($B121=0,H_Acq+H_Board,0)-IF(AND($B121&gt;D$6,$B121&lt;=D$12),H_TI+H_ServNPL+H_Util,0)-IF($B121=D$11,D$15+H_CK,0)</f>
        <v>0</v>
      </c>
      <c r="E121" s="19" t="n">
        <f aca="false">IF($B121=E$12,E$14,0)-IF(AND($B121&gt;=1,$B121&lt;=E$6),H_TI+H_ServNPL,0)-(IF($B121=2,E$7*H_LegalShare,0)+IF($B121=E$6,E$7*(1-H_LegalShare),0))-IF($B121=0,H_Acq+H_Board,0)-IF(AND($B121&gt;E$6,$B121&lt;=E$12),H_TI+H_ServNPL+H_Util,0)-IF($B121=E$11,E$15+H_CK,0)</f>
        <v>0</v>
      </c>
      <c r="F121" s="19" t="n">
        <f aca="false">IF($B121=F$12,F$14,0)-IF(AND($B121&gt;=1,$B121&lt;=F$6),H_TI+H_ServNPL,0)-(IF($B121=2,F$7*H_LegalShare,0)+IF($B121=F$6,F$7*(1-H_LegalShare),0))-IF($B121=0,H_Acq+H_Board,0)-IF(AND($B121&gt;F$6,$B121&lt;=F$12),H_TI+H_ServNPL+H_Util,0)-IF($B121=F$11,F$15+H_CK,0)</f>
        <v>0</v>
      </c>
      <c r="G121" s="19" t="n">
        <f aca="false">IF($B121=G$12,G$14,0)-IF(AND($B121&gt;=1,$B121&lt;=G$6),H_TI+H_ServNPL,0)-(IF($B121=2,G$7*H_LegalShare,0)+IF($B121=G$6,G$7*(1-H_LegalShare),0))-IF($B121=0,H_Acq+H_Board,0)-IF(AND($B121&gt;G$6,$B121&lt;=G$12),H_TI+H_ServNPL+H_Util,0)-IF($B121=G$11,G$15+H_CK,0)</f>
        <v>0</v>
      </c>
      <c r="H121" s="19" t="n">
        <f aca="false">IF($B121=H$12,H$14,0)-IF(AND($B121&gt;=1,$B121&lt;=H$6),H_TI+H_ServNPL,0)-(IF($B121=2,H$7*H_LegalShare,0)+IF($B121=H$6,H$7*(1-H_LegalShare),0))-IF($B121=0,H_Acq+H_Board,0)-IF(AND($B121&gt;H$6,$B121&lt;=H$12),H_TI+H_ServNPL+H_Util,0)-IF($B121=H$11,H$15+H_CK,0)</f>
        <v>0</v>
      </c>
      <c r="I121" s="19" t="n">
        <f aca="false">IF($B121=I$12,I$14,0)-IF(AND($B121&gt;=1,$B121&lt;=I$6),H_TI+H_ServNPL,0)-(IF($B121=2,I$7*H_LegalShare,0)+IF($B121=I$6,I$7*(1-H_LegalShare),0))-IF($B121=0,H_Acq+H_Board,0)-IF(AND($B121&gt;I$6,$B121&lt;=I$12),H_TI+H_ServNPL+H_Util,0)-IF($B121=I$11,I$15+H_CK,0)</f>
        <v>0</v>
      </c>
      <c r="J121" s="19" t="n">
        <f aca="false">IF($B121=J$12,J$14,0)-IF(AND($B121&gt;=1,$B121&lt;=J$6),H_TI+H_ServNPL,0)-(IF($B121=2,J$7*H_LegalShare,0)+IF($B121=J$6,J$7*(1-H_LegalShare),0))-IF($B121=0,H_Acq+H_Board,0)-IF(AND($B121&gt;J$6,$B121&lt;=J$12),H_TI+H_ServNPL+H_Util,0)-IF($B121=J$11,J$15+H_CK,0)</f>
        <v>0</v>
      </c>
      <c r="K121" s="19" t="n">
        <f aca="false">IF($B121=K$12,K$14,0)-IF(AND($B121&gt;=1,$B121&lt;=K$6),H_TI+H_ServNPL,0)-(IF($B121=2,K$7*H_LegalShare,0)+IF($B121=K$6,K$7*(1-H_LegalShare),0))-IF($B121=0,H_Acq+H_Board,0)-IF(AND($B121&gt;K$6,$B121&lt;=K$12),H_TI+H_ServNPL+H_Util,0)-IF($B121=K$11,K$15+H_CK,0)</f>
        <v>0</v>
      </c>
      <c r="L121" s="19" t="n">
        <f aca="false">IF($B121=L$12,L$14,0)-IF(AND($B121&gt;=1,$B121&lt;=L$6),H_TI+H_ServNPL,0)-(IF($B121=2,L$7*H_LegalShare,0)+IF($B121=L$6,L$7*(1-H_LegalShare),0))-IF($B121=0,H_Acq+H_Board,0)-IF(AND($B121&gt;L$6,$B121&lt;=L$12),H_TI+H_ServNPL+H_Util,0)-IF($B121=L$11,L$15+H_CK,0)</f>
        <v>0</v>
      </c>
      <c r="M121" s="19" t="n">
        <f aca="false">IF($B121=M$12,M$14,0)-IF(AND($B121&gt;=1,$B121&lt;=M$6),H_TI+H_ServNPL,0)-(IF($B121=2,M$7*H_LegalShare,0)+IF($B121=M$6,M$7*(1-H_LegalShare),0))-IF($B121=0,H_Acq+H_Board,0)-IF(AND($B121&gt;M$6,$B121&lt;=M$12),H_TI+H_ServNPL+H_Util,0)-IF($B121=M$11,M$15+H_CK,0)</f>
        <v>0</v>
      </c>
      <c r="N121" s="19" t="n">
        <f aca="false">IF($B121=N$12,N$14,0)-IF(AND($B121&gt;=1,$B121&lt;=N$6),H_TI+H_ServNPL,0)-(IF($B121=2,N$7*H_LegalShare,0)+IF($B121=N$6,N$7*(1-H_LegalShare),0))-IF($B121=0,H_Acq+H_Board,0)-IF(AND($B121&gt;N$6,$B121&lt;=N$12),H_TI+H_ServNPL+H_Util,0)-IF($B121=N$11,N$15+H_CK,0)</f>
        <v>0</v>
      </c>
      <c r="O121" s="19" t="n">
        <f aca="false">IF($B121=O$12,O$14,0)-IF(AND($B121&gt;=1,$B121&lt;=O$6),H_TI+H_ServNPL,0)-(IF($B121=2,O$7*H_LegalShare,0)+IF($B121=O$6,O$7*(1-H_LegalShare),0))-IF($B121=0,H_Acq+H_Board,0)-IF(AND($B121&gt;O$6,$B121&lt;=O$12),H_TI+H_ServNPL+H_Util,0)-IF($B121=O$11,O$15+H_CK,0)</f>
        <v>0</v>
      </c>
      <c r="P121" s="19" t="n">
        <f aca="false">IF($B121=P$12,P$14,0)-IF(AND($B121&gt;=1,$B121&lt;=P$6),H_TI+H_ServNPL,0)-(IF($B121=2,P$7*H_LegalShare,0)+IF($B121=P$6,P$7*(1-H_LegalShare),0))-IF($B121=0,H_Acq+H_Board,0)-IF(AND($B121&gt;P$6,$B121&lt;=P$12),H_TI+H_ServNPL+H_Util,0)-IF($B121=P$11,P$15+H_CK,0)</f>
        <v>0</v>
      </c>
      <c r="Q121" s="19" t="n">
        <f aca="false">IF($B121=Q$12,Q$14,0)-IF(AND($B121&gt;=1,$B121&lt;=Q$6),H_TI+H_ServNPL,0)-(IF($B121=2,Q$7*H_LegalShare,0)+IF($B121=Q$6,Q$7*(1-H_LegalShare),0))-IF($B121=0,H_Acq+H_Board,0)-IF(AND($B121&gt;Q$6,$B121&lt;=Q$12),H_TI+H_ServNPL+H_Util,0)-IF($B121=Q$11,Q$15+H_CK,0)</f>
        <v>0</v>
      </c>
      <c r="R121" s="19" t="n">
        <f aca="false">IF($B121=R$12,R$14,0)-IF(AND($B121&gt;=1,$B121&lt;=R$6),H_TI+H_ServNPL,0)-(IF($B121=2,R$7*H_LegalShare,0)+IF($B121=R$6,R$7*(1-H_LegalShare),0))-IF($B121=0,H_Acq+H_Board,0)-IF(AND($B121&gt;R$6,$B121&lt;=R$12),H_TI+H_ServNPL+H_Util,0)-IF($B121=R$11,R$15+H_CK,0)</f>
        <v>0</v>
      </c>
      <c r="S121" s="19" t="n">
        <f aca="false">IF($B121=S$12,S$14,0)-IF(AND($B121&gt;=1,$B121&lt;=S$6),H_TI+H_ServNPL,0)-(IF($B121=2,S$7*H_LegalShare,0)+IF($B121=S$6,S$7*(1-H_LegalShare),0))-IF($B121=0,H_Acq+H_Board,0)-IF(AND($B121&gt;S$6,$B121&lt;=S$12),H_TI+H_ServNPL+H_Util,0)-IF($B121=S$11,S$15+H_CK,0)</f>
        <v>0</v>
      </c>
      <c r="T121" s="19" t="n">
        <f aca="false">IF($B121=T$12,T$14,0)-IF(AND($B121&gt;=1,$B121&lt;=T$6),H_TI+H_ServNPL,0)-(IF($B121=2,T$7*H_LegalShare,0)+IF($B121=T$6,T$7*(1-H_LegalShare),0))-IF($B121=0,H_Acq+H_Board,0)-IF(AND($B121&gt;T$6,$B121&lt;=T$12),H_TI+H_ServNPL+H_Util,0)-IF($B121=T$11,T$15+H_CK,0)</f>
        <v>0</v>
      </c>
      <c r="U121" s="19" t="n">
        <f aca="false">IF($B121=U$12,U$14,0)-IF(AND($B121&gt;=1,$B121&lt;=U$6),H_TI+H_ServNPL,0)-(IF($B121=2,U$7*H_LegalShare,0)+IF($B121=U$6,U$7*(1-H_LegalShare),0))-IF($B121=0,H_Acq+H_Board,0)-IF(AND($B121&gt;U$6,$B121&lt;=U$12),H_TI+H_ServNPL+H_Util,0)-IF($B121=U$11,U$15+H_CK,0)</f>
        <v>0</v>
      </c>
      <c r="V121" s="19" t="n">
        <f aca="false">IF($B121=V$12,V$14,0)-IF(AND($B121&gt;=1,$B121&lt;=V$6),H_TI+H_ServNPL,0)-(IF($B121=2,V$7*H_LegalShare,0)+IF($B121=V$6,V$7*(1-H_LegalShare),0))-IF($B121=0,H_Acq+H_Board,0)-IF(AND($B121&gt;V$6,$B121&lt;=V$12),H_TI+H_ServNPL+H_Util,0)-IF($B121=V$11,V$15+H_CK,0)</f>
        <v>0</v>
      </c>
      <c r="W121" s="19" t="n">
        <f aca="false">IF($B121=W$12,W$14,0)-IF(AND($B121&gt;=1,$B121&lt;=W$6),H_TI+H_ServNPL,0)-(IF($B121=2,W$7*H_LegalShare,0)+IF($B121=W$6,W$7*(1-H_LegalShare),0))-IF($B121=0,H_Acq+H_Board,0)-IF(AND($B121&gt;W$6,$B121&lt;=W$12),H_TI+H_ServNPL+H_Util,0)-IF($B121=W$11,W$15+H_CK,0)</f>
        <v>0</v>
      </c>
      <c r="X121" s="19" t="n">
        <f aca="false">IF($B121=X$12,X$14,0)-IF(AND($B121&gt;=1,$B121&lt;=X$6),H_TI+H_ServNPL,0)-(IF($B121=2,X$7*H_LegalShare,0)+IF($B121=X$6,X$7*(1-H_LegalShare),0))-IF($B121=0,H_Acq+H_Board,0)-IF(AND($B121&gt;X$6,$B121&lt;=X$12),H_TI+H_ServNPL+H_Util,0)-IF($B121=X$11,X$15+H_CK,0)</f>
        <v>0</v>
      </c>
      <c r="Y121" s="19" t="n">
        <f aca="false">IF($B121=Y$12,Y$14,0)-IF(AND($B121&gt;=1,$B121&lt;=Y$6),H_TI+H_ServNPL,0)-(IF($B121=2,Y$7*H_LegalShare,0)+IF($B121=Y$6,Y$7*(1-H_LegalShare),0))-IF($B121=0,H_Acq+H_Board,0)-IF(AND($B121&gt;Y$6,$B121&lt;=Y$12),H_TI+H_ServNPL+H_Util,0)-IF($B121=Y$11,Y$15+H_CK,0)</f>
        <v>0</v>
      </c>
    </row>
    <row r="130" customFormat="false" ht="15" hidden="false" customHeight="false" outlineLevel="0" collapsed="false">
      <c r="B130" s="2" t="s">
        <v>150</v>
      </c>
    </row>
    <row r="131" customFormat="false" ht="15" hidden="false" customHeight="false" outlineLevel="0" collapsed="false">
      <c r="B131" s="0" t="n">
        <v>0</v>
      </c>
      <c r="C131" s="19" t="n">
        <f aca="false">IF($B31=C$6,C$13,0)-IF(AND($B31&gt;=1,$B31&lt;=C$6),H_TI+H_ServNPL,0)-(IF($B31=2,C$7*H_LegalShare,0)+IF($B31=C$6,C$7*(1-H_LegalShare),0))-IF($B31=0,H_Acq+H_Board,0)</f>
        <v>-1700</v>
      </c>
      <c r="D131" s="19" t="n">
        <f aca="false">IF($B31=D$6,D$13,0)-IF(AND($B31&gt;=1,$B31&lt;=D$6),H_TI+H_ServNPL,0)-(IF($B31=2,D$7*H_LegalShare,0)+IF($B31=D$6,D$7*(1-H_LegalShare),0))-IF($B31=0,H_Acq+H_Board,0)</f>
        <v>-1700</v>
      </c>
      <c r="E131" s="19" t="n">
        <f aca="false">IF($B31=E$6,E$13,0)-IF(AND($B31&gt;=1,$B31&lt;=E$6),H_TI+H_ServNPL,0)-(IF($B31=2,E$7*H_LegalShare,0)+IF($B31=E$6,E$7*(1-H_LegalShare),0))-IF($B31=0,H_Acq+H_Board,0)</f>
        <v>-1700</v>
      </c>
      <c r="F131" s="19" t="n">
        <f aca="false">IF($B31=F$6,F$13,0)-IF(AND($B31&gt;=1,$B31&lt;=F$6),H_TI+H_ServNPL,0)-(IF($B31=2,F$7*H_LegalShare,0)+IF($B31=F$6,F$7*(1-H_LegalShare),0))-IF($B31=0,H_Acq+H_Board,0)</f>
        <v>-1700</v>
      </c>
      <c r="G131" s="19" t="n">
        <f aca="false">IF($B31=G$6,G$13,0)-IF(AND($B31&gt;=1,$B31&lt;=G$6),H_TI+H_ServNPL,0)-(IF($B31=2,G$7*H_LegalShare,0)+IF($B31=G$6,G$7*(1-H_LegalShare),0))-IF($B31=0,H_Acq+H_Board,0)</f>
        <v>-1700</v>
      </c>
      <c r="H131" s="19" t="n">
        <f aca="false">IF($B31=H$6,H$13,0)-IF(AND($B31&gt;=1,$B31&lt;=H$6),H_TI+H_ServNPL,0)-(IF($B31=2,H$7*H_LegalShare,0)+IF($B31=H$6,H$7*(1-H_LegalShare),0))-IF($B31=0,H_Acq+H_Board,0)</f>
        <v>-1700</v>
      </c>
      <c r="I131" s="19" t="n">
        <f aca="false">IF($B31=I$6,I$13,0)-IF(AND($B31&gt;=1,$B31&lt;=I$6),H_TI+H_ServNPL,0)-(IF($B31=2,I$7*H_LegalShare,0)+IF($B31=I$6,I$7*(1-H_LegalShare),0))-IF($B31=0,H_Acq+H_Board,0)</f>
        <v>-1700</v>
      </c>
      <c r="J131" s="19" t="n">
        <f aca="false">IF($B31=J$6,J$13,0)-IF(AND($B31&gt;=1,$B31&lt;=J$6),H_TI+H_ServNPL,0)-(IF($B31=2,J$7*H_LegalShare,0)+IF($B31=J$6,J$7*(1-H_LegalShare),0))-IF($B31=0,H_Acq+H_Board,0)</f>
        <v>-1700</v>
      </c>
      <c r="K131" s="19" t="n">
        <f aca="false">IF($B31=K$6,K$13,0)-IF(AND($B31&gt;=1,$B31&lt;=K$6),H_TI+H_ServNPL,0)-(IF($B31=2,K$7*H_LegalShare,0)+IF($B31=K$6,K$7*(1-H_LegalShare),0))-IF($B31=0,H_Acq+H_Board,0)</f>
        <v>-1700</v>
      </c>
      <c r="L131" s="19" t="n">
        <f aca="false">IF($B31=L$6,L$13,0)-IF(AND($B31&gt;=1,$B31&lt;=L$6),H_TI+H_ServNPL,0)-(IF($B31=2,L$7*H_LegalShare,0)+IF($B31=L$6,L$7*(1-H_LegalShare),0))-IF($B31=0,H_Acq+H_Board,0)</f>
        <v>-1700</v>
      </c>
      <c r="M131" s="19" t="n">
        <f aca="false">IF($B31=M$6,M$13,0)-IF(AND($B31&gt;=1,$B31&lt;=M$6),H_TI+H_ServNPL,0)-(IF($B31=2,M$7*H_LegalShare,0)+IF($B31=M$6,M$7*(1-H_LegalShare),0))-IF($B31=0,H_Acq+H_Board,0)</f>
        <v>-1700</v>
      </c>
      <c r="N131" s="19" t="n">
        <f aca="false">IF($B31=N$6,N$13,0)-IF(AND($B31&gt;=1,$B31&lt;=N$6),H_TI+H_ServNPL,0)-(IF($B31=2,N$7*H_LegalShare,0)+IF($B31=N$6,N$7*(1-H_LegalShare),0))-IF($B31=0,H_Acq+H_Board,0)</f>
        <v>-1700</v>
      </c>
      <c r="O131" s="19" t="n">
        <f aca="false">IF($B31=O$6,O$13,0)-IF(AND($B31&gt;=1,$B31&lt;=O$6),H_TI+H_ServNPL,0)-(IF($B31=2,O$7*H_LegalShare,0)+IF($B31=O$6,O$7*(1-H_LegalShare),0))-IF($B31=0,H_Acq+H_Board,0)</f>
        <v>-1700</v>
      </c>
      <c r="P131" s="19" t="n">
        <f aca="false">IF($B31=P$6,P$13,0)-IF(AND($B31&gt;=1,$B31&lt;=P$6),H_TI+H_ServNPL,0)-(IF($B31=2,P$7*H_LegalShare,0)+IF($B31=P$6,P$7*(1-H_LegalShare),0))-IF($B31=0,H_Acq+H_Board,0)</f>
        <v>-1700</v>
      </c>
      <c r="Q131" s="19" t="n">
        <f aca="false">IF($B31=Q$6,Q$13,0)-IF(AND($B31&gt;=1,$B31&lt;=Q$6),H_TI+H_ServNPL,0)-(IF($B31=2,Q$7*H_LegalShare,0)+IF($B31=Q$6,Q$7*(1-H_LegalShare),0))-IF($B31=0,H_Acq+H_Board,0)</f>
        <v>-1700</v>
      </c>
      <c r="R131" s="19" t="n">
        <f aca="false">IF($B31=R$6,R$13,0)-IF(AND($B31&gt;=1,$B31&lt;=R$6),H_TI+H_ServNPL,0)-(IF($B31=2,R$7*H_LegalShare,0)+IF($B31=R$6,R$7*(1-H_LegalShare),0))-IF($B31=0,H_Acq+H_Board,0)</f>
        <v>-1700</v>
      </c>
      <c r="S131" s="19" t="n">
        <f aca="false">IF($B31=S$6,S$13,0)-IF(AND($B31&gt;=1,$B31&lt;=S$6),H_TI+H_ServNPL,0)-(IF($B31=2,S$7*H_LegalShare,0)+IF($B31=S$6,S$7*(1-H_LegalShare),0))-IF($B31=0,H_Acq+H_Board,0)</f>
        <v>-1700</v>
      </c>
      <c r="T131" s="19" t="n">
        <f aca="false">IF($B31=T$6,T$13,0)-IF(AND($B31&gt;=1,$B31&lt;=T$6),H_TI+H_ServNPL,0)-(IF($B31=2,T$7*H_LegalShare,0)+IF($B31=T$6,T$7*(1-H_LegalShare),0))-IF($B31=0,H_Acq+H_Board,0)</f>
        <v>-1700</v>
      </c>
      <c r="U131" s="19" t="n">
        <f aca="false">IF($B31=U$6,U$13,0)-IF(AND($B31&gt;=1,$B31&lt;=U$6),H_TI+H_ServNPL,0)-(IF($B31=2,U$7*H_LegalShare,0)+IF($B31=U$6,U$7*(1-H_LegalShare),0))-IF($B31=0,H_Acq+H_Board,0)</f>
        <v>-1700</v>
      </c>
      <c r="V131" s="19" t="n">
        <f aca="false">IF($B31=V$6,V$13,0)-IF(AND($B31&gt;=1,$B31&lt;=V$6),H_TI+H_ServNPL,0)-(IF($B31=2,V$7*H_LegalShare,0)+IF($B31=V$6,V$7*(1-H_LegalShare),0))-IF($B31=0,H_Acq+H_Board,0)</f>
        <v>-1700</v>
      </c>
      <c r="W131" s="19" t="n">
        <f aca="false">IF($B31=W$6,W$13,0)-IF(AND($B31&gt;=1,$B31&lt;=W$6),H_TI+H_ServNPL,0)-(IF($B31=2,W$7*H_LegalShare,0)+IF($B31=W$6,W$7*(1-H_LegalShare),0))-IF($B31=0,H_Acq+H_Board,0)</f>
        <v>-1700</v>
      </c>
      <c r="X131" s="19" t="n">
        <f aca="false">IF($B31=X$6,X$13,0)-IF(AND($B31&gt;=1,$B31&lt;=X$6),H_TI+H_ServNPL,0)-(IF($B31=2,X$7*H_LegalShare,0)+IF($B31=X$6,X$7*(1-H_LegalShare),0))-IF($B31=0,H_Acq+H_Board,0)</f>
        <v>-1700</v>
      </c>
      <c r="Y131" s="19" t="n">
        <f aca="false">IF($B31=Y$6,Y$13,0)-IF(AND($B31&gt;=1,$B31&lt;=Y$6),H_TI+H_ServNPL,0)-(IF($B31=2,Y$7*H_LegalShare,0)+IF($B31=Y$6,Y$7*(1-H_LegalShare),0))-IF($B31=0,H_Acq+H_Board,0)</f>
        <v>-1700</v>
      </c>
    </row>
    <row r="132" customFormat="false" ht="15" hidden="false" customHeight="false" outlineLevel="0" collapsed="false">
      <c r="B132" s="0" t="n">
        <v>1</v>
      </c>
      <c r="C132" s="19" t="n">
        <f aca="false">IF($B32=C$6,C$13,0)-IF(AND($B32&gt;=1,$B32&lt;=C$6),H_TI+H_ServNPL,0)-(IF($B32=2,C$7*H_LegalShare,0)+IF($B32=C$6,C$7*(1-H_LegalShare),0))-IF($B32=0,H_Acq+H_Board,0)</f>
        <v>-520</v>
      </c>
      <c r="D132" s="19" t="n">
        <f aca="false">IF($B32=D$6,D$13,0)-IF(AND($B32&gt;=1,$B32&lt;=D$6),H_TI+H_ServNPL,0)-(IF($B32=2,D$7*H_LegalShare,0)+IF($B32=D$6,D$7*(1-H_LegalShare),0))-IF($B32=0,H_Acq+H_Board,0)</f>
        <v>-520</v>
      </c>
      <c r="E132" s="19" t="n">
        <f aca="false">IF($B32=E$6,E$13,0)-IF(AND($B32&gt;=1,$B32&lt;=E$6),H_TI+H_ServNPL,0)-(IF($B32=2,E$7*H_LegalShare,0)+IF($B32=E$6,E$7*(1-H_LegalShare),0))-IF($B32=0,H_Acq+H_Board,0)</f>
        <v>-520</v>
      </c>
      <c r="F132" s="19" t="n">
        <f aca="false">IF($B32=F$6,F$13,0)-IF(AND($B32&gt;=1,$B32&lt;=F$6),H_TI+H_ServNPL,0)-(IF($B32=2,F$7*H_LegalShare,0)+IF($B32=F$6,F$7*(1-H_LegalShare),0))-IF($B32=0,H_Acq+H_Board,0)</f>
        <v>-520</v>
      </c>
      <c r="G132" s="19" t="n">
        <f aca="false">IF($B32=G$6,G$13,0)-IF(AND($B32&gt;=1,$B32&lt;=G$6),H_TI+H_ServNPL,0)-(IF($B32=2,G$7*H_LegalShare,0)+IF($B32=G$6,G$7*(1-H_LegalShare),0))-IF($B32=0,H_Acq+H_Board,0)</f>
        <v>-520</v>
      </c>
      <c r="H132" s="19" t="n">
        <f aca="false">IF($B32=H$6,H$13,0)-IF(AND($B32&gt;=1,$B32&lt;=H$6),H_TI+H_ServNPL,0)-(IF($B32=2,H$7*H_LegalShare,0)+IF($B32=H$6,H$7*(1-H_LegalShare),0))-IF($B32=0,H_Acq+H_Board,0)</f>
        <v>-520</v>
      </c>
      <c r="I132" s="19" t="n">
        <f aca="false">IF($B32=I$6,I$13,0)-IF(AND($B32&gt;=1,$B32&lt;=I$6),H_TI+H_ServNPL,0)-(IF($B32=2,I$7*H_LegalShare,0)+IF($B32=I$6,I$7*(1-H_LegalShare),0))-IF($B32=0,H_Acq+H_Board,0)</f>
        <v>-520</v>
      </c>
      <c r="J132" s="19" t="n">
        <f aca="false">IF($B32=J$6,J$13,0)-IF(AND($B32&gt;=1,$B32&lt;=J$6),H_TI+H_ServNPL,0)-(IF($B32=2,J$7*H_LegalShare,0)+IF($B32=J$6,J$7*(1-H_LegalShare),0))-IF($B32=0,H_Acq+H_Board,0)</f>
        <v>-520</v>
      </c>
      <c r="K132" s="19" t="n">
        <f aca="false">IF($B32=K$6,K$13,0)-IF(AND($B32&gt;=1,$B32&lt;=K$6),H_TI+H_ServNPL,0)-(IF($B32=2,K$7*H_LegalShare,0)+IF($B32=K$6,K$7*(1-H_LegalShare),0))-IF($B32=0,H_Acq+H_Board,0)</f>
        <v>-520</v>
      </c>
      <c r="L132" s="19" t="n">
        <f aca="false">IF($B32=L$6,L$13,0)-IF(AND($B32&gt;=1,$B32&lt;=L$6),H_TI+H_ServNPL,0)-(IF($B32=2,L$7*H_LegalShare,0)+IF($B32=L$6,L$7*(1-H_LegalShare),0))-IF($B32=0,H_Acq+H_Board,0)</f>
        <v>-520</v>
      </c>
      <c r="M132" s="19" t="n">
        <f aca="false">IF($B32=M$6,M$13,0)-IF(AND($B32&gt;=1,$B32&lt;=M$6),H_TI+H_ServNPL,0)-(IF($B32=2,M$7*H_LegalShare,0)+IF($B32=M$6,M$7*(1-H_LegalShare),0))-IF($B32=0,H_Acq+H_Board,0)</f>
        <v>-520</v>
      </c>
      <c r="N132" s="19" t="n">
        <f aca="false">IF($B32=N$6,N$13,0)-IF(AND($B32&gt;=1,$B32&lt;=N$6),H_TI+H_ServNPL,0)-(IF($B32=2,N$7*H_LegalShare,0)+IF($B32=N$6,N$7*(1-H_LegalShare),0))-IF($B32=0,H_Acq+H_Board,0)</f>
        <v>-520</v>
      </c>
      <c r="O132" s="19" t="n">
        <f aca="false">IF($B32=O$6,O$13,0)-IF(AND($B32&gt;=1,$B32&lt;=O$6),H_TI+H_ServNPL,0)-(IF($B32=2,O$7*H_LegalShare,0)+IF($B32=O$6,O$7*(1-H_LegalShare),0))-IF($B32=0,H_Acq+H_Board,0)</f>
        <v>-520</v>
      </c>
      <c r="P132" s="19" t="n">
        <f aca="false">IF($B32=P$6,P$13,0)-IF(AND($B32&gt;=1,$B32&lt;=P$6),H_TI+H_ServNPL,0)-(IF($B32=2,P$7*H_LegalShare,0)+IF($B32=P$6,P$7*(1-H_LegalShare),0))-IF($B32=0,H_Acq+H_Board,0)</f>
        <v>-520</v>
      </c>
      <c r="Q132" s="19" t="n">
        <f aca="false">IF($B32=Q$6,Q$13,0)-IF(AND($B32&gt;=1,$B32&lt;=Q$6),H_TI+H_ServNPL,0)-(IF($B32=2,Q$7*H_LegalShare,0)+IF($B32=Q$6,Q$7*(1-H_LegalShare),0))-IF($B32=0,H_Acq+H_Board,0)</f>
        <v>-520</v>
      </c>
      <c r="R132" s="19" t="n">
        <f aca="false">IF($B32=R$6,R$13,0)-IF(AND($B32&gt;=1,$B32&lt;=R$6),H_TI+H_ServNPL,0)-(IF($B32=2,R$7*H_LegalShare,0)+IF($B32=R$6,R$7*(1-H_LegalShare),0))-IF($B32=0,H_Acq+H_Board,0)</f>
        <v>-520</v>
      </c>
      <c r="S132" s="19" t="n">
        <f aca="false">IF($B32=S$6,S$13,0)-IF(AND($B32&gt;=1,$B32&lt;=S$6),H_TI+H_ServNPL,0)-(IF($B32=2,S$7*H_LegalShare,0)+IF($B32=S$6,S$7*(1-H_LegalShare),0))-IF($B32=0,H_Acq+H_Board,0)</f>
        <v>-520</v>
      </c>
      <c r="T132" s="19" t="n">
        <f aca="false">IF($B32=T$6,T$13,0)-IF(AND($B32&gt;=1,$B32&lt;=T$6),H_TI+H_ServNPL,0)-(IF($B32=2,T$7*H_LegalShare,0)+IF($B32=T$6,T$7*(1-H_LegalShare),0))-IF($B32=0,H_Acq+H_Board,0)</f>
        <v>-520</v>
      </c>
      <c r="U132" s="19" t="n">
        <f aca="false">IF($B32=U$6,U$13,0)-IF(AND($B32&gt;=1,$B32&lt;=U$6),H_TI+H_ServNPL,0)-(IF($B32=2,U$7*H_LegalShare,0)+IF($B32=U$6,U$7*(1-H_LegalShare),0))-IF($B32=0,H_Acq+H_Board,0)</f>
        <v>-520</v>
      </c>
      <c r="V132" s="19" t="n">
        <f aca="false">IF($B32=V$6,V$13,0)-IF(AND($B32&gt;=1,$B32&lt;=V$6),H_TI+H_ServNPL,0)-(IF($B32=2,V$7*H_LegalShare,0)+IF($B32=V$6,V$7*(1-H_LegalShare),0))-IF($B32=0,H_Acq+H_Board,0)</f>
        <v>-520</v>
      </c>
      <c r="W132" s="19" t="n">
        <f aca="false">IF($B32=W$6,W$13,0)-IF(AND($B32&gt;=1,$B32&lt;=W$6),H_TI+H_ServNPL,0)-(IF($B32=2,W$7*H_LegalShare,0)+IF($B32=W$6,W$7*(1-H_LegalShare),0))-IF($B32=0,H_Acq+H_Board,0)</f>
        <v>-520</v>
      </c>
      <c r="X132" s="19" t="n">
        <f aca="false">IF($B32=X$6,X$13,0)-IF(AND($B32&gt;=1,$B32&lt;=X$6),H_TI+H_ServNPL,0)-(IF($B32=2,X$7*H_LegalShare,0)+IF($B32=X$6,X$7*(1-H_LegalShare),0))-IF($B32=0,H_Acq+H_Board,0)</f>
        <v>-520</v>
      </c>
      <c r="Y132" s="19" t="n">
        <f aca="false">IF($B32=Y$6,Y$13,0)-IF(AND($B32&gt;=1,$B32&lt;=Y$6),H_TI+H_ServNPL,0)-(IF($B32=2,Y$7*H_LegalShare,0)+IF($B32=Y$6,Y$7*(1-H_LegalShare),0))-IF($B32=0,H_Acq+H_Board,0)</f>
        <v>-520</v>
      </c>
    </row>
    <row r="133" customFormat="false" ht="15" hidden="false" customHeight="false" outlineLevel="0" collapsed="false">
      <c r="B133" s="0" t="n">
        <v>2</v>
      </c>
      <c r="C133" s="19" t="n">
        <f aca="false">IF($B33=C$6,C$13,0)-IF(AND($B33&gt;=1,$B33&lt;=C$6),H_TI+H_ServNPL,0)-(IF($B33=2,C$7*H_LegalShare,0)+IF($B33=C$6,C$7*(1-H_LegalShare),0))-IF($B33=0,H_Acq+H_Board,0)</f>
        <v>-3770</v>
      </c>
      <c r="D133" s="19" t="n">
        <f aca="false">IF($B33=D$6,D$13,0)-IF(AND($B33&gt;=1,$B33&lt;=D$6),H_TI+H_ServNPL,0)-(IF($B33=2,D$7*H_LegalShare,0)+IF($B33=D$6,D$7*(1-H_LegalShare),0))-IF($B33=0,H_Acq+H_Board,0)</f>
        <v>-1770</v>
      </c>
      <c r="E133" s="19" t="n">
        <f aca="false">IF($B33=E$6,E$13,0)-IF(AND($B33&gt;=1,$B33&lt;=E$6),H_TI+H_ServNPL,0)-(IF($B33=2,E$7*H_LegalShare,0)+IF($B33=E$6,E$7*(1-H_LegalShare),0))-IF($B33=0,H_Acq+H_Board,0)</f>
        <v>-3770</v>
      </c>
      <c r="F133" s="19" t="n">
        <f aca="false">IF($B33=F$6,F$13,0)-IF(AND($B33&gt;=1,$B33&lt;=F$6),H_TI+H_ServNPL,0)-(IF($B33=2,F$7*H_LegalShare,0)+IF($B33=F$6,F$7*(1-H_LegalShare),0))-IF($B33=0,H_Acq+H_Board,0)</f>
        <v>-3770</v>
      </c>
      <c r="G133" s="19" t="n">
        <f aca="false">IF($B33=G$6,G$13,0)-IF(AND($B33&gt;=1,$B33&lt;=G$6),H_TI+H_ServNPL,0)-(IF($B33=2,G$7*H_LegalShare,0)+IF($B33=G$6,G$7*(1-H_LegalShare),0))-IF($B33=0,H_Acq+H_Board,0)</f>
        <v>-3770</v>
      </c>
      <c r="H133" s="19" t="n">
        <f aca="false">IF($B33=H$6,H$13,0)-IF(AND($B33&gt;=1,$B33&lt;=H$6),H_TI+H_ServNPL,0)-(IF($B33=2,H$7*H_LegalShare,0)+IF($B33=H$6,H$7*(1-H_LegalShare),0))-IF($B33=0,H_Acq+H_Board,0)</f>
        <v>-3770</v>
      </c>
      <c r="I133" s="19" t="n">
        <f aca="false">IF($B33=I$6,I$13,0)-IF(AND($B33&gt;=1,$B33&lt;=I$6),H_TI+H_ServNPL,0)-(IF($B33=2,I$7*H_LegalShare,0)+IF($B33=I$6,I$7*(1-H_LegalShare),0))-IF($B33=0,H_Acq+H_Board,0)</f>
        <v>-3770</v>
      </c>
      <c r="J133" s="19" t="n">
        <f aca="false">IF($B33=J$6,J$13,0)-IF(AND($B33&gt;=1,$B33&lt;=J$6),H_TI+H_ServNPL,0)-(IF($B33=2,J$7*H_LegalShare,0)+IF($B33=J$6,J$7*(1-H_LegalShare),0))-IF($B33=0,H_Acq+H_Board,0)</f>
        <v>-3770</v>
      </c>
      <c r="K133" s="19" t="n">
        <f aca="false">IF($B33=K$6,K$13,0)-IF(AND($B33&gt;=1,$B33&lt;=K$6),H_TI+H_ServNPL,0)-(IF($B33=2,K$7*H_LegalShare,0)+IF($B33=K$6,K$7*(1-H_LegalShare),0))-IF($B33=0,H_Acq+H_Board,0)</f>
        <v>-3770</v>
      </c>
      <c r="L133" s="19" t="n">
        <f aca="false">IF($B33=L$6,L$13,0)-IF(AND($B33&gt;=1,$B33&lt;=L$6),H_TI+H_ServNPL,0)-(IF($B33=2,L$7*H_LegalShare,0)+IF($B33=L$6,L$7*(1-H_LegalShare),0))-IF($B33=0,H_Acq+H_Board,0)</f>
        <v>-3770</v>
      </c>
      <c r="M133" s="19" t="n">
        <f aca="false">IF($B33=M$6,M$13,0)-IF(AND($B33&gt;=1,$B33&lt;=M$6),H_TI+H_ServNPL,0)-(IF($B33=2,M$7*H_LegalShare,0)+IF($B33=M$6,M$7*(1-H_LegalShare),0))-IF($B33=0,H_Acq+H_Board,0)</f>
        <v>-3770</v>
      </c>
      <c r="N133" s="19" t="n">
        <f aca="false">IF($B33=N$6,N$13,0)-IF(AND($B33&gt;=1,$B33&lt;=N$6),H_TI+H_ServNPL,0)-(IF($B33=2,N$7*H_LegalShare,0)+IF($B33=N$6,N$7*(1-H_LegalShare),0))-IF($B33=0,H_Acq+H_Board,0)</f>
        <v>-3770</v>
      </c>
      <c r="O133" s="19" t="n">
        <f aca="false">IF($B33=O$6,O$13,0)-IF(AND($B33&gt;=1,$B33&lt;=O$6),H_TI+H_ServNPL,0)-(IF($B33=2,O$7*H_LegalShare,0)+IF($B33=O$6,O$7*(1-H_LegalShare),0))-IF($B33=0,H_Acq+H_Board,0)</f>
        <v>-3770</v>
      </c>
      <c r="P133" s="19" t="n">
        <f aca="false">IF($B33=P$6,P$13,0)-IF(AND($B33&gt;=1,$B33&lt;=P$6),H_TI+H_ServNPL,0)-(IF($B33=2,P$7*H_LegalShare,0)+IF($B33=P$6,P$7*(1-H_LegalShare),0))-IF($B33=0,H_Acq+H_Board,0)</f>
        <v>-3770</v>
      </c>
      <c r="Q133" s="19" t="n">
        <f aca="false">IF($B33=Q$6,Q$13,0)-IF(AND($B33&gt;=1,$B33&lt;=Q$6),H_TI+H_ServNPL,0)-(IF($B33=2,Q$7*H_LegalShare,0)+IF($B33=Q$6,Q$7*(1-H_LegalShare),0))-IF($B33=0,H_Acq+H_Board,0)</f>
        <v>-3770</v>
      </c>
      <c r="R133" s="19" t="n">
        <f aca="false">IF($B33=R$6,R$13,0)-IF(AND($B33&gt;=1,$B33&lt;=R$6),H_TI+H_ServNPL,0)-(IF($B33=2,R$7*H_LegalShare,0)+IF($B33=R$6,R$7*(1-H_LegalShare),0))-IF($B33=0,H_Acq+H_Board,0)</f>
        <v>-3770</v>
      </c>
      <c r="S133" s="19" t="n">
        <f aca="false">IF($B33=S$6,S$13,0)-IF(AND($B33&gt;=1,$B33&lt;=S$6),H_TI+H_ServNPL,0)-(IF($B33=2,S$7*H_LegalShare,0)+IF($B33=S$6,S$7*(1-H_LegalShare),0))-IF($B33=0,H_Acq+H_Board,0)</f>
        <v>-3770</v>
      </c>
      <c r="T133" s="19" t="n">
        <f aca="false">IF($B33=T$6,T$13,0)-IF(AND($B33&gt;=1,$B33&lt;=T$6),H_TI+H_ServNPL,0)-(IF($B33=2,T$7*H_LegalShare,0)+IF($B33=T$6,T$7*(1-H_LegalShare),0))-IF($B33=0,H_Acq+H_Board,0)</f>
        <v>-3770</v>
      </c>
      <c r="U133" s="19" t="n">
        <f aca="false">IF($B33=U$6,U$13,0)-IF(AND($B33&gt;=1,$B33&lt;=U$6),H_TI+H_ServNPL,0)-(IF($B33=2,U$7*H_LegalShare,0)+IF($B33=U$6,U$7*(1-H_LegalShare),0))-IF($B33=0,H_Acq+H_Board,0)</f>
        <v>-3770</v>
      </c>
      <c r="V133" s="19" t="n">
        <f aca="false">IF($B33=V$6,V$13,0)-IF(AND($B33&gt;=1,$B33&lt;=V$6),H_TI+H_ServNPL,0)-(IF($B33=2,V$7*H_LegalShare,0)+IF($B33=V$6,V$7*(1-H_LegalShare),0))-IF($B33=0,H_Acq+H_Board,0)</f>
        <v>-3770</v>
      </c>
      <c r="W133" s="19" t="n">
        <f aca="false">IF($B33=W$6,W$13,0)-IF(AND($B33&gt;=1,$B33&lt;=W$6),H_TI+H_ServNPL,0)-(IF($B33=2,W$7*H_LegalShare,0)+IF($B33=W$6,W$7*(1-H_LegalShare),0))-IF($B33=0,H_Acq+H_Board,0)</f>
        <v>-3770</v>
      </c>
      <c r="X133" s="19" t="n">
        <f aca="false">IF($B33=X$6,X$13,0)-IF(AND($B33&gt;=1,$B33&lt;=X$6),H_TI+H_ServNPL,0)-(IF($B33=2,X$7*H_LegalShare,0)+IF($B33=X$6,X$7*(1-H_LegalShare),0))-IF($B33=0,H_Acq+H_Board,0)</f>
        <v>-3770</v>
      </c>
      <c r="Y133" s="19" t="n">
        <f aca="false">IF($B33=Y$6,Y$13,0)-IF(AND($B33&gt;=1,$B33&lt;=Y$6),H_TI+H_ServNPL,0)-(IF($B33=2,Y$7*H_LegalShare,0)+IF($B33=Y$6,Y$7*(1-H_LegalShare),0))-IF($B33=0,H_Acq+H_Board,0)</f>
        <v>-3770</v>
      </c>
    </row>
    <row r="134" customFormat="false" ht="15" hidden="false" customHeight="false" outlineLevel="0" collapsed="false">
      <c r="B134" s="0" t="n">
        <v>3</v>
      </c>
      <c r="C134" s="19" t="n">
        <f aca="false">IF($B34=C$6,C$13,0)-IF(AND($B34&gt;=1,$B34&lt;=C$6),H_TI+H_ServNPL,0)-(IF($B34=2,C$7*H_LegalShare,0)+IF($B34=C$6,C$7*(1-H_LegalShare),0))-IF($B34=0,H_Acq+H_Board,0)</f>
        <v>-520</v>
      </c>
      <c r="D134" s="19" t="n">
        <f aca="false">IF($B34=D$6,D$13,0)-IF(AND($B34&gt;=1,$B34&lt;=D$6),H_TI+H_ServNPL,0)-(IF($B34=2,D$7*H_LegalShare,0)+IF($B34=D$6,D$7*(1-H_LegalShare),0))-IF($B34=0,H_Acq+H_Board,0)</f>
        <v>-520</v>
      </c>
      <c r="E134" s="19" t="n">
        <f aca="false">IF($B34=E$6,E$13,0)-IF(AND($B34&gt;=1,$B34&lt;=E$6),H_TI+H_ServNPL,0)-(IF($B34=2,E$7*H_LegalShare,0)+IF($B34=E$6,E$7*(1-H_LegalShare),0))-IF($B34=0,H_Acq+H_Board,0)</f>
        <v>-520</v>
      </c>
      <c r="F134" s="19" t="n">
        <f aca="false">IF($B34=F$6,F$13,0)-IF(AND($B34&gt;=1,$B34&lt;=F$6),H_TI+H_ServNPL,0)-(IF($B34=2,F$7*H_LegalShare,0)+IF($B34=F$6,F$7*(1-H_LegalShare),0))-IF($B34=0,H_Acq+H_Board,0)</f>
        <v>-520</v>
      </c>
      <c r="G134" s="19" t="n">
        <f aca="false">IF($B34=G$6,G$13,0)-IF(AND($B34&gt;=1,$B34&lt;=G$6),H_TI+H_ServNPL,0)-(IF($B34=2,G$7*H_LegalShare,0)+IF($B34=G$6,G$7*(1-H_LegalShare),0))-IF($B34=0,H_Acq+H_Board,0)</f>
        <v>-520</v>
      </c>
      <c r="H134" s="19" t="n">
        <f aca="false">IF($B34=H$6,H$13,0)-IF(AND($B34&gt;=1,$B34&lt;=H$6),H_TI+H_ServNPL,0)-(IF($B34=2,H$7*H_LegalShare,0)+IF($B34=H$6,H$7*(1-H_LegalShare),0))-IF($B34=0,H_Acq+H_Board,0)</f>
        <v>-520</v>
      </c>
      <c r="I134" s="19" t="n">
        <f aca="false">IF($B34=I$6,I$13,0)-IF(AND($B34&gt;=1,$B34&lt;=I$6),H_TI+H_ServNPL,0)-(IF($B34=2,I$7*H_LegalShare,0)+IF($B34=I$6,I$7*(1-H_LegalShare),0))-IF($B34=0,H_Acq+H_Board,0)</f>
        <v>-520</v>
      </c>
      <c r="J134" s="19" t="n">
        <f aca="false">IF($B34=J$6,J$13,0)-IF(AND($B34&gt;=1,$B34&lt;=J$6),H_TI+H_ServNPL,0)-(IF($B34=2,J$7*H_LegalShare,0)+IF($B34=J$6,J$7*(1-H_LegalShare),0))-IF($B34=0,H_Acq+H_Board,0)</f>
        <v>-520</v>
      </c>
      <c r="K134" s="19" t="n">
        <f aca="false">IF($B34=K$6,K$13,0)-IF(AND($B34&gt;=1,$B34&lt;=K$6),H_TI+H_ServNPL,0)-(IF($B34=2,K$7*H_LegalShare,0)+IF($B34=K$6,K$7*(1-H_LegalShare),0))-IF($B34=0,H_Acq+H_Board,0)</f>
        <v>-520</v>
      </c>
      <c r="L134" s="19" t="n">
        <f aca="false">IF($B34=L$6,L$13,0)-IF(AND($B34&gt;=1,$B34&lt;=L$6),H_TI+H_ServNPL,0)-(IF($B34=2,L$7*H_LegalShare,0)+IF($B34=L$6,L$7*(1-H_LegalShare),0))-IF($B34=0,H_Acq+H_Board,0)</f>
        <v>-520</v>
      </c>
      <c r="M134" s="19" t="n">
        <f aca="false">IF($B34=M$6,M$13,0)-IF(AND($B34&gt;=1,$B34&lt;=M$6),H_TI+H_ServNPL,0)-(IF($B34=2,M$7*H_LegalShare,0)+IF($B34=M$6,M$7*(1-H_LegalShare),0))-IF($B34=0,H_Acq+H_Board,0)</f>
        <v>-520</v>
      </c>
      <c r="N134" s="19" t="n">
        <f aca="false">IF($B34=N$6,N$13,0)-IF(AND($B34&gt;=1,$B34&lt;=N$6),H_TI+H_ServNPL,0)-(IF($B34=2,N$7*H_LegalShare,0)+IF($B34=N$6,N$7*(1-H_LegalShare),0))-IF($B34=0,H_Acq+H_Board,0)</f>
        <v>-520</v>
      </c>
      <c r="O134" s="19" t="n">
        <f aca="false">IF($B34=O$6,O$13,0)-IF(AND($B34&gt;=1,$B34&lt;=O$6),H_TI+H_ServNPL,0)-(IF($B34=2,O$7*H_LegalShare,0)+IF($B34=O$6,O$7*(1-H_LegalShare),0))-IF($B34=0,H_Acq+H_Board,0)</f>
        <v>-520</v>
      </c>
      <c r="P134" s="19" t="n">
        <f aca="false">IF($B34=P$6,P$13,0)-IF(AND($B34&gt;=1,$B34&lt;=P$6),H_TI+H_ServNPL,0)-(IF($B34=2,P$7*H_LegalShare,0)+IF($B34=P$6,P$7*(1-H_LegalShare),0))-IF($B34=0,H_Acq+H_Board,0)</f>
        <v>-520</v>
      </c>
      <c r="Q134" s="19" t="n">
        <f aca="false">IF($B34=Q$6,Q$13,0)-IF(AND($B34&gt;=1,$B34&lt;=Q$6),H_TI+H_ServNPL,0)-(IF($B34=2,Q$7*H_LegalShare,0)+IF($B34=Q$6,Q$7*(1-H_LegalShare),0))-IF($B34=0,H_Acq+H_Board,0)</f>
        <v>-520</v>
      </c>
      <c r="R134" s="19" t="n">
        <f aca="false">IF($B34=R$6,R$13,0)-IF(AND($B34&gt;=1,$B34&lt;=R$6),H_TI+H_ServNPL,0)-(IF($B34=2,R$7*H_LegalShare,0)+IF($B34=R$6,R$7*(1-H_LegalShare),0))-IF($B34=0,H_Acq+H_Board,0)</f>
        <v>-520</v>
      </c>
      <c r="S134" s="19" t="n">
        <f aca="false">IF($B34=S$6,S$13,0)-IF(AND($B34&gt;=1,$B34&lt;=S$6),H_TI+H_ServNPL,0)-(IF($B34=2,S$7*H_LegalShare,0)+IF($B34=S$6,S$7*(1-H_LegalShare),0))-IF($B34=0,H_Acq+H_Board,0)</f>
        <v>-520</v>
      </c>
      <c r="T134" s="19" t="n">
        <f aca="false">IF($B34=T$6,T$13,0)-IF(AND($B34&gt;=1,$B34&lt;=T$6),H_TI+H_ServNPL,0)-(IF($B34=2,T$7*H_LegalShare,0)+IF($B34=T$6,T$7*(1-H_LegalShare),0))-IF($B34=0,H_Acq+H_Board,0)</f>
        <v>-520</v>
      </c>
      <c r="U134" s="19" t="n">
        <f aca="false">IF($B34=U$6,U$13,0)-IF(AND($B34&gt;=1,$B34&lt;=U$6),H_TI+H_ServNPL,0)-(IF($B34=2,U$7*H_LegalShare,0)+IF($B34=U$6,U$7*(1-H_LegalShare),0))-IF($B34=0,H_Acq+H_Board,0)</f>
        <v>-520</v>
      </c>
      <c r="V134" s="19" t="n">
        <f aca="false">IF($B34=V$6,V$13,0)-IF(AND($B34&gt;=1,$B34&lt;=V$6),H_TI+H_ServNPL,0)-(IF($B34=2,V$7*H_LegalShare,0)+IF($B34=V$6,V$7*(1-H_LegalShare),0))-IF($B34=0,H_Acq+H_Board,0)</f>
        <v>-520</v>
      </c>
      <c r="W134" s="19" t="n">
        <f aca="false">IF($B34=W$6,W$13,0)-IF(AND($B34&gt;=1,$B34&lt;=W$6),H_TI+H_ServNPL,0)-(IF($B34=2,W$7*H_LegalShare,0)+IF($B34=W$6,W$7*(1-H_LegalShare),0))-IF($B34=0,H_Acq+H_Board,0)</f>
        <v>-520</v>
      </c>
      <c r="X134" s="19" t="n">
        <f aca="false">IF($B34=X$6,X$13,0)-IF(AND($B34&gt;=1,$B34&lt;=X$6),H_TI+H_ServNPL,0)-(IF($B34=2,X$7*H_LegalShare,0)+IF($B34=X$6,X$7*(1-H_LegalShare),0))-IF($B34=0,H_Acq+H_Board,0)</f>
        <v>-520</v>
      </c>
      <c r="Y134" s="19" t="n">
        <f aca="false">IF($B34=Y$6,Y$13,0)-IF(AND($B34&gt;=1,$B34&lt;=Y$6),H_TI+H_ServNPL,0)-(IF($B34=2,Y$7*H_LegalShare,0)+IF($B34=Y$6,Y$7*(1-H_LegalShare),0))-IF($B34=0,H_Acq+H_Board,0)</f>
        <v>-520</v>
      </c>
    </row>
    <row r="135" customFormat="false" ht="15" hidden="false" customHeight="false" outlineLevel="0" collapsed="false">
      <c r="B135" s="0" t="n">
        <v>4</v>
      </c>
      <c r="C135" s="19" t="n">
        <f aca="false">IF($B35=C$6,C$13,0)-IF(AND($B35&gt;=1,$B35&lt;=C$6),H_TI+H_ServNPL,0)-(IF($B35=2,C$7*H_LegalShare,0)+IF($B35=C$6,C$7*(1-H_LegalShare),0))-IF($B35=0,H_Acq+H_Board,0)</f>
        <v>-520</v>
      </c>
      <c r="D135" s="19" t="n">
        <f aca="false">IF($B35=D$6,D$13,0)-IF(AND($B35&gt;=1,$B35&lt;=D$6),H_TI+H_ServNPL,0)-(IF($B35=2,D$7*H_LegalShare,0)+IF($B35=D$6,D$7*(1-H_LegalShare),0))-IF($B35=0,H_Acq+H_Board,0)</f>
        <v>-520</v>
      </c>
      <c r="E135" s="19" t="n">
        <f aca="false">IF($B35=E$6,E$13,0)-IF(AND($B35&gt;=1,$B35&lt;=E$6),H_TI+H_ServNPL,0)-(IF($B35=2,E$7*H_LegalShare,0)+IF($B35=E$6,E$7*(1-H_LegalShare),0))-IF($B35=0,H_Acq+H_Board,0)</f>
        <v>-520</v>
      </c>
      <c r="F135" s="19" t="n">
        <f aca="false">IF($B35=F$6,F$13,0)-IF(AND($B35&gt;=1,$B35&lt;=F$6),H_TI+H_ServNPL,0)-(IF($B35=2,F$7*H_LegalShare,0)+IF($B35=F$6,F$7*(1-H_LegalShare),0))-IF($B35=0,H_Acq+H_Board,0)</f>
        <v>-520</v>
      </c>
      <c r="G135" s="19" t="n">
        <f aca="false">IF($B35=G$6,G$13,0)-IF(AND($B35&gt;=1,$B35&lt;=G$6),H_TI+H_ServNPL,0)-(IF($B35=2,G$7*H_LegalShare,0)+IF($B35=G$6,G$7*(1-H_LegalShare),0))-IF($B35=0,H_Acq+H_Board,0)</f>
        <v>-520</v>
      </c>
      <c r="H135" s="19" t="n">
        <f aca="false">IF($B35=H$6,H$13,0)-IF(AND($B35&gt;=1,$B35&lt;=H$6),H_TI+H_ServNPL,0)-(IF($B35=2,H$7*H_LegalShare,0)+IF($B35=H$6,H$7*(1-H_LegalShare),0))-IF($B35=0,H_Acq+H_Board,0)</f>
        <v>-520</v>
      </c>
      <c r="I135" s="19" t="n">
        <f aca="false">IF($B35=I$6,I$13,0)-IF(AND($B35&gt;=1,$B35&lt;=I$6),H_TI+H_ServNPL,0)-(IF($B35=2,I$7*H_LegalShare,0)+IF($B35=I$6,I$7*(1-H_LegalShare),0))-IF($B35=0,H_Acq+H_Board,0)</f>
        <v>-520</v>
      </c>
      <c r="J135" s="19" t="n">
        <f aca="false">IF($B35=J$6,J$13,0)-IF(AND($B35&gt;=1,$B35&lt;=J$6),H_TI+H_ServNPL,0)-(IF($B35=2,J$7*H_LegalShare,0)+IF($B35=J$6,J$7*(1-H_LegalShare),0))-IF($B35=0,H_Acq+H_Board,0)</f>
        <v>-520</v>
      </c>
      <c r="K135" s="19" t="n">
        <f aca="false">IF($B35=K$6,K$13,0)-IF(AND($B35&gt;=1,$B35&lt;=K$6),H_TI+H_ServNPL,0)-(IF($B35=2,K$7*H_LegalShare,0)+IF($B35=K$6,K$7*(1-H_LegalShare),0))-IF($B35=0,H_Acq+H_Board,0)</f>
        <v>-520</v>
      </c>
      <c r="L135" s="19" t="n">
        <f aca="false">IF($B35=L$6,L$13,0)-IF(AND($B35&gt;=1,$B35&lt;=L$6),H_TI+H_ServNPL,0)-(IF($B35=2,L$7*H_LegalShare,0)+IF($B35=L$6,L$7*(1-H_LegalShare),0))-IF($B35=0,H_Acq+H_Board,0)</f>
        <v>-520</v>
      </c>
      <c r="M135" s="19" t="n">
        <f aca="false">IF($B35=M$6,M$13,0)-IF(AND($B35&gt;=1,$B35&lt;=M$6),H_TI+H_ServNPL,0)-(IF($B35=2,M$7*H_LegalShare,0)+IF($B35=M$6,M$7*(1-H_LegalShare),0))-IF($B35=0,H_Acq+H_Board,0)</f>
        <v>-520</v>
      </c>
      <c r="N135" s="19" t="n">
        <f aca="false">IF($B35=N$6,N$13,0)-IF(AND($B35&gt;=1,$B35&lt;=N$6),H_TI+H_ServNPL,0)-(IF($B35=2,N$7*H_LegalShare,0)+IF($B35=N$6,N$7*(1-H_LegalShare),0))-IF($B35=0,H_Acq+H_Board,0)</f>
        <v>-520</v>
      </c>
      <c r="O135" s="19" t="n">
        <f aca="false">IF($B35=O$6,O$13,0)-IF(AND($B35&gt;=1,$B35&lt;=O$6),H_TI+H_ServNPL,0)-(IF($B35=2,O$7*H_LegalShare,0)+IF($B35=O$6,O$7*(1-H_LegalShare),0))-IF($B35=0,H_Acq+H_Board,0)</f>
        <v>-520</v>
      </c>
      <c r="P135" s="19" t="n">
        <f aca="false">IF($B35=P$6,P$13,0)-IF(AND($B35&gt;=1,$B35&lt;=P$6),H_TI+H_ServNPL,0)-(IF($B35=2,P$7*H_LegalShare,0)+IF($B35=P$6,P$7*(1-H_LegalShare),0))-IF($B35=0,H_Acq+H_Board,0)</f>
        <v>-520</v>
      </c>
      <c r="Q135" s="19" t="n">
        <f aca="false">IF($B35=Q$6,Q$13,0)-IF(AND($B35&gt;=1,$B35&lt;=Q$6),H_TI+H_ServNPL,0)-(IF($B35=2,Q$7*H_LegalShare,0)+IF($B35=Q$6,Q$7*(1-H_LegalShare),0))-IF($B35=0,H_Acq+H_Board,0)</f>
        <v>-520</v>
      </c>
      <c r="R135" s="19" t="n">
        <f aca="false">IF($B35=R$6,R$13,0)-IF(AND($B35&gt;=1,$B35&lt;=R$6),H_TI+H_ServNPL,0)-(IF($B35=2,R$7*H_LegalShare,0)+IF($B35=R$6,R$7*(1-H_LegalShare),0))-IF($B35=0,H_Acq+H_Board,0)</f>
        <v>-520</v>
      </c>
      <c r="S135" s="19" t="n">
        <f aca="false">IF($B35=S$6,S$13,0)-IF(AND($B35&gt;=1,$B35&lt;=S$6),H_TI+H_ServNPL,0)-(IF($B35=2,S$7*H_LegalShare,0)+IF($B35=S$6,S$7*(1-H_LegalShare),0))-IF($B35=0,H_Acq+H_Board,0)</f>
        <v>-520</v>
      </c>
      <c r="T135" s="19" t="n">
        <f aca="false">IF($B35=T$6,T$13,0)-IF(AND($B35&gt;=1,$B35&lt;=T$6),H_TI+H_ServNPL,0)-(IF($B35=2,T$7*H_LegalShare,0)+IF($B35=T$6,T$7*(1-H_LegalShare),0))-IF($B35=0,H_Acq+H_Board,0)</f>
        <v>-520</v>
      </c>
      <c r="U135" s="19" t="n">
        <f aca="false">IF($B35=U$6,U$13,0)-IF(AND($B35&gt;=1,$B35&lt;=U$6),H_TI+H_ServNPL,0)-(IF($B35=2,U$7*H_LegalShare,0)+IF($B35=U$6,U$7*(1-H_LegalShare),0))-IF($B35=0,H_Acq+H_Board,0)</f>
        <v>-520</v>
      </c>
      <c r="V135" s="19" t="n">
        <f aca="false">IF($B35=V$6,V$13,0)-IF(AND($B35&gt;=1,$B35&lt;=V$6),H_TI+H_ServNPL,0)-(IF($B35=2,V$7*H_LegalShare,0)+IF($B35=V$6,V$7*(1-H_LegalShare),0))-IF($B35=0,H_Acq+H_Board,0)</f>
        <v>-520</v>
      </c>
      <c r="W135" s="19" t="n">
        <f aca="false">IF($B35=W$6,W$13,0)-IF(AND($B35&gt;=1,$B35&lt;=W$6),H_TI+H_ServNPL,0)-(IF($B35=2,W$7*H_LegalShare,0)+IF($B35=W$6,W$7*(1-H_LegalShare),0))-IF($B35=0,H_Acq+H_Board,0)</f>
        <v>-520</v>
      </c>
      <c r="X135" s="19" t="n">
        <f aca="false">IF($B35=X$6,X$13,0)-IF(AND($B35&gt;=1,$B35&lt;=X$6),H_TI+H_ServNPL,0)-(IF($B35=2,X$7*H_LegalShare,0)+IF($B35=X$6,X$7*(1-H_LegalShare),0))-IF($B35=0,H_Acq+H_Board,0)</f>
        <v>-520</v>
      </c>
      <c r="Y135" s="19" t="n">
        <f aca="false">IF($B35=Y$6,Y$13,0)-IF(AND($B35&gt;=1,$B35&lt;=Y$6),H_TI+H_ServNPL,0)-(IF($B35=2,Y$7*H_LegalShare,0)+IF($B35=Y$6,Y$7*(1-H_LegalShare),0))-IF($B35=0,H_Acq+H_Board,0)</f>
        <v>-520</v>
      </c>
    </row>
    <row r="136" customFormat="false" ht="15" hidden="false" customHeight="false" outlineLevel="0" collapsed="false">
      <c r="B136" s="0" t="n">
        <v>5</v>
      </c>
      <c r="C136" s="19" t="n">
        <f aca="false">IF($B36=C$6,C$13,0)-IF(AND($B36&gt;=1,$B36&lt;=C$6),H_TI+H_ServNPL,0)-(IF($B36=2,C$7*H_LegalShare,0)+IF($B36=C$6,C$7*(1-H_LegalShare),0))-IF($B36=0,H_Acq+H_Board,0)</f>
        <v>-520</v>
      </c>
      <c r="D136" s="19" t="n">
        <f aca="false">IF($B36=D$6,D$13,0)-IF(AND($B36&gt;=1,$B36&lt;=D$6),H_TI+H_ServNPL,0)-(IF($B36=2,D$7*H_LegalShare,0)+IF($B36=D$6,D$7*(1-H_LegalShare),0))-IF($B36=0,H_Acq+H_Board,0)</f>
        <v>-520</v>
      </c>
      <c r="E136" s="19" t="n">
        <f aca="false">IF($B36=E$6,E$13,0)-IF(AND($B36&gt;=1,$B36&lt;=E$6),H_TI+H_ServNPL,0)-(IF($B36=2,E$7*H_LegalShare,0)+IF($B36=E$6,E$7*(1-H_LegalShare),0))-IF($B36=0,H_Acq+H_Board,0)</f>
        <v>-520</v>
      </c>
      <c r="F136" s="19" t="n">
        <f aca="false">IF($B36=F$6,F$13,0)-IF(AND($B36&gt;=1,$B36&lt;=F$6),H_TI+H_ServNPL,0)-(IF($B36=2,F$7*H_LegalShare,0)+IF($B36=F$6,F$7*(1-H_LegalShare),0))-IF($B36=0,H_Acq+H_Board,0)</f>
        <v>-520</v>
      </c>
      <c r="G136" s="19" t="n">
        <f aca="false">IF($B36=G$6,G$13,0)-IF(AND($B36&gt;=1,$B36&lt;=G$6),H_TI+H_ServNPL,0)-(IF($B36=2,G$7*H_LegalShare,0)+IF($B36=G$6,G$7*(1-H_LegalShare),0))-IF($B36=0,H_Acq+H_Board,0)</f>
        <v>-520</v>
      </c>
      <c r="H136" s="19" t="n">
        <f aca="false">IF($B36=H$6,H$13,0)-IF(AND($B36&gt;=1,$B36&lt;=H$6),H_TI+H_ServNPL,0)-(IF($B36=2,H$7*H_LegalShare,0)+IF($B36=H$6,H$7*(1-H_LegalShare),0))-IF($B36=0,H_Acq+H_Board,0)</f>
        <v>-520</v>
      </c>
      <c r="I136" s="19" t="n">
        <f aca="false">IF($B36=I$6,I$13,0)-IF(AND($B36&gt;=1,$B36&lt;=I$6),H_TI+H_ServNPL,0)-(IF($B36=2,I$7*H_LegalShare,0)+IF($B36=I$6,I$7*(1-H_LegalShare),0))-IF($B36=0,H_Acq+H_Board,0)</f>
        <v>-520</v>
      </c>
      <c r="J136" s="19" t="n">
        <f aca="false">IF($B36=J$6,J$13,0)-IF(AND($B36&gt;=1,$B36&lt;=J$6),H_TI+H_ServNPL,0)-(IF($B36=2,J$7*H_LegalShare,0)+IF($B36=J$6,J$7*(1-H_LegalShare),0))-IF($B36=0,H_Acq+H_Board,0)</f>
        <v>-520</v>
      </c>
      <c r="K136" s="19" t="n">
        <f aca="false">IF($B36=K$6,K$13,0)-IF(AND($B36&gt;=1,$B36&lt;=K$6),H_TI+H_ServNPL,0)-(IF($B36=2,K$7*H_LegalShare,0)+IF($B36=K$6,K$7*(1-H_LegalShare),0))-IF($B36=0,H_Acq+H_Board,0)</f>
        <v>-520</v>
      </c>
      <c r="L136" s="19" t="n">
        <f aca="false">IF($B36=L$6,L$13,0)-IF(AND($B36&gt;=1,$B36&lt;=L$6),H_TI+H_ServNPL,0)-(IF($B36=2,L$7*H_LegalShare,0)+IF($B36=L$6,L$7*(1-H_LegalShare),0))-IF($B36=0,H_Acq+H_Board,0)</f>
        <v>-520</v>
      </c>
      <c r="M136" s="19" t="n">
        <f aca="false">IF($B36=M$6,M$13,0)-IF(AND($B36&gt;=1,$B36&lt;=M$6),H_TI+H_ServNPL,0)-(IF($B36=2,M$7*H_LegalShare,0)+IF($B36=M$6,M$7*(1-H_LegalShare),0))-IF($B36=0,H_Acq+H_Board,0)</f>
        <v>-520</v>
      </c>
      <c r="N136" s="19" t="n">
        <f aca="false">IF($B36=N$6,N$13,0)-IF(AND($B36&gt;=1,$B36&lt;=N$6),H_TI+H_ServNPL,0)-(IF($B36=2,N$7*H_LegalShare,0)+IF($B36=N$6,N$7*(1-H_LegalShare),0))-IF($B36=0,H_Acq+H_Board,0)</f>
        <v>-520</v>
      </c>
      <c r="O136" s="19" t="n">
        <f aca="false">IF($B36=O$6,O$13,0)-IF(AND($B36&gt;=1,$B36&lt;=O$6),H_TI+H_ServNPL,0)-(IF($B36=2,O$7*H_LegalShare,0)+IF($B36=O$6,O$7*(1-H_LegalShare),0))-IF($B36=0,H_Acq+H_Board,0)</f>
        <v>-520</v>
      </c>
      <c r="P136" s="19" t="n">
        <f aca="false">IF($B36=P$6,P$13,0)-IF(AND($B36&gt;=1,$B36&lt;=P$6),H_TI+H_ServNPL,0)-(IF($B36=2,P$7*H_LegalShare,0)+IF($B36=P$6,P$7*(1-H_LegalShare),0))-IF($B36=0,H_Acq+H_Board,0)</f>
        <v>-520</v>
      </c>
      <c r="Q136" s="19" t="n">
        <f aca="false">IF($B36=Q$6,Q$13,0)-IF(AND($B36&gt;=1,$B36&lt;=Q$6),H_TI+H_ServNPL,0)-(IF($B36=2,Q$7*H_LegalShare,0)+IF($B36=Q$6,Q$7*(1-H_LegalShare),0))-IF($B36=0,H_Acq+H_Board,0)</f>
        <v>-520</v>
      </c>
      <c r="R136" s="19" t="n">
        <f aca="false">IF($B36=R$6,R$13,0)-IF(AND($B36&gt;=1,$B36&lt;=R$6),H_TI+H_ServNPL,0)-(IF($B36=2,R$7*H_LegalShare,0)+IF($B36=R$6,R$7*(1-H_LegalShare),0))-IF($B36=0,H_Acq+H_Board,0)</f>
        <v>-520</v>
      </c>
      <c r="S136" s="19" t="n">
        <f aca="false">IF($B36=S$6,S$13,0)-IF(AND($B36&gt;=1,$B36&lt;=S$6),H_TI+H_ServNPL,0)-(IF($B36=2,S$7*H_LegalShare,0)+IF($B36=S$6,S$7*(1-H_LegalShare),0))-IF($B36=0,H_Acq+H_Board,0)</f>
        <v>-520</v>
      </c>
      <c r="T136" s="19" t="n">
        <f aca="false">IF($B36=T$6,T$13,0)-IF(AND($B36&gt;=1,$B36&lt;=T$6),H_TI+H_ServNPL,0)-(IF($B36=2,T$7*H_LegalShare,0)+IF($B36=T$6,T$7*(1-H_LegalShare),0))-IF($B36=0,H_Acq+H_Board,0)</f>
        <v>-520</v>
      </c>
      <c r="U136" s="19" t="n">
        <f aca="false">IF($B36=U$6,U$13,0)-IF(AND($B36&gt;=1,$B36&lt;=U$6),H_TI+H_ServNPL,0)-(IF($B36=2,U$7*H_LegalShare,0)+IF($B36=U$6,U$7*(1-H_LegalShare),0))-IF($B36=0,H_Acq+H_Board,0)</f>
        <v>-520</v>
      </c>
      <c r="V136" s="19" t="n">
        <f aca="false">IF($B36=V$6,V$13,0)-IF(AND($B36&gt;=1,$B36&lt;=V$6),H_TI+H_ServNPL,0)-(IF($B36=2,V$7*H_LegalShare,0)+IF($B36=V$6,V$7*(1-H_LegalShare),0))-IF($B36=0,H_Acq+H_Board,0)</f>
        <v>-520</v>
      </c>
      <c r="W136" s="19" t="n">
        <f aca="false">IF($B36=W$6,W$13,0)-IF(AND($B36&gt;=1,$B36&lt;=W$6),H_TI+H_ServNPL,0)-(IF($B36=2,W$7*H_LegalShare,0)+IF($B36=W$6,W$7*(1-H_LegalShare),0))-IF($B36=0,H_Acq+H_Board,0)</f>
        <v>-520</v>
      </c>
      <c r="X136" s="19" t="n">
        <f aca="false">IF($B36=X$6,X$13,0)-IF(AND($B36&gt;=1,$B36&lt;=X$6),H_TI+H_ServNPL,0)-(IF($B36=2,X$7*H_LegalShare,0)+IF($B36=X$6,X$7*(1-H_LegalShare),0))-IF($B36=0,H_Acq+H_Board,0)</f>
        <v>-520</v>
      </c>
      <c r="Y136" s="19" t="n">
        <f aca="false">IF($B36=Y$6,Y$13,0)-IF(AND($B36&gt;=1,$B36&lt;=Y$6),H_TI+H_ServNPL,0)-(IF($B36=2,Y$7*H_LegalShare,0)+IF($B36=Y$6,Y$7*(1-H_LegalShare),0))-IF($B36=0,H_Acq+H_Board,0)</f>
        <v>-520</v>
      </c>
    </row>
    <row r="137" customFormat="false" ht="15" hidden="false" customHeight="false" outlineLevel="0" collapsed="false">
      <c r="B137" s="0" t="n">
        <v>6</v>
      </c>
      <c r="C137" s="19" t="n">
        <f aca="false">IF($B37=C$6,C$13,0)-IF(AND($B37&gt;=1,$B37&lt;=C$6),H_TI+H_ServNPL,0)-(IF($B37=2,C$7*H_LegalShare,0)+IF($B37=C$6,C$7*(1-H_LegalShare),0))-IF($B37=0,H_Acq+H_Board,0)</f>
        <v>-520</v>
      </c>
      <c r="D137" s="19" t="n">
        <f aca="false">IF($B37=D$6,D$13,0)-IF(AND($B37&gt;=1,$B37&lt;=D$6),H_TI+H_ServNPL,0)-(IF($B37=2,D$7*H_LegalShare,0)+IF($B37=D$6,D$7*(1-H_LegalShare),0))-IF($B37=0,H_Acq+H_Board,0)</f>
        <v>-520</v>
      </c>
      <c r="E137" s="19" t="n">
        <f aca="false">IF($B37=E$6,E$13,0)-IF(AND($B37&gt;=1,$B37&lt;=E$6),H_TI+H_ServNPL,0)-(IF($B37=2,E$7*H_LegalShare,0)+IF($B37=E$6,E$7*(1-H_LegalShare),0))-IF($B37=0,H_Acq+H_Board,0)</f>
        <v>-520</v>
      </c>
      <c r="F137" s="19" t="n">
        <f aca="false">IF($B37=F$6,F$13,0)-IF(AND($B37&gt;=1,$B37&lt;=F$6),H_TI+H_ServNPL,0)-(IF($B37=2,F$7*H_LegalShare,0)+IF($B37=F$6,F$7*(1-H_LegalShare),0))-IF($B37=0,H_Acq+H_Board,0)</f>
        <v>-520</v>
      </c>
      <c r="G137" s="19" t="n">
        <f aca="false">IF($B37=G$6,G$13,0)-IF(AND($B37&gt;=1,$B37&lt;=G$6),H_TI+H_ServNPL,0)-(IF($B37=2,G$7*H_LegalShare,0)+IF($B37=G$6,G$7*(1-H_LegalShare),0))-IF($B37=0,H_Acq+H_Board,0)</f>
        <v>-520</v>
      </c>
      <c r="H137" s="19" t="n">
        <f aca="false">IF($B37=H$6,H$13,0)-IF(AND($B37&gt;=1,$B37&lt;=H$6),H_TI+H_ServNPL,0)-(IF($B37=2,H$7*H_LegalShare,0)+IF($B37=H$6,H$7*(1-H_LegalShare),0))-IF($B37=0,H_Acq+H_Board,0)</f>
        <v>-520</v>
      </c>
      <c r="I137" s="19" t="n">
        <f aca="false">IF($B37=I$6,I$13,0)-IF(AND($B37&gt;=1,$B37&lt;=I$6),H_TI+H_ServNPL,0)-(IF($B37=2,I$7*H_LegalShare,0)+IF($B37=I$6,I$7*(1-H_LegalShare),0))-IF($B37=0,H_Acq+H_Board,0)</f>
        <v>-520</v>
      </c>
      <c r="J137" s="19" t="n">
        <f aca="false">IF($B37=J$6,J$13,0)-IF(AND($B37&gt;=1,$B37&lt;=J$6),H_TI+H_ServNPL,0)-(IF($B37=2,J$7*H_LegalShare,0)+IF($B37=J$6,J$7*(1-H_LegalShare),0))-IF($B37=0,H_Acq+H_Board,0)</f>
        <v>-520</v>
      </c>
      <c r="K137" s="19" t="n">
        <f aca="false">IF($B37=K$6,K$13,0)-IF(AND($B37&gt;=1,$B37&lt;=K$6),H_TI+H_ServNPL,0)-(IF($B37=2,K$7*H_LegalShare,0)+IF($B37=K$6,K$7*(1-H_LegalShare),0))-IF($B37=0,H_Acq+H_Board,0)</f>
        <v>-520</v>
      </c>
      <c r="L137" s="19" t="n">
        <f aca="false">IF($B37=L$6,L$13,0)-IF(AND($B37&gt;=1,$B37&lt;=L$6),H_TI+H_ServNPL,0)-(IF($B37=2,L$7*H_LegalShare,0)+IF($B37=L$6,L$7*(1-H_LegalShare),0))-IF($B37=0,H_Acq+H_Board,0)</f>
        <v>-520</v>
      </c>
      <c r="M137" s="19" t="n">
        <f aca="false">IF($B37=M$6,M$13,0)-IF(AND($B37&gt;=1,$B37&lt;=M$6),H_TI+H_ServNPL,0)-(IF($B37=2,M$7*H_LegalShare,0)+IF($B37=M$6,M$7*(1-H_LegalShare),0))-IF($B37=0,H_Acq+H_Board,0)</f>
        <v>-520</v>
      </c>
      <c r="N137" s="19" t="n">
        <f aca="false">IF($B37=N$6,N$13,0)-IF(AND($B37&gt;=1,$B37&lt;=N$6),H_TI+H_ServNPL,0)-(IF($B37=2,N$7*H_LegalShare,0)+IF($B37=N$6,N$7*(1-H_LegalShare),0))-IF($B37=0,H_Acq+H_Board,0)</f>
        <v>-520</v>
      </c>
      <c r="O137" s="19" t="n">
        <f aca="false">IF($B37=O$6,O$13,0)-IF(AND($B37&gt;=1,$B37&lt;=O$6),H_TI+H_ServNPL,0)-(IF($B37=2,O$7*H_LegalShare,0)+IF($B37=O$6,O$7*(1-H_LegalShare),0))-IF($B37=0,H_Acq+H_Board,0)</f>
        <v>-520</v>
      </c>
      <c r="P137" s="19" t="n">
        <f aca="false">IF($B37=P$6,P$13,0)-IF(AND($B37&gt;=1,$B37&lt;=P$6),H_TI+H_ServNPL,0)-(IF($B37=2,P$7*H_LegalShare,0)+IF($B37=P$6,P$7*(1-H_LegalShare),0))-IF($B37=0,H_Acq+H_Board,0)</f>
        <v>-520</v>
      </c>
      <c r="Q137" s="19" t="n">
        <f aca="false">IF($B37=Q$6,Q$13,0)-IF(AND($B37&gt;=1,$B37&lt;=Q$6),H_TI+H_ServNPL,0)-(IF($B37=2,Q$7*H_LegalShare,0)+IF($B37=Q$6,Q$7*(1-H_LegalShare),0))-IF($B37=0,H_Acq+H_Board,0)</f>
        <v>-520</v>
      </c>
      <c r="R137" s="19" t="n">
        <f aca="false">IF($B37=R$6,R$13,0)-IF(AND($B37&gt;=1,$B37&lt;=R$6),H_TI+H_ServNPL,0)-(IF($B37=2,R$7*H_LegalShare,0)+IF($B37=R$6,R$7*(1-H_LegalShare),0))-IF($B37=0,H_Acq+H_Board,0)</f>
        <v>-520</v>
      </c>
      <c r="S137" s="19" t="n">
        <f aca="false">IF($B37=S$6,S$13,0)-IF(AND($B37&gt;=1,$B37&lt;=S$6),H_TI+H_ServNPL,0)-(IF($B37=2,S$7*H_LegalShare,0)+IF($B37=S$6,S$7*(1-H_LegalShare),0))-IF($B37=0,H_Acq+H_Board,0)</f>
        <v>-520</v>
      </c>
      <c r="T137" s="19" t="n">
        <f aca="false">IF($B37=T$6,T$13,0)-IF(AND($B37&gt;=1,$B37&lt;=T$6),H_TI+H_ServNPL,0)-(IF($B37=2,T$7*H_LegalShare,0)+IF($B37=T$6,T$7*(1-H_LegalShare),0))-IF($B37=0,H_Acq+H_Board,0)</f>
        <v>-520</v>
      </c>
      <c r="U137" s="19" t="n">
        <f aca="false">IF($B37=U$6,U$13,0)-IF(AND($B37&gt;=1,$B37&lt;=U$6),H_TI+H_ServNPL,0)-(IF($B37=2,U$7*H_LegalShare,0)+IF($B37=U$6,U$7*(1-H_LegalShare),0))-IF($B37=0,H_Acq+H_Board,0)</f>
        <v>-520</v>
      </c>
      <c r="V137" s="19" t="n">
        <f aca="false">IF($B37=V$6,V$13,0)-IF(AND($B37&gt;=1,$B37&lt;=V$6),H_TI+H_ServNPL,0)-(IF($B37=2,V$7*H_LegalShare,0)+IF($B37=V$6,V$7*(1-H_LegalShare),0))-IF($B37=0,H_Acq+H_Board,0)</f>
        <v>-520</v>
      </c>
      <c r="W137" s="19" t="n">
        <f aca="false">IF($B37=W$6,W$13,0)-IF(AND($B37&gt;=1,$B37&lt;=W$6),H_TI+H_ServNPL,0)-(IF($B37=2,W$7*H_LegalShare,0)+IF($B37=W$6,W$7*(1-H_LegalShare),0))-IF($B37=0,H_Acq+H_Board,0)</f>
        <v>-520</v>
      </c>
      <c r="X137" s="19" t="n">
        <f aca="false">IF($B37=X$6,X$13,0)-IF(AND($B37&gt;=1,$B37&lt;=X$6),H_TI+H_ServNPL,0)-(IF($B37=2,X$7*H_LegalShare,0)+IF($B37=X$6,X$7*(1-H_LegalShare),0))-IF($B37=0,H_Acq+H_Board,0)</f>
        <v>-520</v>
      </c>
      <c r="Y137" s="19" t="n">
        <f aca="false">IF($B37=Y$6,Y$13,0)-IF(AND($B37&gt;=1,$B37&lt;=Y$6),H_TI+H_ServNPL,0)-(IF($B37=2,Y$7*H_LegalShare,0)+IF($B37=Y$6,Y$7*(1-H_LegalShare),0))-IF($B37=0,H_Acq+H_Board,0)</f>
        <v>-520</v>
      </c>
    </row>
    <row r="138" customFormat="false" ht="15" hidden="false" customHeight="false" outlineLevel="0" collapsed="false">
      <c r="B138" s="0" t="n">
        <v>7</v>
      </c>
      <c r="C138" s="19" t="n">
        <f aca="false">IF($B38=C$6,C$13,0)-IF(AND($B38&gt;=1,$B38&lt;=C$6),H_TI+H_ServNPL,0)-(IF($B38=2,C$7*H_LegalShare,0)+IF($B38=C$6,C$7*(1-H_LegalShare),0))-IF($B38=0,H_Acq+H_Board,0)</f>
        <v>-520</v>
      </c>
      <c r="D138" s="19" t="n">
        <f aca="false">IF($B38=D$6,D$13,0)-IF(AND($B38&gt;=1,$B38&lt;=D$6),H_TI+H_ServNPL,0)-(IF($B38=2,D$7*H_LegalShare,0)+IF($B38=D$6,D$7*(1-H_LegalShare),0))-IF($B38=0,H_Acq+H_Board,0)</f>
        <v>-520</v>
      </c>
      <c r="E138" s="19" t="n">
        <f aca="false">IF($B38=E$6,E$13,0)-IF(AND($B38&gt;=1,$B38&lt;=E$6),H_TI+H_ServNPL,0)-(IF($B38=2,E$7*H_LegalShare,0)+IF($B38=E$6,E$7*(1-H_LegalShare),0))-IF($B38=0,H_Acq+H_Board,0)</f>
        <v>-520</v>
      </c>
      <c r="F138" s="19" t="n">
        <f aca="false">IF($B38=F$6,F$13,0)-IF(AND($B38&gt;=1,$B38&lt;=F$6),H_TI+H_ServNPL,0)-(IF($B38=2,F$7*H_LegalShare,0)+IF($B38=F$6,F$7*(1-H_LegalShare),0))-IF($B38=0,H_Acq+H_Board,0)</f>
        <v>-520</v>
      </c>
      <c r="G138" s="19" t="n">
        <f aca="false">IF($B38=G$6,G$13,0)-IF(AND($B38&gt;=1,$B38&lt;=G$6),H_TI+H_ServNPL,0)-(IF($B38=2,G$7*H_LegalShare,0)+IF($B38=G$6,G$7*(1-H_LegalShare),0))-IF($B38=0,H_Acq+H_Board,0)</f>
        <v>-520</v>
      </c>
      <c r="H138" s="19" t="n">
        <f aca="false">IF($B38=H$6,H$13,0)-IF(AND($B38&gt;=1,$B38&lt;=H$6),H_TI+H_ServNPL,0)-(IF($B38=2,H$7*H_LegalShare,0)+IF($B38=H$6,H$7*(1-H_LegalShare),0))-IF($B38=0,H_Acq+H_Board,0)</f>
        <v>-520</v>
      </c>
      <c r="I138" s="19" t="n">
        <f aca="false">IF($B38=I$6,I$13,0)-IF(AND($B38&gt;=1,$B38&lt;=I$6),H_TI+H_ServNPL,0)-(IF($B38=2,I$7*H_LegalShare,0)+IF($B38=I$6,I$7*(1-H_LegalShare),0))-IF($B38=0,H_Acq+H_Board,0)</f>
        <v>-520</v>
      </c>
      <c r="J138" s="19" t="n">
        <f aca="false">IF($B38=J$6,J$13,0)-IF(AND($B38&gt;=1,$B38&lt;=J$6),H_TI+H_ServNPL,0)-(IF($B38=2,J$7*H_LegalShare,0)+IF($B38=J$6,J$7*(1-H_LegalShare),0))-IF($B38=0,H_Acq+H_Board,0)</f>
        <v>-520</v>
      </c>
      <c r="K138" s="19" t="n">
        <f aca="false">IF($B38=K$6,K$13,0)-IF(AND($B38&gt;=1,$B38&lt;=K$6),H_TI+H_ServNPL,0)-(IF($B38=2,K$7*H_LegalShare,0)+IF($B38=K$6,K$7*(1-H_LegalShare),0))-IF($B38=0,H_Acq+H_Board,0)</f>
        <v>-520</v>
      </c>
      <c r="L138" s="19" t="n">
        <f aca="false">IF($B38=L$6,L$13,0)-IF(AND($B38&gt;=1,$B38&lt;=L$6),H_TI+H_ServNPL,0)-(IF($B38=2,L$7*H_LegalShare,0)+IF($B38=L$6,L$7*(1-H_LegalShare),0))-IF($B38=0,H_Acq+H_Board,0)</f>
        <v>-520</v>
      </c>
      <c r="M138" s="19" t="n">
        <f aca="false">IF($B38=M$6,M$13,0)-IF(AND($B38&gt;=1,$B38&lt;=M$6),H_TI+H_ServNPL,0)-(IF($B38=2,M$7*H_LegalShare,0)+IF($B38=M$6,M$7*(1-H_LegalShare),0))-IF($B38=0,H_Acq+H_Board,0)</f>
        <v>-520</v>
      </c>
      <c r="N138" s="19" t="n">
        <f aca="false">IF($B38=N$6,N$13,0)-IF(AND($B38&gt;=1,$B38&lt;=N$6),H_TI+H_ServNPL,0)-(IF($B38=2,N$7*H_LegalShare,0)+IF($B38=N$6,N$7*(1-H_LegalShare),0))-IF($B38=0,H_Acq+H_Board,0)</f>
        <v>-520</v>
      </c>
      <c r="O138" s="19" t="n">
        <f aca="false">IF($B38=O$6,O$13,0)-IF(AND($B38&gt;=1,$B38&lt;=O$6),H_TI+H_ServNPL,0)-(IF($B38=2,O$7*H_LegalShare,0)+IF($B38=O$6,O$7*(1-H_LegalShare),0))-IF($B38=0,H_Acq+H_Board,0)</f>
        <v>-520</v>
      </c>
      <c r="P138" s="19" t="n">
        <f aca="false">IF($B38=P$6,P$13,0)-IF(AND($B38&gt;=1,$B38&lt;=P$6),H_TI+H_ServNPL,0)-(IF($B38=2,P$7*H_LegalShare,0)+IF($B38=P$6,P$7*(1-H_LegalShare),0))-IF($B38=0,H_Acq+H_Board,0)</f>
        <v>-520</v>
      </c>
      <c r="Q138" s="19" t="n">
        <f aca="false">IF($B38=Q$6,Q$13,0)-IF(AND($B38&gt;=1,$B38&lt;=Q$6),H_TI+H_ServNPL,0)-(IF($B38=2,Q$7*H_LegalShare,0)+IF($B38=Q$6,Q$7*(1-H_LegalShare),0))-IF($B38=0,H_Acq+H_Board,0)</f>
        <v>-520</v>
      </c>
      <c r="R138" s="19" t="n">
        <f aca="false">IF($B38=R$6,R$13,0)-IF(AND($B38&gt;=1,$B38&lt;=R$6),H_TI+H_ServNPL,0)-(IF($B38=2,R$7*H_LegalShare,0)+IF($B38=R$6,R$7*(1-H_LegalShare),0))-IF($B38=0,H_Acq+H_Board,0)</f>
        <v>-520</v>
      </c>
      <c r="S138" s="19" t="n">
        <f aca="false">IF($B38=S$6,S$13,0)-IF(AND($B38&gt;=1,$B38&lt;=S$6),H_TI+H_ServNPL,0)-(IF($B38=2,S$7*H_LegalShare,0)+IF($B38=S$6,S$7*(1-H_LegalShare),0))-IF($B38=0,H_Acq+H_Board,0)</f>
        <v>-520</v>
      </c>
      <c r="T138" s="19" t="n">
        <f aca="false">IF($B38=T$6,T$13,0)-IF(AND($B38&gt;=1,$B38&lt;=T$6),H_TI+H_ServNPL,0)-(IF($B38=2,T$7*H_LegalShare,0)+IF($B38=T$6,T$7*(1-H_LegalShare),0))-IF($B38=0,H_Acq+H_Board,0)</f>
        <v>-520</v>
      </c>
      <c r="U138" s="19" t="n">
        <f aca="false">IF($B38=U$6,U$13,0)-IF(AND($B38&gt;=1,$B38&lt;=U$6),H_TI+H_ServNPL,0)-(IF($B38=2,U$7*H_LegalShare,0)+IF($B38=U$6,U$7*(1-H_LegalShare),0))-IF($B38=0,H_Acq+H_Board,0)</f>
        <v>-520</v>
      </c>
      <c r="V138" s="19" t="n">
        <f aca="false">IF($B38=V$6,V$13,0)-IF(AND($B38&gt;=1,$B38&lt;=V$6),H_TI+H_ServNPL,0)-(IF($B38=2,V$7*H_LegalShare,0)+IF($B38=V$6,V$7*(1-H_LegalShare),0))-IF($B38=0,H_Acq+H_Board,0)</f>
        <v>-520</v>
      </c>
      <c r="W138" s="19" t="n">
        <f aca="false">IF($B38=W$6,W$13,0)-IF(AND($B38&gt;=1,$B38&lt;=W$6),H_TI+H_ServNPL,0)-(IF($B38=2,W$7*H_LegalShare,0)+IF($B38=W$6,W$7*(1-H_LegalShare),0))-IF($B38=0,H_Acq+H_Board,0)</f>
        <v>-520</v>
      </c>
      <c r="X138" s="19" t="n">
        <f aca="false">IF($B38=X$6,X$13,0)-IF(AND($B38&gt;=1,$B38&lt;=X$6),H_TI+H_ServNPL,0)-(IF($B38=2,X$7*H_LegalShare,0)+IF($B38=X$6,X$7*(1-H_LegalShare),0))-IF($B38=0,H_Acq+H_Board,0)</f>
        <v>-520</v>
      </c>
      <c r="Y138" s="19" t="n">
        <f aca="false">IF($B38=Y$6,Y$13,0)-IF(AND($B38&gt;=1,$B38&lt;=Y$6),H_TI+H_ServNPL,0)-(IF($B38=2,Y$7*H_LegalShare,0)+IF($B38=Y$6,Y$7*(1-H_LegalShare),0))-IF($B38=0,H_Acq+H_Board,0)</f>
        <v>-520</v>
      </c>
    </row>
    <row r="139" customFormat="false" ht="15" hidden="false" customHeight="false" outlineLevel="0" collapsed="false">
      <c r="B139" s="0" t="n">
        <v>8</v>
      </c>
      <c r="C139" s="19" t="n">
        <f aca="false">IF($B39=C$6,C$13,0)-IF(AND($B39&gt;=1,$B39&lt;=C$6),H_TI+H_ServNPL,0)-(IF($B39=2,C$7*H_LegalShare,0)+IF($B39=C$6,C$7*(1-H_LegalShare),0))-IF($B39=0,H_Acq+H_Board,0)</f>
        <v>-520</v>
      </c>
      <c r="D139" s="19" t="n">
        <f aca="false">IF($B39=D$6,D$13,0)-IF(AND($B39&gt;=1,$B39&lt;=D$6),H_TI+H_ServNPL,0)-(IF($B39=2,D$7*H_LegalShare,0)+IF($B39=D$6,D$7*(1-H_LegalShare),0))-IF($B39=0,H_Acq+H_Board,0)</f>
        <v>-520</v>
      </c>
      <c r="E139" s="19" t="n">
        <f aca="false">IF($B39=E$6,E$13,0)-IF(AND($B39&gt;=1,$B39&lt;=E$6),H_TI+H_ServNPL,0)-(IF($B39=2,E$7*H_LegalShare,0)+IF($B39=E$6,E$7*(1-H_LegalShare),0))-IF($B39=0,H_Acq+H_Board,0)</f>
        <v>-520</v>
      </c>
      <c r="F139" s="19" t="n">
        <f aca="false">IF($B39=F$6,F$13,0)-IF(AND($B39&gt;=1,$B39&lt;=F$6),H_TI+H_ServNPL,0)-(IF($B39=2,F$7*H_LegalShare,0)+IF($B39=F$6,F$7*(1-H_LegalShare),0))-IF($B39=0,H_Acq+H_Board,0)</f>
        <v>-520</v>
      </c>
      <c r="G139" s="19" t="n">
        <f aca="false">IF($B39=G$6,G$13,0)-IF(AND($B39&gt;=1,$B39&lt;=G$6),H_TI+H_ServNPL,0)-(IF($B39=2,G$7*H_LegalShare,0)+IF($B39=G$6,G$7*(1-H_LegalShare),0))-IF($B39=0,H_Acq+H_Board,0)</f>
        <v>-520</v>
      </c>
      <c r="H139" s="19" t="n">
        <f aca="false">IF($B39=H$6,H$13,0)-IF(AND($B39&gt;=1,$B39&lt;=H$6),H_TI+H_ServNPL,0)-(IF($B39=2,H$7*H_LegalShare,0)+IF($B39=H$6,H$7*(1-H_LegalShare),0))-IF($B39=0,H_Acq+H_Board,0)</f>
        <v>-520</v>
      </c>
      <c r="I139" s="19" t="n">
        <f aca="false">IF($B39=I$6,I$13,0)-IF(AND($B39&gt;=1,$B39&lt;=I$6),H_TI+H_ServNPL,0)-(IF($B39=2,I$7*H_LegalShare,0)+IF($B39=I$6,I$7*(1-H_LegalShare),0))-IF($B39=0,H_Acq+H_Board,0)</f>
        <v>-520</v>
      </c>
      <c r="J139" s="19" t="n">
        <f aca="false">IF($B39=J$6,J$13,0)-IF(AND($B39&gt;=1,$B39&lt;=J$6),H_TI+H_ServNPL,0)-(IF($B39=2,J$7*H_LegalShare,0)+IF($B39=J$6,J$7*(1-H_LegalShare),0))-IF($B39=0,H_Acq+H_Board,0)</f>
        <v>-520</v>
      </c>
      <c r="K139" s="19" t="n">
        <f aca="false">IF($B39=K$6,K$13,0)-IF(AND($B39&gt;=1,$B39&lt;=K$6),H_TI+H_ServNPL,0)-(IF($B39=2,K$7*H_LegalShare,0)+IF($B39=K$6,K$7*(1-H_LegalShare),0))-IF($B39=0,H_Acq+H_Board,0)</f>
        <v>-520</v>
      </c>
      <c r="L139" s="19" t="n">
        <f aca="false">IF($B39=L$6,L$13,0)-IF(AND($B39&gt;=1,$B39&lt;=L$6),H_TI+H_ServNPL,0)-(IF($B39=2,L$7*H_LegalShare,0)+IF($B39=L$6,L$7*(1-H_LegalShare),0))-IF($B39=0,H_Acq+H_Board,0)</f>
        <v>-520</v>
      </c>
      <c r="M139" s="19" t="n">
        <f aca="false">IF($B39=M$6,M$13,0)-IF(AND($B39&gt;=1,$B39&lt;=M$6),H_TI+H_ServNPL,0)-(IF($B39=2,M$7*H_LegalShare,0)+IF($B39=M$6,M$7*(1-H_LegalShare),0))-IF($B39=0,H_Acq+H_Board,0)</f>
        <v>-520</v>
      </c>
      <c r="N139" s="19" t="n">
        <f aca="false">IF($B39=N$6,N$13,0)-IF(AND($B39&gt;=1,$B39&lt;=N$6),H_TI+H_ServNPL,0)-(IF($B39=2,N$7*H_LegalShare,0)+IF($B39=N$6,N$7*(1-H_LegalShare),0))-IF($B39=0,H_Acq+H_Board,0)</f>
        <v>-520</v>
      </c>
      <c r="O139" s="19" t="n">
        <f aca="false">IF($B39=O$6,O$13,0)-IF(AND($B39&gt;=1,$B39&lt;=O$6),H_TI+H_ServNPL,0)-(IF($B39=2,O$7*H_LegalShare,0)+IF($B39=O$6,O$7*(1-H_LegalShare),0))-IF($B39=0,H_Acq+H_Board,0)</f>
        <v>-520</v>
      </c>
      <c r="P139" s="19" t="n">
        <f aca="false">IF($B39=P$6,P$13,0)-IF(AND($B39&gt;=1,$B39&lt;=P$6),H_TI+H_ServNPL,0)-(IF($B39=2,P$7*H_LegalShare,0)+IF($B39=P$6,P$7*(1-H_LegalShare),0))-IF($B39=0,H_Acq+H_Board,0)</f>
        <v>-520</v>
      </c>
      <c r="Q139" s="19" t="n">
        <f aca="false">IF($B39=Q$6,Q$13,0)-IF(AND($B39&gt;=1,$B39&lt;=Q$6),H_TI+H_ServNPL,0)-(IF($B39=2,Q$7*H_LegalShare,0)+IF($B39=Q$6,Q$7*(1-H_LegalShare),0))-IF($B39=0,H_Acq+H_Board,0)</f>
        <v>-520</v>
      </c>
      <c r="R139" s="19" t="n">
        <f aca="false">IF($B39=R$6,R$13,0)-IF(AND($B39&gt;=1,$B39&lt;=R$6),H_TI+H_ServNPL,0)-(IF($B39=2,R$7*H_LegalShare,0)+IF($B39=R$6,R$7*(1-H_LegalShare),0))-IF($B39=0,H_Acq+H_Board,0)</f>
        <v>-520</v>
      </c>
      <c r="S139" s="19" t="n">
        <f aca="false">IF($B39=S$6,S$13,0)-IF(AND($B39&gt;=1,$B39&lt;=S$6),H_TI+H_ServNPL,0)-(IF($B39=2,S$7*H_LegalShare,0)+IF($B39=S$6,S$7*(1-H_LegalShare),0))-IF($B39=0,H_Acq+H_Board,0)</f>
        <v>-520</v>
      </c>
      <c r="T139" s="19" t="n">
        <f aca="false">IF($B39=T$6,T$13,0)-IF(AND($B39&gt;=1,$B39&lt;=T$6),H_TI+H_ServNPL,0)-(IF($B39=2,T$7*H_LegalShare,0)+IF($B39=T$6,T$7*(1-H_LegalShare),0))-IF($B39=0,H_Acq+H_Board,0)</f>
        <v>-520</v>
      </c>
      <c r="U139" s="19" t="n">
        <f aca="false">IF($B39=U$6,U$13,0)-IF(AND($B39&gt;=1,$B39&lt;=U$6),H_TI+H_ServNPL,0)-(IF($B39=2,U$7*H_LegalShare,0)+IF($B39=U$6,U$7*(1-H_LegalShare),0))-IF($B39=0,H_Acq+H_Board,0)</f>
        <v>-520</v>
      </c>
      <c r="V139" s="19" t="n">
        <f aca="false">IF($B39=V$6,V$13,0)-IF(AND($B39&gt;=1,$B39&lt;=V$6),H_TI+H_ServNPL,0)-(IF($B39=2,V$7*H_LegalShare,0)+IF($B39=V$6,V$7*(1-H_LegalShare),0))-IF($B39=0,H_Acq+H_Board,0)</f>
        <v>-520</v>
      </c>
      <c r="W139" s="19" t="n">
        <f aca="false">IF($B39=W$6,W$13,0)-IF(AND($B39&gt;=1,$B39&lt;=W$6),H_TI+H_ServNPL,0)-(IF($B39=2,W$7*H_LegalShare,0)+IF($B39=W$6,W$7*(1-H_LegalShare),0))-IF($B39=0,H_Acq+H_Board,0)</f>
        <v>-520</v>
      </c>
      <c r="X139" s="19" t="n">
        <f aca="false">IF($B39=X$6,X$13,0)-IF(AND($B39&gt;=1,$B39&lt;=X$6),H_TI+H_ServNPL,0)-(IF($B39=2,X$7*H_LegalShare,0)+IF($B39=X$6,X$7*(1-H_LegalShare),0))-IF($B39=0,H_Acq+H_Board,0)</f>
        <v>-520</v>
      </c>
      <c r="Y139" s="19" t="n">
        <f aca="false">IF($B39=Y$6,Y$13,0)-IF(AND($B39&gt;=1,$B39&lt;=Y$6),H_TI+H_ServNPL,0)-(IF($B39=2,Y$7*H_LegalShare,0)+IF($B39=Y$6,Y$7*(1-H_LegalShare),0))-IF($B39=0,H_Acq+H_Board,0)</f>
        <v>-520</v>
      </c>
    </row>
    <row r="140" customFormat="false" ht="15" hidden="false" customHeight="false" outlineLevel="0" collapsed="false">
      <c r="B140" s="0" t="n">
        <v>9</v>
      </c>
      <c r="C140" s="19" t="n">
        <f aca="false">IF($B40=C$6,C$13,0)-IF(AND($B40&gt;=1,$B40&lt;=C$6),H_TI+H_ServNPL,0)-(IF($B40=2,C$7*H_LegalShare,0)+IF($B40=C$6,C$7*(1-H_LegalShare),0))-IF($B40=0,H_Acq+H_Board,0)</f>
        <v>-520</v>
      </c>
      <c r="D140" s="19" t="n">
        <f aca="false">IF($B40=D$6,D$13,0)-IF(AND($B40&gt;=1,$B40&lt;=D$6),H_TI+H_ServNPL,0)-(IF($B40=2,D$7*H_LegalShare,0)+IF($B40=D$6,D$7*(1-H_LegalShare),0))-IF($B40=0,H_Acq+H_Board,0)</f>
        <v>-520</v>
      </c>
      <c r="E140" s="19" t="n">
        <f aca="false">IF($B40=E$6,E$13,0)-IF(AND($B40&gt;=1,$B40&lt;=E$6),H_TI+H_ServNPL,0)-(IF($B40=2,E$7*H_LegalShare,0)+IF($B40=E$6,E$7*(1-H_LegalShare),0))-IF($B40=0,H_Acq+H_Board,0)</f>
        <v>-520</v>
      </c>
      <c r="F140" s="19" t="n">
        <f aca="false">IF($B40=F$6,F$13,0)-IF(AND($B40&gt;=1,$B40&lt;=F$6),H_TI+H_ServNPL,0)-(IF($B40=2,F$7*H_LegalShare,0)+IF($B40=F$6,F$7*(1-H_LegalShare),0))-IF($B40=0,H_Acq+H_Board,0)</f>
        <v>-520</v>
      </c>
      <c r="G140" s="19" t="n">
        <f aca="false">IF($B40=G$6,G$13,0)-IF(AND($B40&gt;=1,$B40&lt;=G$6),H_TI+H_ServNPL,0)-(IF($B40=2,G$7*H_LegalShare,0)+IF($B40=G$6,G$7*(1-H_LegalShare),0))-IF($B40=0,H_Acq+H_Board,0)</f>
        <v>-520</v>
      </c>
      <c r="H140" s="19" t="n">
        <f aca="false">IF($B40=H$6,H$13,0)-IF(AND($B40&gt;=1,$B40&lt;=H$6),H_TI+H_ServNPL,0)-(IF($B40=2,H$7*H_LegalShare,0)+IF($B40=H$6,H$7*(1-H_LegalShare),0))-IF($B40=0,H_Acq+H_Board,0)</f>
        <v>-520</v>
      </c>
      <c r="I140" s="19" t="n">
        <f aca="false">IF($B40=I$6,I$13,0)-IF(AND($B40&gt;=1,$B40&lt;=I$6),H_TI+H_ServNPL,0)-(IF($B40=2,I$7*H_LegalShare,0)+IF($B40=I$6,I$7*(1-H_LegalShare),0))-IF($B40=0,H_Acq+H_Board,0)</f>
        <v>-520</v>
      </c>
      <c r="J140" s="19" t="n">
        <f aca="false">IF($B40=J$6,J$13,0)-IF(AND($B40&gt;=1,$B40&lt;=J$6),H_TI+H_ServNPL,0)-(IF($B40=2,J$7*H_LegalShare,0)+IF($B40=J$6,J$7*(1-H_LegalShare),0))-IF($B40=0,H_Acq+H_Board,0)</f>
        <v>-520</v>
      </c>
      <c r="K140" s="19" t="n">
        <f aca="false">IF($B40=K$6,K$13,0)-IF(AND($B40&gt;=1,$B40&lt;=K$6),H_TI+H_ServNPL,0)-(IF($B40=2,K$7*H_LegalShare,0)+IF($B40=K$6,K$7*(1-H_LegalShare),0))-IF($B40=0,H_Acq+H_Board,0)</f>
        <v>-520</v>
      </c>
      <c r="L140" s="19" t="n">
        <f aca="false">IF($B40=L$6,L$13,0)-IF(AND($B40&gt;=1,$B40&lt;=L$6),H_TI+H_ServNPL,0)-(IF($B40=2,L$7*H_LegalShare,0)+IF($B40=L$6,L$7*(1-H_LegalShare),0))-IF($B40=0,H_Acq+H_Board,0)</f>
        <v>-520</v>
      </c>
      <c r="M140" s="19" t="n">
        <f aca="false">IF($B40=M$6,M$13,0)-IF(AND($B40&gt;=1,$B40&lt;=M$6),H_TI+H_ServNPL,0)-(IF($B40=2,M$7*H_LegalShare,0)+IF($B40=M$6,M$7*(1-H_LegalShare),0))-IF($B40=0,H_Acq+H_Board,0)</f>
        <v>-520</v>
      </c>
      <c r="N140" s="19" t="n">
        <f aca="false">IF($B40=N$6,N$13,0)-IF(AND($B40&gt;=1,$B40&lt;=N$6),H_TI+H_ServNPL,0)-(IF($B40=2,N$7*H_LegalShare,0)+IF($B40=N$6,N$7*(1-H_LegalShare),0))-IF($B40=0,H_Acq+H_Board,0)</f>
        <v>-520</v>
      </c>
      <c r="O140" s="19" t="n">
        <f aca="false">IF($B40=O$6,O$13,0)-IF(AND($B40&gt;=1,$B40&lt;=O$6),H_TI+H_ServNPL,0)-(IF($B40=2,O$7*H_LegalShare,0)+IF($B40=O$6,O$7*(1-H_LegalShare),0))-IF($B40=0,H_Acq+H_Board,0)</f>
        <v>-520</v>
      </c>
      <c r="P140" s="19" t="n">
        <f aca="false">IF($B40=P$6,P$13,0)-IF(AND($B40&gt;=1,$B40&lt;=P$6),H_TI+H_ServNPL,0)-(IF($B40=2,P$7*H_LegalShare,0)+IF($B40=P$6,P$7*(1-H_LegalShare),0))-IF($B40=0,H_Acq+H_Board,0)</f>
        <v>-520</v>
      </c>
      <c r="Q140" s="19" t="n">
        <f aca="false">IF($B40=Q$6,Q$13,0)-IF(AND($B40&gt;=1,$B40&lt;=Q$6),H_TI+H_ServNPL,0)-(IF($B40=2,Q$7*H_LegalShare,0)+IF($B40=Q$6,Q$7*(1-H_LegalShare),0))-IF($B40=0,H_Acq+H_Board,0)</f>
        <v>-520</v>
      </c>
      <c r="R140" s="19" t="n">
        <f aca="false">IF($B40=R$6,R$13,0)-IF(AND($B40&gt;=1,$B40&lt;=R$6),H_TI+H_ServNPL,0)-(IF($B40=2,R$7*H_LegalShare,0)+IF($B40=R$6,R$7*(1-H_LegalShare),0))-IF($B40=0,H_Acq+H_Board,0)</f>
        <v>-520</v>
      </c>
      <c r="S140" s="19" t="n">
        <f aca="false">IF($B40=S$6,S$13,0)-IF(AND($B40&gt;=1,$B40&lt;=S$6),H_TI+H_ServNPL,0)-(IF($B40=2,S$7*H_LegalShare,0)+IF($B40=S$6,S$7*(1-H_LegalShare),0))-IF($B40=0,H_Acq+H_Board,0)</f>
        <v>-520</v>
      </c>
      <c r="T140" s="19" t="n">
        <f aca="false">IF($B40=T$6,T$13,0)-IF(AND($B40&gt;=1,$B40&lt;=T$6),H_TI+H_ServNPL,0)-(IF($B40=2,T$7*H_LegalShare,0)+IF($B40=T$6,T$7*(1-H_LegalShare),0))-IF($B40=0,H_Acq+H_Board,0)</f>
        <v>-520</v>
      </c>
      <c r="U140" s="19" t="n">
        <f aca="false">IF($B40=U$6,U$13,0)-IF(AND($B40&gt;=1,$B40&lt;=U$6),H_TI+H_ServNPL,0)-(IF($B40=2,U$7*H_LegalShare,0)+IF($B40=U$6,U$7*(1-H_LegalShare),0))-IF($B40=0,H_Acq+H_Board,0)</f>
        <v>-520</v>
      </c>
      <c r="V140" s="19" t="n">
        <f aca="false">IF($B40=V$6,V$13,0)-IF(AND($B40&gt;=1,$B40&lt;=V$6),H_TI+H_ServNPL,0)-(IF($B40=2,V$7*H_LegalShare,0)+IF($B40=V$6,V$7*(1-H_LegalShare),0))-IF($B40=0,H_Acq+H_Board,0)</f>
        <v>-520</v>
      </c>
      <c r="W140" s="19" t="n">
        <f aca="false">IF($B40=W$6,W$13,0)-IF(AND($B40&gt;=1,$B40&lt;=W$6),H_TI+H_ServNPL,0)-(IF($B40=2,W$7*H_LegalShare,0)+IF($B40=W$6,W$7*(1-H_LegalShare),0))-IF($B40=0,H_Acq+H_Board,0)</f>
        <v>-520</v>
      </c>
      <c r="X140" s="19" t="n">
        <f aca="false">IF($B40=X$6,X$13,0)-IF(AND($B40&gt;=1,$B40&lt;=X$6),H_TI+H_ServNPL,0)-(IF($B40=2,X$7*H_LegalShare,0)+IF($B40=X$6,X$7*(1-H_LegalShare),0))-IF($B40=0,H_Acq+H_Board,0)</f>
        <v>-520</v>
      </c>
      <c r="Y140" s="19" t="n">
        <f aca="false">IF($B40=Y$6,Y$13,0)-IF(AND($B40&gt;=1,$B40&lt;=Y$6),H_TI+H_ServNPL,0)-(IF($B40=2,Y$7*H_LegalShare,0)+IF($B40=Y$6,Y$7*(1-H_LegalShare),0))-IF($B40=0,H_Acq+H_Board,0)</f>
        <v>-520</v>
      </c>
    </row>
    <row r="141" customFormat="false" ht="15" hidden="false" customHeight="false" outlineLevel="0" collapsed="false">
      <c r="B141" s="0" t="n">
        <v>10</v>
      </c>
      <c r="C141" s="19" t="n">
        <f aca="false">IF($B41=C$6,C$13,0)-IF(AND($B41&gt;=1,$B41&lt;=C$6),H_TI+H_ServNPL,0)-(IF($B41=2,C$7*H_LegalShare,0)+IF($B41=C$6,C$7*(1-H_LegalShare),0))-IF($B41=0,H_Acq+H_Board,0)</f>
        <v>-520</v>
      </c>
      <c r="D141" s="19" t="n">
        <f aca="false">IF($B41=D$6,D$13,0)-IF(AND($B41&gt;=1,$B41&lt;=D$6),H_TI+H_ServNPL,0)-(IF($B41=2,D$7*H_LegalShare,0)+IF($B41=D$6,D$7*(1-H_LegalShare),0))-IF($B41=0,H_Acq+H_Board,0)</f>
        <v>203689.438854167</v>
      </c>
      <c r="E141" s="19" t="n">
        <f aca="false">IF($B41=E$6,E$13,0)-IF(AND($B41&gt;=1,$B41&lt;=E$6),H_TI+H_ServNPL,0)-(IF($B41=2,E$7*H_LegalShare,0)+IF($B41=E$6,E$7*(1-H_LegalShare),0))-IF($B41=0,H_Acq+H_Board,0)</f>
        <v>-520</v>
      </c>
      <c r="F141" s="19" t="n">
        <f aca="false">IF($B41=F$6,F$13,0)-IF(AND($B41&gt;=1,$B41&lt;=F$6),H_TI+H_ServNPL,0)-(IF($B41=2,F$7*H_LegalShare,0)+IF($B41=F$6,F$7*(1-H_LegalShare),0))-IF($B41=0,H_Acq+H_Board,0)</f>
        <v>205689.438854167</v>
      </c>
      <c r="G141" s="19" t="n">
        <f aca="false">IF($B41=G$6,G$13,0)-IF(AND($B41&gt;=1,$B41&lt;=G$6),H_TI+H_ServNPL,0)-(IF($B41=2,G$7*H_LegalShare,0)+IF($B41=G$6,G$7*(1-H_LegalShare),0))-IF($B41=0,H_Acq+H_Board,0)</f>
        <v>-520</v>
      </c>
      <c r="H141" s="19" t="n">
        <f aca="false">IF($B41=H$6,H$13,0)-IF(AND($B41&gt;=1,$B41&lt;=H$6),H_TI+H_ServNPL,0)-(IF($B41=2,H$7*H_LegalShare,0)+IF($B41=H$6,H$7*(1-H_LegalShare),0))-IF($B41=0,H_Acq+H_Board,0)</f>
        <v>-520</v>
      </c>
      <c r="I141" s="19" t="n">
        <f aca="false">IF($B41=I$6,I$13,0)-IF(AND($B41&gt;=1,$B41&lt;=I$6),H_TI+H_ServNPL,0)-(IF($B41=2,I$7*H_LegalShare,0)+IF($B41=I$6,I$7*(1-H_LegalShare),0))-IF($B41=0,H_Acq+H_Board,0)</f>
        <v>-520</v>
      </c>
      <c r="J141" s="19" t="n">
        <f aca="false">IF($B41=J$6,J$13,0)-IF(AND($B41&gt;=1,$B41&lt;=J$6),H_TI+H_ServNPL,0)-(IF($B41=2,J$7*H_LegalShare,0)+IF($B41=J$6,J$7*(1-H_LegalShare),0))-IF($B41=0,H_Acq+H_Board,0)</f>
        <v>-520</v>
      </c>
      <c r="K141" s="19" t="n">
        <f aca="false">IF($B41=K$6,K$13,0)-IF(AND($B41&gt;=1,$B41&lt;=K$6),H_TI+H_ServNPL,0)-(IF($B41=2,K$7*H_LegalShare,0)+IF($B41=K$6,K$7*(1-H_LegalShare),0))-IF($B41=0,H_Acq+H_Board,0)</f>
        <v>-520</v>
      </c>
      <c r="L141" s="19" t="n">
        <f aca="false">IF($B41=L$6,L$13,0)-IF(AND($B41&gt;=1,$B41&lt;=L$6),H_TI+H_ServNPL,0)-(IF($B41=2,L$7*H_LegalShare,0)+IF($B41=L$6,L$7*(1-H_LegalShare),0))-IF($B41=0,H_Acq+H_Board,0)</f>
        <v>-520</v>
      </c>
      <c r="M141" s="19" t="n">
        <f aca="false">IF($B41=M$6,M$13,0)-IF(AND($B41&gt;=1,$B41&lt;=M$6),H_TI+H_ServNPL,0)-(IF($B41=2,M$7*H_LegalShare,0)+IF($B41=M$6,M$7*(1-H_LegalShare),0))-IF($B41=0,H_Acq+H_Board,0)</f>
        <v>-520</v>
      </c>
      <c r="N141" s="19" t="n">
        <f aca="false">IF($B41=N$6,N$13,0)-IF(AND($B41&gt;=1,$B41&lt;=N$6),H_TI+H_ServNPL,0)-(IF($B41=2,N$7*H_LegalShare,0)+IF($B41=N$6,N$7*(1-H_LegalShare),0))-IF($B41=0,H_Acq+H_Board,0)</f>
        <v>-520</v>
      </c>
      <c r="O141" s="19" t="n">
        <f aca="false">IF($B41=O$6,O$13,0)-IF(AND($B41&gt;=1,$B41&lt;=O$6),H_TI+H_ServNPL,0)-(IF($B41=2,O$7*H_LegalShare,0)+IF($B41=O$6,O$7*(1-H_LegalShare),0))-IF($B41=0,H_Acq+H_Board,0)</f>
        <v>-520</v>
      </c>
      <c r="P141" s="19" t="n">
        <f aca="false">IF($B41=P$6,P$13,0)-IF(AND($B41&gt;=1,$B41&lt;=P$6),H_TI+H_ServNPL,0)-(IF($B41=2,P$7*H_LegalShare,0)+IF($B41=P$6,P$7*(1-H_LegalShare),0))-IF($B41=0,H_Acq+H_Board,0)</f>
        <v>-520</v>
      </c>
      <c r="Q141" s="19" t="n">
        <f aca="false">IF($B41=Q$6,Q$13,0)-IF(AND($B41&gt;=1,$B41&lt;=Q$6),H_TI+H_ServNPL,0)-(IF($B41=2,Q$7*H_LegalShare,0)+IF($B41=Q$6,Q$7*(1-H_LegalShare),0))-IF($B41=0,H_Acq+H_Board,0)</f>
        <v>-520</v>
      </c>
      <c r="R141" s="19" t="n">
        <f aca="false">IF($B41=R$6,R$13,0)-IF(AND($B41&gt;=1,$B41&lt;=R$6),H_TI+H_ServNPL,0)-(IF($B41=2,R$7*H_LegalShare,0)+IF($B41=R$6,R$7*(1-H_LegalShare),0))-IF($B41=0,H_Acq+H_Board,0)</f>
        <v>-520</v>
      </c>
      <c r="S141" s="19" t="n">
        <f aca="false">IF($B41=S$6,S$13,0)-IF(AND($B41&gt;=1,$B41&lt;=S$6),H_TI+H_ServNPL,0)-(IF($B41=2,S$7*H_LegalShare,0)+IF($B41=S$6,S$7*(1-H_LegalShare),0))-IF($B41=0,H_Acq+H_Board,0)</f>
        <v>-520</v>
      </c>
      <c r="T141" s="19" t="n">
        <f aca="false">IF($B41=T$6,T$13,0)-IF(AND($B41&gt;=1,$B41&lt;=T$6),H_TI+H_ServNPL,0)-(IF($B41=2,T$7*H_LegalShare,0)+IF($B41=T$6,T$7*(1-H_LegalShare),0))-IF($B41=0,H_Acq+H_Board,0)</f>
        <v>-520</v>
      </c>
      <c r="U141" s="19" t="n">
        <f aca="false">IF($B41=U$6,U$13,0)-IF(AND($B41&gt;=1,$B41&lt;=U$6),H_TI+H_ServNPL,0)-(IF($B41=2,U$7*H_LegalShare,0)+IF($B41=U$6,U$7*(1-H_LegalShare),0))-IF($B41=0,H_Acq+H_Board,0)</f>
        <v>-520</v>
      </c>
      <c r="V141" s="19" t="n">
        <f aca="false">IF($B41=V$6,V$13,0)-IF(AND($B41&gt;=1,$B41&lt;=V$6),H_TI+H_ServNPL,0)-(IF($B41=2,V$7*H_LegalShare,0)+IF($B41=V$6,V$7*(1-H_LegalShare),0))-IF($B41=0,H_Acq+H_Board,0)</f>
        <v>-520</v>
      </c>
      <c r="W141" s="19" t="n">
        <f aca="false">IF($B41=W$6,W$13,0)-IF(AND($B41&gt;=1,$B41&lt;=W$6),H_TI+H_ServNPL,0)-(IF($B41=2,W$7*H_LegalShare,0)+IF($B41=W$6,W$7*(1-H_LegalShare),0))-IF($B41=0,H_Acq+H_Board,0)</f>
        <v>-520</v>
      </c>
      <c r="X141" s="19" t="n">
        <f aca="false">IF($B41=X$6,X$13,0)-IF(AND($B41&gt;=1,$B41&lt;=X$6),H_TI+H_ServNPL,0)-(IF($B41=2,X$7*H_LegalShare,0)+IF($B41=X$6,X$7*(1-H_LegalShare),0))-IF($B41=0,H_Acq+H_Board,0)</f>
        <v>-520</v>
      </c>
      <c r="Y141" s="19" t="n">
        <f aca="false">IF($B41=Y$6,Y$13,0)-IF(AND($B41&gt;=1,$B41&lt;=Y$6),H_TI+H_ServNPL,0)-(IF($B41=2,Y$7*H_LegalShare,0)+IF($B41=Y$6,Y$7*(1-H_LegalShare),0))-IF($B41=0,H_Acq+H_Board,0)</f>
        <v>-520</v>
      </c>
    </row>
    <row r="142" customFormat="false" ht="15" hidden="false" customHeight="false" outlineLevel="0" collapsed="false">
      <c r="B142" s="0" t="n">
        <v>11</v>
      </c>
      <c r="C142" s="19" t="n">
        <f aca="false">IF($B42=C$6,C$13,0)-IF(AND($B42&gt;=1,$B42&lt;=C$6),H_TI+H_ServNPL,0)-(IF($B42=2,C$7*H_LegalShare,0)+IF($B42=C$6,C$7*(1-H_LegalShare),0))-IF($B42=0,H_Acq+H_Board,0)</f>
        <v>-520</v>
      </c>
      <c r="D142" s="19" t="n">
        <f aca="false">IF($B42=D$6,D$13,0)-IF(AND($B42&gt;=1,$B42&lt;=D$6),H_TI+H_ServNPL,0)-(IF($B42=2,D$7*H_LegalShare,0)+IF($B42=D$6,D$7*(1-H_LegalShare),0))-IF($B42=0,H_Acq+H_Board,0)</f>
        <v>0</v>
      </c>
      <c r="E142" s="19" t="n">
        <f aca="false">IF($B42=E$6,E$13,0)-IF(AND($B42&gt;=1,$B42&lt;=E$6),H_TI+H_ServNPL,0)-(IF($B42=2,E$7*H_LegalShare,0)+IF($B42=E$6,E$7*(1-H_LegalShare),0))-IF($B42=0,H_Acq+H_Board,0)</f>
        <v>-520</v>
      </c>
      <c r="F142" s="19" t="n">
        <f aca="false">IF($B42=F$6,F$13,0)-IF(AND($B42&gt;=1,$B42&lt;=F$6),H_TI+H_ServNPL,0)-(IF($B42=2,F$7*H_LegalShare,0)+IF($B42=F$6,F$7*(1-H_LegalShare),0))-IF($B42=0,H_Acq+H_Board,0)</f>
        <v>0</v>
      </c>
      <c r="G142" s="19" t="n">
        <f aca="false">IF($B42=G$6,G$13,0)-IF(AND($B42&gt;=1,$B42&lt;=G$6),H_TI+H_ServNPL,0)-(IF($B42=2,G$7*H_LegalShare,0)+IF($B42=G$6,G$7*(1-H_LegalShare),0))-IF($B42=0,H_Acq+H_Board,0)</f>
        <v>-520</v>
      </c>
      <c r="H142" s="19" t="n">
        <f aca="false">IF($B42=H$6,H$13,0)-IF(AND($B42&gt;=1,$B42&lt;=H$6),H_TI+H_ServNPL,0)-(IF($B42=2,H$7*H_LegalShare,0)+IF($B42=H$6,H$7*(1-H_LegalShare),0))-IF($B42=0,H_Acq+H_Board,0)</f>
        <v>-520</v>
      </c>
      <c r="I142" s="19" t="n">
        <f aca="false">IF($B42=I$6,I$13,0)-IF(AND($B42&gt;=1,$B42&lt;=I$6),H_TI+H_ServNPL,0)-(IF($B42=2,I$7*H_LegalShare,0)+IF($B42=I$6,I$7*(1-H_LegalShare),0))-IF($B42=0,H_Acq+H_Board,0)</f>
        <v>-520</v>
      </c>
      <c r="J142" s="19" t="n">
        <f aca="false">IF($B42=J$6,J$13,0)-IF(AND($B42&gt;=1,$B42&lt;=J$6),H_TI+H_ServNPL,0)-(IF($B42=2,J$7*H_LegalShare,0)+IF($B42=J$6,J$7*(1-H_LegalShare),0))-IF($B42=0,H_Acq+H_Board,0)</f>
        <v>-520</v>
      </c>
      <c r="K142" s="19" t="n">
        <f aca="false">IF($B42=K$6,K$13,0)-IF(AND($B42&gt;=1,$B42&lt;=K$6),H_TI+H_ServNPL,0)-(IF($B42=2,K$7*H_LegalShare,0)+IF($B42=K$6,K$7*(1-H_LegalShare),0))-IF($B42=0,H_Acq+H_Board,0)</f>
        <v>-520</v>
      </c>
      <c r="L142" s="19" t="n">
        <f aca="false">IF($B42=L$6,L$13,0)-IF(AND($B42&gt;=1,$B42&lt;=L$6),H_TI+H_ServNPL,0)-(IF($B42=2,L$7*H_LegalShare,0)+IF($B42=L$6,L$7*(1-H_LegalShare),0))-IF($B42=0,H_Acq+H_Board,0)</f>
        <v>-520</v>
      </c>
      <c r="M142" s="19" t="n">
        <f aca="false">IF($B42=M$6,M$13,0)-IF(AND($B42&gt;=1,$B42&lt;=M$6),H_TI+H_ServNPL,0)-(IF($B42=2,M$7*H_LegalShare,0)+IF($B42=M$6,M$7*(1-H_LegalShare),0))-IF($B42=0,H_Acq+H_Board,0)</f>
        <v>-520</v>
      </c>
      <c r="N142" s="19" t="n">
        <f aca="false">IF($B42=N$6,N$13,0)-IF(AND($B42&gt;=1,$B42&lt;=N$6),H_TI+H_ServNPL,0)-(IF($B42=2,N$7*H_LegalShare,0)+IF($B42=N$6,N$7*(1-H_LegalShare),0))-IF($B42=0,H_Acq+H_Board,0)</f>
        <v>-520</v>
      </c>
      <c r="O142" s="19" t="n">
        <f aca="false">IF($B42=O$6,O$13,0)-IF(AND($B42&gt;=1,$B42&lt;=O$6),H_TI+H_ServNPL,0)-(IF($B42=2,O$7*H_LegalShare,0)+IF($B42=O$6,O$7*(1-H_LegalShare),0))-IF($B42=0,H_Acq+H_Board,0)</f>
        <v>-520</v>
      </c>
      <c r="P142" s="19" t="n">
        <f aca="false">IF($B42=P$6,P$13,0)-IF(AND($B42&gt;=1,$B42&lt;=P$6),H_TI+H_ServNPL,0)-(IF($B42=2,P$7*H_LegalShare,0)+IF($B42=P$6,P$7*(1-H_LegalShare),0))-IF($B42=0,H_Acq+H_Board,0)</f>
        <v>-520</v>
      </c>
      <c r="Q142" s="19" t="n">
        <f aca="false">IF($B42=Q$6,Q$13,0)-IF(AND($B42&gt;=1,$B42&lt;=Q$6),H_TI+H_ServNPL,0)-(IF($B42=2,Q$7*H_LegalShare,0)+IF($B42=Q$6,Q$7*(1-H_LegalShare),0))-IF($B42=0,H_Acq+H_Board,0)</f>
        <v>-520</v>
      </c>
      <c r="R142" s="19" t="n">
        <f aca="false">IF($B42=R$6,R$13,0)-IF(AND($B42&gt;=1,$B42&lt;=R$6),H_TI+H_ServNPL,0)-(IF($B42=2,R$7*H_LegalShare,0)+IF($B42=R$6,R$7*(1-H_LegalShare),0))-IF($B42=0,H_Acq+H_Board,0)</f>
        <v>-520</v>
      </c>
      <c r="S142" s="19" t="n">
        <f aca="false">IF($B42=S$6,S$13,0)-IF(AND($B42&gt;=1,$B42&lt;=S$6),H_TI+H_ServNPL,0)-(IF($B42=2,S$7*H_LegalShare,0)+IF($B42=S$6,S$7*(1-H_LegalShare),0))-IF($B42=0,H_Acq+H_Board,0)</f>
        <v>-520</v>
      </c>
      <c r="T142" s="19" t="n">
        <f aca="false">IF($B42=T$6,T$13,0)-IF(AND($B42&gt;=1,$B42&lt;=T$6),H_TI+H_ServNPL,0)-(IF($B42=2,T$7*H_LegalShare,0)+IF($B42=T$6,T$7*(1-H_LegalShare),0))-IF($B42=0,H_Acq+H_Board,0)</f>
        <v>-520</v>
      </c>
      <c r="U142" s="19" t="n">
        <f aca="false">IF($B42=U$6,U$13,0)-IF(AND($B42&gt;=1,$B42&lt;=U$6),H_TI+H_ServNPL,0)-(IF($B42=2,U$7*H_LegalShare,0)+IF($B42=U$6,U$7*(1-H_LegalShare),0))-IF($B42=0,H_Acq+H_Board,0)</f>
        <v>-520</v>
      </c>
      <c r="V142" s="19" t="n">
        <f aca="false">IF($B42=V$6,V$13,0)-IF(AND($B42&gt;=1,$B42&lt;=V$6),H_TI+H_ServNPL,0)-(IF($B42=2,V$7*H_LegalShare,0)+IF($B42=V$6,V$7*(1-H_LegalShare),0))-IF($B42=0,H_Acq+H_Board,0)</f>
        <v>-520</v>
      </c>
      <c r="W142" s="19" t="n">
        <f aca="false">IF($B42=W$6,W$13,0)-IF(AND($B42&gt;=1,$B42&lt;=W$6),H_TI+H_ServNPL,0)-(IF($B42=2,W$7*H_LegalShare,0)+IF($B42=W$6,W$7*(1-H_LegalShare),0))-IF($B42=0,H_Acq+H_Board,0)</f>
        <v>-520</v>
      </c>
      <c r="X142" s="19" t="n">
        <f aca="false">IF($B42=X$6,X$13,0)-IF(AND($B42&gt;=1,$B42&lt;=X$6),H_TI+H_ServNPL,0)-(IF($B42=2,X$7*H_LegalShare,0)+IF($B42=X$6,X$7*(1-H_LegalShare),0))-IF($B42=0,H_Acq+H_Board,0)</f>
        <v>-520</v>
      </c>
      <c r="Y142" s="19" t="n">
        <f aca="false">IF($B42=Y$6,Y$13,0)-IF(AND($B42&gt;=1,$B42&lt;=Y$6),H_TI+H_ServNPL,0)-(IF($B42=2,Y$7*H_LegalShare,0)+IF($B42=Y$6,Y$7*(1-H_LegalShare),0))-IF($B42=0,H_Acq+H_Board,0)</f>
        <v>-520</v>
      </c>
    </row>
    <row r="143" customFormat="false" ht="15" hidden="false" customHeight="false" outlineLevel="0" collapsed="false">
      <c r="B143" s="0" t="n">
        <v>12</v>
      </c>
      <c r="C143" s="19" t="n">
        <f aca="false">IF($B43=C$6,C$13,0)-IF(AND($B43&gt;=1,$B43&lt;=C$6),H_TI+H_ServNPL,0)-(IF($B43=2,C$7*H_LegalShare,0)+IF($B43=C$6,C$7*(1-H_LegalShare),0))-IF($B43=0,H_Acq+H_Board,0)</f>
        <v>-520</v>
      </c>
      <c r="D143" s="19" t="n">
        <f aca="false">IF($B43=D$6,D$13,0)-IF(AND($B43&gt;=1,$B43&lt;=D$6),H_TI+H_ServNPL,0)-(IF($B43=2,D$7*H_LegalShare,0)+IF($B43=D$6,D$7*(1-H_LegalShare),0))-IF($B43=0,H_Acq+H_Board,0)</f>
        <v>0</v>
      </c>
      <c r="E143" s="19" t="n">
        <f aca="false">IF($B43=E$6,E$13,0)-IF(AND($B43&gt;=1,$B43&lt;=E$6),H_TI+H_ServNPL,0)-(IF($B43=2,E$7*H_LegalShare,0)+IF($B43=E$6,E$7*(1-H_LegalShare),0))-IF($B43=0,H_Acq+H_Board,0)</f>
        <v>-520</v>
      </c>
      <c r="F143" s="19" t="n">
        <f aca="false">IF($B43=F$6,F$13,0)-IF(AND($B43&gt;=1,$B43&lt;=F$6),H_TI+H_ServNPL,0)-(IF($B43=2,F$7*H_LegalShare,0)+IF($B43=F$6,F$7*(1-H_LegalShare),0))-IF($B43=0,H_Acq+H_Board,0)</f>
        <v>0</v>
      </c>
      <c r="G143" s="19" t="n">
        <f aca="false">IF($B43=G$6,G$13,0)-IF(AND($B43&gt;=1,$B43&lt;=G$6),H_TI+H_ServNPL,0)-(IF($B43=2,G$7*H_LegalShare,0)+IF($B43=G$6,G$7*(1-H_LegalShare),0))-IF($B43=0,H_Acq+H_Board,0)</f>
        <v>-520</v>
      </c>
      <c r="H143" s="19" t="n">
        <f aca="false">IF($B43=H$6,H$13,0)-IF(AND($B43&gt;=1,$B43&lt;=H$6),H_TI+H_ServNPL,0)-(IF($B43=2,H$7*H_LegalShare,0)+IF($B43=H$6,H$7*(1-H_LegalShare),0))-IF($B43=0,H_Acq+H_Board,0)</f>
        <v>-520</v>
      </c>
      <c r="I143" s="19" t="n">
        <f aca="false">IF($B43=I$6,I$13,0)-IF(AND($B43&gt;=1,$B43&lt;=I$6),H_TI+H_ServNPL,0)-(IF($B43=2,I$7*H_LegalShare,0)+IF($B43=I$6,I$7*(1-H_LegalShare),0))-IF($B43=0,H_Acq+H_Board,0)</f>
        <v>-520</v>
      </c>
      <c r="J143" s="19" t="n">
        <f aca="false">IF($B43=J$6,J$13,0)-IF(AND($B43&gt;=1,$B43&lt;=J$6),H_TI+H_ServNPL,0)-(IF($B43=2,J$7*H_LegalShare,0)+IF($B43=J$6,J$7*(1-H_LegalShare),0))-IF($B43=0,H_Acq+H_Board,0)</f>
        <v>-520</v>
      </c>
      <c r="K143" s="19" t="n">
        <f aca="false">IF($B43=K$6,K$13,0)-IF(AND($B43&gt;=1,$B43&lt;=K$6),H_TI+H_ServNPL,0)-(IF($B43=2,K$7*H_LegalShare,0)+IF($B43=K$6,K$7*(1-H_LegalShare),0))-IF($B43=0,H_Acq+H_Board,0)</f>
        <v>-520</v>
      </c>
      <c r="L143" s="19" t="n">
        <f aca="false">IF($B43=L$6,L$13,0)-IF(AND($B43&gt;=1,$B43&lt;=L$6),H_TI+H_ServNPL,0)-(IF($B43=2,L$7*H_LegalShare,0)+IF($B43=L$6,L$7*(1-H_LegalShare),0))-IF($B43=0,H_Acq+H_Board,0)</f>
        <v>-520</v>
      </c>
      <c r="M143" s="19" t="n">
        <f aca="false">IF($B43=M$6,M$13,0)-IF(AND($B43&gt;=1,$B43&lt;=M$6),H_TI+H_ServNPL,0)-(IF($B43=2,M$7*H_LegalShare,0)+IF($B43=M$6,M$7*(1-H_LegalShare),0))-IF($B43=0,H_Acq+H_Board,0)</f>
        <v>-520</v>
      </c>
      <c r="N143" s="19" t="n">
        <f aca="false">IF($B43=N$6,N$13,0)-IF(AND($B43&gt;=1,$B43&lt;=N$6),H_TI+H_ServNPL,0)-(IF($B43=2,N$7*H_LegalShare,0)+IF($B43=N$6,N$7*(1-H_LegalShare),0))-IF($B43=0,H_Acq+H_Board,0)</f>
        <v>-520</v>
      </c>
      <c r="O143" s="19" t="n">
        <f aca="false">IF($B43=O$6,O$13,0)-IF(AND($B43&gt;=1,$B43&lt;=O$6),H_TI+H_ServNPL,0)-(IF($B43=2,O$7*H_LegalShare,0)+IF($B43=O$6,O$7*(1-H_LegalShare),0))-IF($B43=0,H_Acq+H_Board,0)</f>
        <v>-520</v>
      </c>
      <c r="P143" s="19" t="n">
        <f aca="false">IF($B43=P$6,P$13,0)-IF(AND($B43&gt;=1,$B43&lt;=P$6),H_TI+H_ServNPL,0)-(IF($B43=2,P$7*H_LegalShare,0)+IF($B43=P$6,P$7*(1-H_LegalShare),0))-IF($B43=0,H_Acq+H_Board,0)</f>
        <v>-520</v>
      </c>
      <c r="Q143" s="19" t="n">
        <f aca="false">IF($B43=Q$6,Q$13,0)-IF(AND($B43&gt;=1,$B43&lt;=Q$6),H_TI+H_ServNPL,0)-(IF($B43=2,Q$7*H_LegalShare,0)+IF($B43=Q$6,Q$7*(1-H_LegalShare),0))-IF($B43=0,H_Acq+H_Board,0)</f>
        <v>-520</v>
      </c>
      <c r="R143" s="19" t="n">
        <f aca="false">IF($B43=R$6,R$13,0)-IF(AND($B43&gt;=1,$B43&lt;=R$6),H_TI+H_ServNPL,0)-(IF($B43=2,R$7*H_LegalShare,0)+IF($B43=R$6,R$7*(1-H_LegalShare),0))-IF($B43=0,H_Acq+H_Board,0)</f>
        <v>-520</v>
      </c>
      <c r="S143" s="19" t="n">
        <f aca="false">IF($B43=S$6,S$13,0)-IF(AND($B43&gt;=1,$B43&lt;=S$6),H_TI+H_ServNPL,0)-(IF($B43=2,S$7*H_LegalShare,0)+IF($B43=S$6,S$7*(1-H_LegalShare),0))-IF($B43=0,H_Acq+H_Board,0)</f>
        <v>-520</v>
      </c>
      <c r="T143" s="19" t="n">
        <f aca="false">IF($B43=T$6,T$13,0)-IF(AND($B43&gt;=1,$B43&lt;=T$6),H_TI+H_ServNPL,0)-(IF($B43=2,T$7*H_LegalShare,0)+IF($B43=T$6,T$7*(1-H_LegalShare),0))-IF($B43=0,H_Acq+H_Board,0)</f>
        <v>-520</v>
      </c>
      <c r="U143" s="19" t="n">
        <f aca="false">IF($B43=U$6,U$13,0)-IF(AND($B43&gt;=1,$B43&lt;=U$6),H_TI+H_ServNPL,0)-(IF($B43=2,U$7*H_LegalShare,0)+IF($B43=U$6,U$7*(1-H_LegalShare),0))-IF($B43=0,H_Acq+H_Board,0)</f>
        <v>-520</v>
      </c>
      <c r="V143" s="19" t="n">
        <f aca="false">IF($B43=V$6,V$13,0)-IF(AND($B43&gt;=1,$B43&lt;=V$6),H_TI+H_ServNPL,0)-(IF($B43=2,V$7*H_LegalShare,0)+IF($B43=V$6,V$7*(1-H_LegalShare),0))-IF($B43=0,H_Acq+H_Board,0)</f>
        <v>-520</v>
      </c>
      <c r="W143" s="19" t="n">
        <f aca="false">IF($B43=W$6,W$13,0)-IF(AND($B43&gt;=1,$B43&lt;=W$6),H_TI+H_ServNPL,0)-(IF($B43=2,W$7*H_LegalShare,0)+IF($B43=W$6,W$7*(1-H_LegalShare),0))-IF($B43=0,H_Acq+H_Board,0)</f>
        <v>-520</v>
      </c>
      <c r="X143" s="19" t="n">
        <f aca="false">IF($B43=X$6,X$13,0)-IF(AND($B43&gt;=1,$B43&lt;=X$6),H_TI+H_ServNPL,0)-(IF($B43=2,X$7*H_LegalShare,0)+IF($B43=X$6,X$7*(1-H_LegalShare),0))-IF($B43=0,H_Acq+H_Board,0)</f>
        <v>-520</v>
      </c>
      <c r="Y143" s="19" t="n">
        <f aca="false">IF($B43=Y$6,Y$13,0)-IF(AND($B43&gt;=1,$B43&lt;=Y$6),H_TI+H_ServNPL,0)-(IF($B43=2,Y$7*H_LegalShare,0)+IF($B43=Y$6,Y$7*(1-H_LegalShare),0))-IF($B43=0,H_Acq+H_Board,0)</f>
        <v>-520</v>
      </c>
    </row>
    <row r="144" customFormat="false" ht="15" hidden="false" customHeight="false" outlineLevel="0" collapsed="false">
      <c r="B144" s="0" t="n">
        <v>13</v>
      </c>
      <c r="C144" s="19" t="n">
        <f aca="false">IF($B44=C$6,C$13,0)-IF(AND($B44&gt;=1,$B44&lt;=C$6),H_TI+H_ServNPL,0)-(IF($B44=2,C$7*H_LegalShare,0)+IF($B44=C$6,C$7*(1-H_LegalShare),0))-IF($B44=0,H_Acq+H_Board,0)</f>
        <v>-520</v>
      </c>
      <c r="D144" s="19" t="n">
        <f aca="false">IF($B44=D$6,D$13,0)-IF(AND($B44&gt;=1,$B44&lt;=D$6),H_TI+H_ServNPL,0)-(IF($B44=2,D$7*H_LegalShare,0)+IF($B44=D$6,D$7*(1-H_LegalShare),0))-IF($B44=0,H_Acq+H_Board,0)</f>
        <v>0</v>
      </c>
      <c r="E144" s="19" t="n">
        <f aca="false">IF($B44=E$6,E$13,0)-IF(AND($B44&gt;=1,$B44&lt;=E$6),H_TI+H_ServNPL,0)-(IF($B44=2,E$7*H_LegalShare,0)+IF($B44=E$6,E$7*(1-H_LegalShare),0))-IF($B44=0,H_Acq+H_Board,0)</f>
        <v>-520</v>
      </c>
      <c r="F144" s="19" t="n">
        <f aca="false">IF($B44=F$6,F$13,0)-IF(AND($B44&gt;=1,$B44&lt;=F$6),H_TI+H_ServNPL,0)-(IF($B44=2,F$7*H_LegalShare,0)+IF($B44=F$6,F$7*(1-H_LegalShare),0))-IF($B44=0,H_Acq+H_Board,0)</f>
        <v>0</v>
      </c>
      <c r="G144" s="19" t="n">
        <f aca="false">IF($B44=G$6,G$13,0)-IF(AND($B44&gt;=1,$B44&lt;=G$6),H_TI+H_ServNPL,0)-(IF($B44=2,G$7*H_LegalShare,0)+IF($B44=G$6,G$7*(1-H_LegalShare),0))-IF($B44=0,H_Acq+H_Board,0)</f>
        <v>-520</v>
      </c>
      <c r="H144" s="19" t="n">
        <f aca="false">IF($B44=H$6,H$13,0)-IF(AND($B44&gt;=1,$B44&lt;=H$6),H_TI+H_ServNPL,0)-(IF($B44=2,H$7*H_LegalShare,0)+IF($B44=H$6,H$7*(1-H_LegalShare),0))-IF($B44=0,H_Acq+H_Board,0)</f>
        <v>-520</v>
      </c>
      <c r="I144" s="19" t="n">
        <f aca="false">IF($B44=I$6,I$13,0)-IF(AND($B44&gt;=1,$B44&lt;=I$6),H_TI+H_ServNPL,0)-(IF($B44=2,I$7*H_LegalShare,0)+IF($B44=I$6,I$7*(1-H_LegalShare),0))-IF($B44=0,H_Acq+H_Board,0)</f>
        <v>-520</v>
      </c>
      <c r="J144" s="19" t="n">
        <f aca="false">IF($B44=J$6,J$13,0)-IF(AND($B44&gt;=1,$B44&lt;=J$6),H_TI+H_ServNPL,0)-(IF($B44=2,J$7*H_LegalShare,0)+IF($B44=J$6,J$7*(1-H_LegalShare),0))-IF($B44=0,H_Acq+H_Board,0)</f>
        <v>-520</v>
      </c>
      <c r="K144" s="19" t="n">
        <f aca="false">IF($B44=K$6,K$13,0)-IF(AND($B44&gt;=1,$B44&lt;=K$6),H_TI+H_ServNPL,0)-(IF($B44=2,K$7*H_LegalShare,0)+IF($B44=K$6,K$7*(1-H_LegalShare),0))-IF($B44=0,H_Acq+H_Board,0)</f>
        <v>-520</v>
      </c>
      <c r="L144" s="19" t="n">
        <f aca="false">IF($B44=L$6,L$13,0)-IF(AND($B44&gt;=1,$B44&lt;=L$6),H_TI+H_ServNPL,0)-(IF($B44=2,L$7*H_LegalShare,0)+IF($B44=L$6,L$7*(1-H_LegalShare),0))-IF($B44=0,H_Acq+H_Board,0)</f>
        <v>-520</v>
      </c>
      <c r="M144" s="19" t="n">
        <f aca="false">IF($B44=M$6,M$13,0)-IF(AND($B44&gt;=1,$B44&lt;=M$6),H_TI+H_ServNPL,0)-(IF($B44=2,M$7*H_LegalShare,0)+IF($B44=M$6,M$7*(1-H_LegalShare),0))-IF($B44=0,H_Acq+H_Board,0)</f>
        <v>-520</v>
      </c>
      <c r="N144" s="19" t="n">
        <f aca="false">IF($B44=N$6,N$13,0)-IF(AND($B44&gt;=1,$B44&lt;=N$6),H_TI+H_ServNPL,0)-(IF($B44=2,N$7*H_LegalShare,0)+IF($B44=N$6,N$7*(1-H_LegalShare),0))-IF($B44=0,H_Acq+H_Board,0)</f>
        <v>-520</v>
      </c>
      <c r="O144" s="19" t="n">
        <f aca="false">IF($B44=O$6,O$13,0)-IF(AND($B44&gt;=1,$B44&lt;=O$6),H_TI+H_ServNPL,0)-(IF($B44=2,O$7*H_LegalShare,0)+IF($B44=O$6,O$7*(1-H_LegalShare),0))-IF($B44=0,H_Acq+H_Board,0)</f>
        <v>-520</v>
      </c>
      <c r="P144" s="19" t="n">
        <f aca="false">IF($B44=P$6,P$13,0)-IF(AND($B44&gt;=1,$B44&lt;=P$6),H_TI+H_ServNPL,0)-(IF($B44=2,P$7*H_LegalShare,0)+IF($B44=P$6,P$7*(1-H_LegalShare),0))-IF($B44=0,H_Acq+H_Board,0)</f>
        <v>-520</v>
      </c>
      <c r="Q144" s="19" t="n">
        <f aca="false">IF($B44=Q$6,Q$13,0)-IF(AND($B44&gt;=1,$B44&lt;=Q$6),H_TI+H_ServNPL,0)-(IF($B44=2,Q$7*H_LegalShare,0)+IF($B44=Q$6,Q$7*(1-H_LegalShare),0))-IF($B44=0,H_Acq+H_Board,0)</f>
        <v>-520</v>
      </c>
      <c r="R144" s="19" t="n">
        <f aca="false">IF($B44=R$6,R$13,0)-IF(AND($B44&gt;=1,$B44&lt;=R$6),H_TI+H_ServNPL,0)-(IF($B44=2,R$7*H_LegalShare,0)+IF($B44=R$6,R$7*(1-H_LegalShare),0))-IF($B44=0,H_Acq+H_Board,0)</f>
        <v>-520</v>
      </c>
      <c r="S144" s="19" t="n">
        <f aca="false">IF($B44=S$6,S$13,0)-IF(AND($B44&gt;=1,$B44&lt;=S$6),H_TI+H_ServNPL,0)-(IF($B44=2,S$7*H_LegalShare,0)+IF($B44=S$6,S$7*(1-H_LegalShare),0))-IF($B44=0,H_Acq+H_Board,0)</f>
        <v>-520</v>
      </c>
      <c r="T144" s="19" t="n">
        <f aca="false">IF($B44=T$6,T$13,0)-IF(AND($B44&gt;=1,$B44&lt;=T$6),H_TI+H_ServNPL,0)-(IF($B44=2,T$7*H_LegalShare,0)+IF($B44=T$6,T$7*(1-H_LegalShare),0))-IF($B44=0,H_Acq+H_Board,0)</f>
        <v>-520</v>
      </c>
      <c r="U144" s="19" t="n">
        <f aca="false">IF($B44=U$6,U$13,0)-IF(AND($B44&gt;=1,$B44&lt;=U$6),H_TI+H_ServNPL,0)-(IF($B44=2,U$7*H_LegalShare,0)+IF($B44=U$6,U$7*(1-H_LegalShare),0))-IF($B44=0,H_Acq+H_Board,0)</f>
        <v>-520</v>
      </c>
      <c r="V144" s="19" t="n">
        <f aca="false">IF($B44=V$6,V$13,0)-IF(AND($B44&gt;=1,$B44&lt;=V$6),H_TI+H_ServNPL,0)-(IF($B44=2,V$7*H_LegalShare,0)+IF($B44=V$6,V$7*(1-H_LegalShare),0))-IF($B44=0,H_Acq+H_Board,0)</f>
        <v>-520</v>
      </c>
      <c r="W144" s="19" t="n">
        <f aca="false">IF($B44=W$6,W$13,0)-IF(AND($B44&gt;=1,$B44&lt;=W$6),H_TI+H_ServNPL,0)-(IF($B44=2,W$7*H_LegalShare,0)+IF($B44=W$6,W$7*(1-H_LegalShare),0))-IF($B44=0,H_Acq+H_Board,0)</f>
        <v>-520</v>
      </c>
      <c r="X144" s="19" t="n">
        <f aca="false">IF($B44=X$6,X$13,0)-IF(AND($B44&gt;=1,$B44&lt;=X$6),H_TI+H_ServNPL,0)-(IF($B44=2,X$7*H_LegalShare,0)+IF($B44=X$6,X$7*(1-H_LegalShare),0))-IF($B44=0,H_Acq+H_Board,0)</f>
        <v>-520</v>
      </c>
      <c r="Y144" s="19" t="n">
        <f aca="false">IF($B44=Y$6,Y$13,0)-IF(AND($B44&gt;=1,$B44&lt;=Y$6),H_TI+H_ServNPL,0)-(IF($B44=2,Y$7*H_LegalShare,0)+IF($B44=Y$6,Y$7*(1-H_LegalShare),0))-IF($B44=0,H_Acq+H_Board,0)</f>
        <v>-520</v>
      </c>
    </row>
    <row r="145" customFormat="false" ht="15" hidden="false" customHeight="false" outlineLevel="0" collapsed="false">
      <c r="B145" s="0" t="n">
        <v>14</v>
      </c>
      <c r="C145" s="19" t="n">
        <f aca="false">IF($B45=C$6,C$13,0)-IF(AND($B45&gt;=1,$B45&lt;=C$6),H_TI+H_ServNPL,0)-(IF($B45=2,C$7*H_LegalShare,0)+IF($B45=C$6,C$7*(1-H_LegalShare),0))-IF($B45=0,H_Acq+H_Board,0)</f>
        <v>-520</v>
      </c>
      <c r="D145" s="19" t="n">
        <f aca="false">IF($B45=D$6,D$13,0)-IF(AND($B45&gt;=1,$B45&lt;=D$6),H_TI+H_ServNPL,0)-(IF($B45=2,D$7*H_LegalShare,0)+IF($B45=D$6,D$7*(1-H_LegalShare),0))-IF($B45=0,H_Acq+H_Board,0)</f>
        <v>0</v>
      </c>
      <c r="E145" s="19" t="n">
        <f aca="false">IF($B45=E$6,E$13,0)-IF(AND($B45&gt;=1,$B45&lt;=E$6),H_TI+H_ServNPL,0)-(IF($B45=2,E$7*H_LegalShare,0)+IF($B45=E$6,E$7*(1-H_LegalShare),0))-IF($B45=0,H_Acq+H_Board,0)</f>
        <v>-520</v>
      </c>
      <c r="F145" s="19" t="n">
        <f aca="false">IF($B45=F$6,F$13,0)-IF(AND($B45&gt;=1,$B45&lt;=F$6),H_TI+H_ServNPL,0)-(IF($B45=2,F$7*H_LegalShare,0)+IF($B45=F$6,F$7*(1-H_LegalShare),0))-IF($B45=0,H_Acq+H_Board,0)</f>
        <v>0</v>
      </c>
      <c r="G145" s="19" t="n">
        <f aca="false">IF($B45=G$6,G$13,0)-IF(AND($B45&gt;=1,$B45&lt;=G$6),H_TI+H_ServNPL,0)-(IF($B45=2,G$7*H_LegalShare,0)+IF($B45=G$6,G$7*(1-H_LegalShare),0))-IF($B45=0,H_Acq+H_Board,0)</f>
        <v>-520</v>
      </c>
      <c r="H145" s="19" t="n">
        <f aca="false">IF($B45=H$6,H$13,0)-IF(AND($B45&gt;=1,$B45&lt;=H$6),H_TI+H_ServNPL,0)-(IF($B45=2,H$7*H_LegalShare,0)+IF($B45=H$6,H$7*(1-H_LegalShare),0))-IF($B45=0,H_Acq+H_Board,0)</f>
        <v>-520</v>
      </c>
      <c r="I145" s="19" t="n">
        <f aca="false">IF($B45=I$6,I$13,0)-IF(AND($B45&gt;=1,$B45&lt;=I$6),H_TI+H_ServNPL,0)-(IF($B45=2,I$7*H_LegalShare,0)+IF($B45=I$6,I$7*(1-H_LegalShare),0))-IF($B45=0,H_Acq+H_Board,0)</f>
        <v>-520</v>
      </c>
      <c r="J145" s="19" t="n">
        <f aca="false">IF($B45=J$6,J$13,0)-IF(AND($B45&gt;=1,$B45&lt;=J$6),H_TI+H_ServNPL,0)-(IF($B45=2,J$7*H_LegalShare,0)+IF($B45=J$6,J$7*(1-H_LegalShare),0))-IF($B45=0,H_Acq+H_Board,0)</f>
        <v>-520</v>
      </c>
      <c r="K145" s="19" t="n">
        <f aca="false">IF($B45=K$6,K$13,0)-IF(AND($B45&gt;=1,$B45&lt;=K$6),H_TI+H_ServNPL,0)-(IF($B45=2,K$7*H_LegalShare,0)+IF($B45=K$6,K$7*(1-H_LegalShare),0))-IF($B45=0,H_Acq+H_Board,0)</f>
        <v>-520</v>
      </c>
      <c r="L145" s="19" t="n">
        <f aca="false">IF($B45=L$6,L$13,0)-IF(AND($B45&gt;=1,$B45&lt;=L$6),H_TI+H_ServNPL,0)-(IF($B45=2,L$7*H_LegalShare,0)+IF($B45=L$6,L$7*(1-H_LegalShare),0))-IF($B45=0,H_Acq+H_Board,0)</f>
        <v>-520</v>
      </c>
      <c r="M145" s="19" t="n">
        <f aca="false">IF($B45=M$6,M$13,0)-IF(AND($B45&gt;=1,$B45&lt;=M$6),H_TI+H_ServNPL,0)-(IF($B45=2,M$7*H_LegalShare,0)+IF($B45=M$6,M$7*(1-H_LegalShare),0))-IF($B45=0,H_Acq+H_Board,0)</f>
        <v>-520</v>
      </c>
      <c r="N145" s="19" t="n">
        <f aca="false">IF($B45=N$6,N$13,0)-IF(AND($B45&gt;=1,$B45&lt;=N$6),H_TI+H_ServNPL,0)-(IF($B45=2,N$7*H_LegalShare,0)+IF($B45=N$6,N$7*(1-H_LegalShare),0))-IF($B45=0,H_Acq+H_Board,0)</f>
        <v>-520</v>
      </c>
      <c r="O145" s="19" t="n">
        <f aca="false">IF($B45=O$6,O$13,0)-IF(AND($B45&gt;=1,$B45&lt;=O$6),H_TI+H_ServNPL,0)-(IF($B45=2,O$7*H_LegalShare,0)+IF($B45=O$6,O$7*(1-H_LegalShare),0))-IF($B45=0,H_Acq+H_Board,0)</f>
        <v>-520</v>
      </c>
      <c r="P145" s="19" t="n">
        <f aca="false">IF($B45=P$6,P$13,0)-IF(AND($B45&gt;=1,$B45&lt;=P$6),H_TI+H_ServNPL,0)-(IF($B45=2,P$7*H_LegalShare,0)+IF($B45=P$6,P$7*(1-H_LegalShare),0))-IF($B45=0,H_Acq+H_Board,0)</f>
        <v>-520</v>
      </c>
      <c r="Q145" s="19" t="n">
        <f aca="false">IF($B45=Q$6,Q$13,0)-IF(AND($B45&gt;=1,$B45&lt;=Q$6),H_TI+H_ServNPL,0)-(IF($B45=2,Q$7*H_LegalShare,0)+IF($B45=Q$6,Q$7*(1-H_LegalShare),0))-IF($B45=0,H_Acq+H_Board,0)</f>
        <v>-520</v>
      </c>
      <c r="R145" s="19" t="n">
        <f aca="false">IF($B45=R$6,R$13,0)-IF(AND($B45&gt;=1,$B45&lt;=R$6),H_TI+H_ServNPL,0)-(IF($B45=2,R$7*H_LegalShare,0)+IF($B45=R$6,R$7*(1-H_LegalShare),0))-IF($B45=0,H_Acq+H_Board,0)</f>
        <v>-520</v>
      </c>
      <c r="S145" s="19" t="n">
        <f aca="false">IF($B45=S$6,S$13,0)-IF(AND($B45&gt;=1,$B45&lt;=S$6),H_TI+H_ServNPL,0)-(IF($B45=2,S$7*H_LegalShare,0)+IF($B45=S$6,S$7*(1-H_LegalShare),0))-IF($B45=0,H_Acq+H_Board,0)</f>
        <v>-520</v>
      </c>
      <c r="T145" s="19" t="n">
        <f aca="false">IF($B45=T$6,T$13,0)-IF(AND($B45&gt;=1,$B45&lt;=T$6),H_TI+H_ServNPL,0)-(IF($B45=2,T$7*H_LegalShare,0)+IF($B45=T$6,T$7*(1-H_LegalShare),0))-IF($B45=0,H_Acq+H_Board,0)</f>
        <v>-520</v>
      </c>
      <c r="U145" s="19" t="n">
        <f aca="false">IF($B45=U$6,U$13,0)-IF(AND($B45&gt;=1,$B45&lt;=U$6),H_TI+H_ServNPL,0)-(IF($B45=2,U$7*H_LegalShare,0)+IF($B45=U$6,U$7*(1-H_LegalShare),0))-IF($B45=0,H_Acq+H_Board,0)</f>
        <v>-520</v>
      </c>
      <c r="V145" s="19" t="n">
        <f aca="false">IF($B45=V$6,V$13,0)-IF(AND($B45&gt;=1,$B45&lt;=V$6),H_TI+H_ServNPL,0)-(IF($B45=2,V$7*H_LegalShare,0)+IF($B45=V$6,V$7*(1-H_LegalShare),0))-IF($B45=0,H_Acq+H_Board,0)</f>
        <v>-520</v>
      </c>
      <c r="W145" s="19" t="n">
        <f aca="false">IF($B45=W$6,W$13,0)-IF(AND($B45&gt;=1,$B45&lt;=W$6),H_TI+H_ServNPL,0)-(IF($B45=2,W$7*H_LegalShare,0)+IF($B45=W$6,W$7*(1-H_LegalShare),0))-IF($B45=0,H_Acq+H_Board,0)</f>
        <v>-520</v>
      </c>
      <c r="X145" s="19" t="n">
        <f aca="false">IF($B45=X$6,X$13,0)-IF(AND($B45&gt;=1,$B45&lt;=X$6),H_TI+H_ServNPL,0)-(IF($B45=2,X$7*H_LegalShare,0)+IF($B45=X$6,X$7*(1-H_LegalShare),0))-IF($B45=0,H_Acq+H_Board,0)</f>
        <v>-520</v>
      </c>
      <c r="Y145" s="19" t="n">
        <f aca="false">IF($B45=Y$6,Y$13,0)-IF(AND($B45&gt;=1,$B45&lt;=Y$6),H_TI+H_ServNPL,0)-(IF($B45=2,Y$7*H_LegalShare,0)+IF($B45=Y$6,Y$7*(1-H_LegalShare),0))-IF($B45=0,H_Acq+H_Board,0)</f>
        <v>-520</v>
      </c>
    </row>
    <row r="146" customFormat="false" ht="15" hidden="false" customHeight="false" outlineLevel="0" collapsed="false">
      <c r="B146" s="0" t="n">
        <v>15</v>
      </c>
      <c r="C146" s="19" t="n">
        <f aca="false">IF($B46=C$6,C$13,0)-IF(AND($B46&gt;=1,$B46&lt;=C$6),H_TI+H_ServNPL,0)-(IF($B46=2,C$7*H_LegalShare,0)+IF($B46=C$6,C$7*(1-H_LegalShare),0))-IF($B46=0,H_Acq+H_Board,0)</f>
        <v>-520</v>
      </c>
      <c r="D146" s="19" t="n">
        <f aca="false">IF($B46=D$6,D$13,0)-IF(AND($B46&gt;=1,$B46&lt;=D$6),H_TI+H_ServNPL,0)-(IF($B46=2,D$7*H_LegalShare,0)+IF($B46=D$6,D$7*(1-H_LegalShare),0))-IF($B46=0,H_Acq+H_Board,0)</f>
        <v>0</v>
      </c>
      <c r="E146" s="19" t="n">
        <f aca="false">IF($B46=E$6,E$13,0)-IF(AND($B46&gt;=1,$B46&lt;=E$6),H_TI+H_ServNPL,0)-(IF($B46=2,E$7*H_LegalShare,0)+IF($B46=E$6,E$7*(1-H_LegalShare),0))-IF($B46=0,H_Acq+H_Board,0)</f>
        <v>-520</v>
      </c>
      <c r="F146" s="19" t="n">
        <f aca="false">IF($B46=F$6,F$13,0)-IF(AND($B46&gt;=1,$B46&lt;=F$6),H_TI+H_ServNPL,0)-(IF($B46=2,F$7*H_LegalShare,0)+IF($B46=F$6,F$7*(1-H_LegalShare),0))-IF($B46=0,H_Acq+H_Board,0)</f>
        <v>0</v>
      </c>
      <c r="G146" s="19" t="n">
        <f aca="false">IF($B46=G$6,G$13,0)-IF(AND($B46&gt;=1,$B46&lt;=G$6),H_TI+H_ServNPL,0)-(IF($B46=2,G$7*H_LegalShare,0)+IF($B46=G$6,G$7*(1-H_LegalShare),0))-IF($B46=0,H_Acq+H_Board,0)</f>
        <v>-520</v>
      </c>
      <c r="H146" s="19" t="n">
        <f aca="false">IF($B46=H$6,H$13,0)-IF(AND($B46&gt;=1,$B46&lt;=H$6),H_TI+H_ServNPL,0)-(IF($B46=2,H$7*H_LegalShare,0)+IF($B46=H$6,H$7*(1-H_LegalShare),0))-IF($B46=0,H_Acq+H_Board,0)</f>
        <v>-520</v>
      </c>
      <c r="I146" s="19" t="n">
        <f aca="false">IF($B46=I$6,I$13,0)-IF(AND($B46&gt;=1,$B46&lt;=I$6),H_TI+H_ServNPL,0)-(IF($B46=2,I$7*H_LegalShare,0)+IF($B46=I$6,I$7*(1-H_LegalShare),0))-IF($B46=0,H_Acq+H_Board,0)</f>
        <v>-520</v>
      </c>
      <c r="J146" s="19" t="n">
        <f aca="false">IF($B46=J$6,J$13,0)-IF(AND($B46&gt;=1,$B46&lt;=J$6),H_TI+H_ServNPL,0)-(IF($B46=2,J$7*H_LegalShare,0)+IF($B46=J$6,J$7*(1-H_LegalShare),0))-IF($B46=0,H_Acq+H_Board,0)</f>
        <v>-520</v>
      </c>
      <c r="K146" s="19" t="n">
        <f aca="false">IF($B46=K$6,K$13,0)-IF(AND($B46&gt;=1,$B46&lt;=K$6),H_TI+H_ServNPL,0)-(IF($B46=2,K$7*H_LegalShare,0)+IF($B46=K$6,K$7*(1-H_LegalShare),0))-IF($B46=0,H_Acq+H_Board,0)</f>
        <v>-520</v>
      </c>
      <c r="L146" s="19" t="n">
        <f aca="false">IF($B46=L$6,L$13,0)-IF(AND($B46&gt;=1,$B46&lt;=L$6),H_TI+H_ServNPL,0)-(IF($B46=2,L$7*H_LegalShare,0)+IF($B46=L$6,L$7*(1-H_LegalShare),0))-IF($B46=0,H_Acq+H_Board,0)</f>
        <v>-520</v>
      </c>
      <c r="M146" s="19" t="n">
        <f aca="false">IF($B46=M$6,M$13,0)-IF(AND($B46&gt;=1,$B46&lt;=M$6),H_TI+H_ServNPL,0)-(IF($B46=2,M$7*H_LegalShare,0)+IF($B46=M$6,M$7*(1-H_LegalShare),0))-IF($B46=0,H_Acq+H_Board,0)</f>
        <v>-520</v>
      </c>
      <c r="N146" s="19" t="n">
        <f aca="false">IF($B46=N$6,N$13,0)-IF(AND($B46&gt;=1,$B46&lt;=N$6),H_TI+H_ServNPL,0)-(IF($B46=2,N$7*H_LegalShare,0)+IF($B46=N$6,N$7*(1-H_LegalShare),0))-IF($B46=0,H_Acq+H_Board,0)</f>
        <v>-520</v>
      </c>
      <c r="O146" s="19" t="n">
        <f aca="false">IF($B46=O$6,O$13,0)-IF(AND($B46&gt;=1,$B46&lt;=O$6),H_TI+H_ServNPL,0)-(IF($B46=2,O$7*H_LegalShare,0)+IF($B46=O$6,O$7*(1-H_LegalShare),0))-IF($B46=0,H_Acq+H_Board,0)</f>
        <v>-520</v>
      </c>
      <c r="P146" s="19" t="n">
        <f aca="false">IF($B46=P$6,P$13,0)-IF(AND($B46&gt;=1,$B46&lt;=P$6),H_TI+H_ServNPL,0)-(IF($B46=2,P$7*H_LegalShare,0)+IF($B46=P$6,P$7*(1-H_LegalShare),0))-IF($B46=0,H_Acq+H_Board,0)</f>
        <v>-520</v>
      </c>
      <c r="Q146" s="19" t="n">
        <f aca="false">IF($B46=Q$6,Q$13,0)-IF(AND($B46&gt;=1,$B46&lt;=Q$6),H_TI+H_ServNPL,0)-(IF($B46=2,Q$7*H_LegalShare,0)+IF($B46=Q$6,Q$7*(1-H_LegalShare),0))-IF($B46=0,H_Acq+H_Board,0)</f>
        <v>-520</v>
      </c>
      <c r="R146" s="19" t="n">
        <f aca="false">IF($B46=R$6,R$13,0)-IF(AND($B46&gt;=1,$B46&lt;=R$6),H_TI+H_ServNPL,0)-(IF($B46=2,R$7*H_LegalShare,0)+IF($B46=R$6,R$7*(1-H_LegalShare),0))-IF($B46=0,H_Acq+H_Board,0)</f>
        <v>-520</v>
      </c>
      <c r="S146" s="19" t="n">
        <f aca="false">IF($B46=S$6,S$13,0)-IF(AND($B46&gt;=1,$B46&lt;=S$6),H_TI+H_ServNPL,0)-(IF($B46=2,S$7*H_LegalShare,0)+IF($B46=S$6,S$7*(1-H_LegalShare),0))-IF($B46=0,H_Acq+H_Board,0)</f>
        <v>-520</v>
      </c>
      <c r="T146" s="19" t="n">
        <f aca="false">IF($B46=T$6,T$13,0)-IF(AND($B46&gt;=1,$B46&lt;=T$6),H_TI+H_ServNPL,0)-(IF($B46=2,T$7*H_LegalShare,0)+IF($B46=T$6,T$7*(1-H_LegalShare),0))-IF($B46=0,H_Acq+H_Board,0)</f>
        <v>-520</v>
      </c>
      <c r="U146" s="19" t="n">
        <f aca="false">IF($B46=U$6,U$13,0)-IF(AND($B46&gt;=1,$B46&lt;=U$6),H_TI+H_ServNPL,0)-(IF($B46=2,U$7*H_LegalShare,0)+IF($B46=U$6,U$7*(1-H_LegalShare),0))-IF($B46=0,H_Acq+H_Board,0)</f>
        <v>-520</v>
      </c>
      <c r="V146" s="19" t="n">
        <f aca="false">IF($B46=V$6,V$13,0)-IF(AND($B46&gt;=1,$B46&lt;=V$6),H_TI+H_ServNPL,0)-(IF($B46=2,V$7*H_LegalShare,0)+IF($B46=V$6,V$7*(1-H_LegalShare),0))-IF($B46=0,H_Acq+H_Board,0)</f>
        <v>-520</v>
      </c>
      <c r="W146" s="19" t="n">
        <f aca="false">IF($B46=W$6,W$13,0)-IF(AND($B46&gt;=1,$B46&lt;=W$6),H_TI+H_ServNPL,0)-(IF($B46=2,W$7*H_LegalShare,0)+IF($B46=W$6,W$7*(1-H_LegalShare),0))-IF($B46=0,H_Acq+H_Board,0)</f>
        <v>-520</v>
      </c>
      <c r="X146" s="19" t="n">
        <f aca="false">IF($B46=X$6,X$13,0)-IF(AND($B46&gt;=1,$B46&lt;=X$6),H_TI+H_ServNPL,0)-(IF($B46=2,X$7*H_LegalShare,0)+IF($B46=X$6,X$7*(1-H_LegalShare),0))-IF($B46=0,H_Acq+H_Board,0)</f>
        <v>212127.435208333</v>
      </c>
      <c r="Y146" s="19" t="n">
        <f aca="false">IF($B46=Y$6,Y$13,0)-IF(AND($B46&gt;=1,$B46&lt;=Y$6),H_TI+H_ServNPL,0)-(IF($B46=2,Y$7*H_LegalShare,0)+IF($B46=Y$6,Y$7*(1-H_LegalShare),0))-IF($B46=0,H_Acq+H_Board,0)</f>
        <v>-520</v>
      </c>
    </row>
    <row r="147" customFormat="false" ht="15" hidden="false" customHeight="false" outlineLevel="0" collapsed="false">
      <c r="B147" s="0" t="n">
        <v>16</v>
      </c>
      <c r="C147" s="19" t="n">
        <f aca="false">IF($B47=C$6,C$13,0)-IF(AND($B47&gt;=1,$B47&lt;=C$6),H_TI+H_ServNPL,0)-(IF($B47=2,C$7*H_LegalShare,0)+IF($B47=C$6,C$7*(1-H_LegalShare),0))-IF($B47=0,H_Acq+H_Board,0)</f>
        <v>-520</v>
      </c>
      <c r="D147" s="19" t="n">
        <f aca="false">IF($B47=D$6,D$13,0)-IF(AND($B47&gt;=1,$B47&lt;=D$6),H_TI+H_ServNPL,0)-(IF($B47=2,D$7*H_LegalShare,0)+IF($B47=D$6,D$7*(1-H_LegalShare),0))-IF($B47=0,H_Acq+H_Board,0)</f>
        <v>0</v>
      </c>
      <c r="E147" s="19" t="n">
        <f aca="false">IF($B47=E$6,E$13,0)-IF(AND($B47&gt;=1,$B47&lt;=E$6),H_TI+H_ServNPL,0)-(IF($B47=2,E$7*H_LegalShare,0)+IF($B47=E$6,E$7*(1-H_LegalShare),0))-IF($B47=0,H_Acq+H_Board,0)</f>
        <v>-520</v>
      </c>
      <c r="F147" s="19" t="n">
        <f aca="false">IF($B47=F$6,F$13,0)-IF(AND($B47&gt;=1,$B47&lt;=F$6),H_TI+H_ServNPL,0)-(IF($B47=2,F$7*H_LegalShare,0)+IF($B47=F$6,F$7*(1-H_LegalShare),0))-IF($B47=0,H_Acq+H_Board,0)</f>
        <v>0</v>
      </c>
      <c r="G147" s="19" t="n">
        <f aca="false">IF($B47=G$6,G$13,0)-IF(AND($B47&gt;=1,$B47&lt;=G$6),H_TI+H_ServNPL,0)-(IF($B47=2,G$7*H_LegalShare,0)+IF($B47=G$6,G$7*(1-H_LegalShare),0))-IF($B47=0,H_Acq+H_Board,0)</f>
        <v>-520</v>
      </c>
      <c r="H147" s="19" t="n">
        <f aca="false">IF($B47=H$6,H$13,0)-IF(AND($B47&gt;=1,$B47&lt;=H$6),H_TI+H_ServNPL,0)-(IF($B47=2,H$7*H_LegalShare,0)+IF($B47=H$6,H$7*(1-H_LegalShare),0))-IF($B47=0,H_Acq+H_Board,0)</f>
        <v>-520</v>
      </c>
      <c r="I147" s="19" t="n">
        <f aca="false">IF($B47=I$6,I$13,0)-IF(AND($B47&gt;=1,$B47&lt;=I$6),H_TI+H_ServNPL,0)-(IF($B47=2,I$7*H_LegalShare,0)+IF($B47=I$6,I$7*(1-H_LegalShare),0))-IF($B47=0,H_Acq+H_Board,0)</f>
        <v>-520</v>
      </c>
      <c r="J147" s="19" t="n">
        <f aca="false">IF($B47=J$6,J$13,0)-IF(AND($B47&gt;=1,$B47&lt;=J$6),H_TI+H_ServNPL,0)-(IF($B47=2,J$7*H_LegalShare,0)+IF($B47=J$6,J$7*(1-H_LegalShare),0))-IF($B47=0,H_Acq+H_Board,0)</f>
        <v>-520</v>
      </c>
      <c r="K147" s="19" t="n">
        <f aca="false">IF($B47=K$6,K$13,0)-IF(AND($B47&gt;=1,$B47&lt;=K$6),H_TI+H_ServNPL,0)-(IF($B47=2,K$7*H_LegalShare,0)+IF($B47=K$6,K$7*(1-H_LegalShare),0))-IF($B47=0,H_Acq+H_Board,0)</f>
        <v>-520</v>
      </c>
      <c r="L147" s="19" t="n">
        <f aca="false">IF($B47=L$6,L$13,0)-IF(AND($B47&gt;=1,$B47&lt;=L$6),H_TI+H_ServNPL,0)-(IF($B47=2,L$7*H_LegalShare,0)+IF($B47=L$6,L$7*(1-H_LegalShare),0))-IF($B47=0,H_Acq+H_Board,0)</f>
        <v>-520</v>
      </c>
      <c r="M147" s="19" t="n">
        <f aca="false">IF($B47=M$6,M$13,0)-IF(AND($B47&gt;=1,$B47&lt;=M$6),H_TI+H_ServNPL,0)-(IF($B47=2,M$7*H_LegalShare,0)+IF($B47=M$6,M$7*(1-H_LegalShare),0))-IF($B47=0,H_Acq+H_Board,0)</f>
        <v>-520</v>
      </c>
      <c r="N147" s="19" t="n">
        <f aca="false">IF($B47=N$6,N$13,0)-IF(AND($B47&gt;=1,$B47&lt;=N$6),H_TI+H_ServNPL,0)-(IF($B47=2,N$7*H_LegalShare,0)+IF($B47=N$6,N$7*(1-H_LegalShare),0))-IF($B47=0,H_Acq+H_Board,0)</f>
        <v>-520</v>
      </c>
      <c r="O147" s="19" t="n">
        <f aca="false">IF($B47=O$6,O$13,0)-IF(AND($B47&gt;=1,$B47&lt;=O$6),H_TI+H_ServNPL,0)-(IF($B47=2,O$7*H_LegalShare,0)+IF($B47=O$6,O$7*(1-H_LegalShare),0))-IF($B47=0,H_Acq+H_Board,0)</f>
        <v>-520</v>
      </c>
      <c r="P147" s="19" t="n">
        <f aca="false">IF($B47=P$6,P$13,0)-IF(AND($B47&gt;=1,$B47&lt;=P$6),H_TI+H_ServNPL,0)-(IF($B47=2,P$7*H_LegalShare,0)+IF($B47=P$6,P$7*(1-H_LegalShare),0))-IF($B47=0,H_Acq+H_Board,0)</f>
        <v>-520</v>
      </c>
      <c r="Q147" s="19" t="n">
        <f aca="false">IF($B47=Q$6,Q$13,0)-IF(AND($B47&gt;=1,$B47&lt;=Q$6),H_TI+H_ServNPL,0)-(IF($B47=2,Q$7*H_LegalShare,0)+IF($B47=Q$6,Q$7*(1-H_LegalShare),0))-IF($B47=0,H_Acq+H_Board,0)</f>
        <v>-520</v>
      </c>
      <c r="R147" s="19" t="n">
        <f aca="false">IF($B47=R$6,R$13,0)-IF(AND($B47&gt;=1,$B47&lt;=R$6),H_TI+H_ServNPL,0)-(IF($B47=2,R$7*H_LegalShare,0)+IF($B47=R$6,R$7*(1-H_LegalShare),0))-IF($B47=0,H_Acq+H_Board,0)</f>
        <v>-520</v>
      </c>
      <c r="S147" s="19" t="n">
        <f aca="false">IF($B47=S$6,S$13,0)-IF(AND($B47&gt;=1,$B47&lt;=S$6),H_TI+H_ServNPL,0)-(IF($B47=2,S$7*H_LegalShare,0)+IF($B47=S$6,S$7*(1-H_LegalShare),0))-IF($B47=0,H_Acq+H_Board,0)</f>
        <v>-520</v>
      </c>
      <c r="T147" s="19" t="n">
        <f aca="false">IF($B47=T$6,T$13,0)-IF(AND($B47&gt;=1,$B47&lt;=T$6),H_TI+H_ServNPL,0)-(IF($B47=2,T$7*H_LegalShare,0)+IF($B47=T$6,T$7*(1-H_LegalShare),0))-IF($B47=0,H_Acq+H_Board,0)</f>
        <v>-520</v>
      </c>
      <c r="U147" s="19" t="n">
        <f aca="false">IF($B47=U$6,U$13,0)-IF(AND($B47&gt;=1,$B47&lt;=U$6),H_TI+H_ServNPL,0)-(IF($B47=2,U$7*H_LegalShare,0)+IF($B47=U$6,U$7*(1-H_LegalShare),0))-IF($B47=0,H_Acq+H_Board,0)</f>
        <v>-520</v>
      </c>
      <c r="V147" s="19" t="n">
        <f aca="false">IF($B47=V$6,V$13,0)-IF(AND($B47&gt;=1,$B47&lt;=V$6),H_TI+H_ServNPL,0)-(IF($B47=2,V$7*H_LegalShare,0)+IF($B47=V$6,V$7*(1-H_LegalShare),0))-IF($B47=0,H_Acq+H_Board,0)</f>
        <v>-520</v>
      </c>
      <c r="W147" s="19" t="n">
        <f aca="false">IF($B47=W$6,W$13,0)-IF(AND($B47&gt;=1,$B47&lt;=W$6),H_TI+H_ServNPL,0)-(IF($B47=2,W$7*H_LegalShare,0)+IF($B47=W$6,W$7*(1-H_LegalShare),0))-IF($B47=0,H_Acq+H_Board,0)</f>
        <v>-520</v>
      </c>
      <c r="X147" s="19" t="n">
        <f aca="false">IF($B47=X$6,X$13,0)-IF(AND($B47&gt;=1,$B47&lt;=X$6),H_TI+H_ServNPL,0)-(IF($B47=2,X$7*H_LegalShare,0)+IF($B47=X$6,X$7*(1-H_LegalShare),0))-IF($B47=0,H_Acq+H_Board,0)</f>
        <v>0</v>
      </c>
      <c r="Y147" s="19" t="n">
        <f aca="false">IF($B47=Y$6,Y$13,0)-IF(AND($B47&gt;=1,$B47&lt;=Y$6),H_TI+H_ServNPL,0)-(IF($B47=2,Y$7*H_LegalShare,0)+IF($B47=Y$6,Y$7*(1-H_LegalShare),0))-IF($B47=0,H_Acq+H_Board,0)</f>
        <v>213415.034479167</v>
      </c>
    </row>
    <row r="148" customFormat="false" ht="15" hidden="false" customHeight="false" outlineLevel="0" collapsed="false">
      <c r="B148" s="0" t="n">
        <v>17</v>
      </c>
      <c r="C148" s="19" t="n">
        <f aca="false">IF($B48=C$6,C$13,0)-IF(AND($B48&gt;=1,$B48&lt;=C$6),H_TI+H_ServNPL,0)-(IF($B48=2,C$7*H_LegalShare,0)+IF($B48=C$6,C$7*(1-H_LegalShare),0))-IF($B48=0,H_Acq+H_Board,0)</f>
        <v>-520</v>
      </c>
      <c r="D148" s="19" t="n">
        <f aca="false">IF($B48=D$6,D$13,0)-IF(AND($B48&gt;=1,$B48&lt;=D$6),H_TI+H_ServNPL,0)-(IF($B48=2,D$7*H_LegalShare,0)+IF($B48=D$6,D$7*(1-H_LegalShare),0))-IF($B48=0,H_Acq+H_Board,0)</f>
        <v>0</v>
      </c>
      <c r="E148" s="19" t="n">
        <f aca="false">IF($B48=E$6,E$13,0)-IF(AND($B48&gt;=1,$B48&lt;=E$6),H_TI+H_ServNPL,0)-(IF($B48=2,E$7*H_LegalShare,0)+IF($B48=E$6,E$7*(1-H_LegalShare),0))-IF($B48=0,H_Acq+H_Board,0)</f>
        <v>-520</v>
      </c>
      <c r="F148" s="19" t="n">
        <f aca="false">IF($B48=F$6,F$13,0)-IF(AND($B48&gt;=1,$B48&lt;=F$6),H_TI+H_ServNPL,0)-(IF($B48=2,F$7*H_LegalShare,0)+IF($B48=F$6,F$7*(1-H_LegalShare),0))-IF($B48=0,H_Acq+H_Board,0)</f>
        <v>0</v>
      </c>
      <c r="G148" s="19" t="n">
        <f aca="false">IF($B48=G$6,G$13,0)-IF(AND($B48&gt;=1,$B48&lt;=G$6),H_TI+H_ServNPL,0)-(IF($B48=2,G$7*H_LegalShare,0)+IF($B48=G$6,G$7*(1-H_LegalShare),0))-IF($B48=0,H_Acq+H_Board,0)</f>
        <v>-520</v>
      </c>
      <c r="H148" s="19" t="n">
        <f aca="false">IF($B48=H$6,H$13,0)-IF(AND($B48&gt;=1,$B48&lt;=H$6),H_TI+H_ServNPL,0)-(IF($B48=2,H$7*H_LegalShare,0)+IF($B48=H$6,H$7*(1-H_LegalShare),0))-IF($B48=0,H_Acq+H_Board,0)</f>
        <v>-520</v>
      </c>
      <c r="I148" s="19" t="n">
        <f aca="false">IF($B48=I$6,I$13,0)-IF(AND($B48&gt;=1,$B48&lt;=I$6),H_TI+H_ServNPL,0)-(IF($B48=2,I$7*H_LegalShare,0)+IF($B48=I$6,I$7*(1-H_LegalShare),0))-IF($B48=0,H_Acq+H_Board,0)</f>
        <v>-520</v>
      </c>
      <c r="J148" s="19" t="n">
        <f aca="false">IF($B48=J$6,J$13,0)-IF(AND($B48&gt;=1,$B48&lt;=J$6),H_TI+H_ServNPL,0)-(IF($B48=2,J$7*H_LegalShare,0)+IF($B48=J$6,J$7*(1-H_LegalShare),0))-IF($B48=0,H_Acq+H_Board,0)</f>
        <v>-520</v>
      </c>
      <c r="K148" s="19" t="n">
        <f aca="false">IF($B48=K$6,K$13,0)-IF(AND($B48&gt;=1,$B48&lt;=K$6),H_TI+H_ServNPL,0)-(IF($B48=2,K$7*H_LegalShare,0)+IF($B48=K$6,K$7*(1-H_LegalShare),0))-IF($B48=0,H_Acq+H_Board,0)</f>
        <v>-520</v>
      </c>
      <c r="L148" s="19" t="n">
        <f aca="false">IF($B48=L$6,L$13,0)-IF(AND($B48&gt;=1,$B48&lt;=L$6),H_TI+H_ServNPL,0)-(IF($B48=2,L$7*H_LegalShare,0)+IF($B48=L$6,L$7*(1-H_LegalShare),0))-IF($B48=0,H_Acq+H_Board,0)</f>
        <v>-520</v>
      </c>
      <c r="M148" s="19" t="n">
        <f aca="false">IF($B48=M$6,M$13,0)-IF(AND($B48&gt;=1,$B48&lt;=M$6),H_TI+H_ServNPL,0)-(IF($B48=2,M$7*H_LegalShare,0)+IF($B48=M$6,M$7*(1-H_LegalShare),0))-IF($B48=0,H_Acq+H_Board,0)</f>
        <v>-520</v>
      </c>
      <c r="N148" s="19" t="n">
        <f aca="false">IF($B48=N$6,N$13,0)-IF(AND($B48&gt;=1,$B48&lt;=N$6),H_TI+H_ServNPL,0)-(IF($B48=2,N$7*H_LegalShare,0)+IF($B48=N$6,N$7*(1-H_LegalShare),0))-IF($B48=0,H_Acq+H_Board,0)</f>
        <v>-520</v>
      </c>
      <c r="O148" s="19" t="n">
        <f aca="false">IF($B48=O$6,O$13,0)-IF(AND($B48&gt;=1,$B48&lt;=O$6),H_TI+H_ServNPL,0)-(IF($B48=2,O$7*H_LegalShare,0)+IF($B48=O$6,O$7*(1-H_LegalShare),0))-IF($B48=0,H_Acq+H_Board,0)</f>
        <v>-520</v>
      </c>
      <c r="P148" s="19" t="n">
        <f aca="false">IF($B48=P$6,P$13,0)-IF(AND($B48&gt;=1,$B48&lt;=P$6),H_TI+H_ServNPL,0)-(IF($B48=2,P$7*H_LegalShare,0)+IF($B48=P$6,P$7*(1-H_LegalShare),0))-IF($B48=0,H_Acq+H_Board,0)</f>
        <v>-520</v>
      </c>
      <c r="Q148" s="19" t="n">
        <f aca="false">IF($B48=Q$6,Q$13,0)-IF(AND($B48&gt;=1,$B48&lt;=Q$6),H_TI+H_ServNPL,0)-(IF($B48=2,Q$7*H_LegalShare,0)+IF($B48=Q$6,Q$7*(1-H_LegalShare),0))-IF($B48=0,H_Acq+H_Board,0)</f>
        <v>-520</v>
      </c>
      <c r="R148" s="19" t="n">
        <f aca="false">IF($B48=R$6,R$13,0)-IF(AND($B48&gt;=1,$B48&lt;=R$6),H_TI+H_ServNPL,0)-(IF($B48=2,R$7*H_LegalShare,0)+IF($B48=R$6,R$7*(1-H_LegalShare),0))-IF($B48=0,H_Acq+H_Board,0)</f>
        <v>-520</v>
      </c>
      <c r="S148" s="19" t="n">
        <f aca="false">IF($B48=S$6,S$13,0)-IF(AND($B48&gt;=1,$B48&lt;=S$6),H_TI+H_ServNPL,0)-(IF($B48=2,S$7*H_LegalShare,0)+IF($B48=S$6,S$7*(1-H_LegalShare),0))-IF($B48=0,H_Acq+H_Board,0)</f>
        <v>-520</v>
      </c>
      <c r="T148" s="19" t="n">
        <f aca="false">IF($B48=T$6,T$13,0)-IF(AND($B48&gt;=1,$B48&lt;=T$6),H_TI+H_ServNPL,0)-(IF($B48=2,T$7*H_LegalShare,0)+IF($B48=T$6,T$7*(1-H_LegalShare),0))-IF($B48=0,H_Acq+H_Board,0)</f>
        <v>-520</v>
      </c>
      <c r="U148" s="19" t="n">
        <f aca="false">IF($B48=U$6,U$13,0)-IF(AND($B48&gt;=1,$B48&lt;=U$6),H_TI+H_ServNPL,0)-(IF($B48=2,U$7*H_LegalShare,0)+IF($B48=U$6,U$7*(1-H_LegalShare),0))-IF($B48=0,H_Acq+H_Board,0)</f>
        <v>-520</v>
      </c>
      <c r="V148" s="19" t="n">
        <f aca="false">IF($B48=V$6,V$13,0)-IF(AND($B48&gt;=1,$B48&lt;=V$6),H_TI+H_ServNPL,0)-(IF($B48=2,V$7*H_LegalShare,0)+IF($B48=V$6,V$7*(1-H_LegalShare),0))-IF($B48=0,H_Acq+H_Board,0)</f>
        <v>-520</v>
      </c>
      <c r="W148" s="19" t="n">
        <f aca="false">IF($B48=W$6,W$13,0)-IF(AND($B48&gt;=1,$B48&lt;=W$6),H_TI+H_ServNPL,0)-(IF($B48=2,W$7*H_LegalShare,0)+IF($B48=W$6,W$7*(1-H_LegalShare),0))-IF($B48=0,H_Acq+H_Board,0)</f>
        <v>-520</v>
      </c>
      <c r="X148" s="19" t="n">
        <f aca="false">IF($B48=X$6,X$13,0)-IF(AND($B48&gt;=1,$B48&lt;=X$6),H_TI+H_ServNPL,0)-(IF($B48=2,X$7*H_LegalShare,0)+IF($B48=X$6,X$7*(1-H_LegalShare),0))-IF($B48=0,H_Acq+H_Board,0)</f>
        <v>0</v>
      </c>
      <c r="Y148" s="19" t="n">
        <f aca="false">IF($B48=Y$6,Y$13,0)-IF(AND($B48&gt;=1,$B48&lt;=Y$6),H_TI+H_ServNPL,0)-(IF($B48=2,Y$7*H_LegalShare,0)+IF($B48=Y$6,Y$7*(1-H_LegalShare),0))-IF($B48=0,H_Acq+H_Board,0)</f>
        <v>0</v>
      </c>
    </row>
    <row r="149" customFormat="false" ht="15" hidden="false" customHeight="false" outlineLevel="0" collapsed="false">
      <c r="B149" s="0" t="n">
        <v>18</v>
      </c>
      <c r="C149" s="19" t="n">
        <f aca="false">IF($B49=C$6,C$13,0)-IF(AND($B49&gt;=1,$B49&lt;=C$6),H_TI+H_ServNPL,0)-(IF($B49=2,C$7*H_LegalShare,0)+IF($B49=C$6,C$7*(1-H_LegalShare),0))-IF($B49=0,H_Acq+H_Board,0)</f>
        <v>-520</v>
      </c>
      <c r="D149" s="19" t="n">
        <f aca="false">IF($B49=D$6,D$13,0)-IF(AND($B49&gt;=1,$B49&lt;=D$6),H_TI+H_ServNPL,0)-(IF($B49=2,D$7*H_LegalShare,0)+IF($B49=D$6,D$7*(1-H_LegalShare),0))-IF($B49=0,H_Acq+H_Board,0)</f>
        <v>0</v>
      </c>
      <c r="E149" s="19" t="n">
        <f aca="false">IF($B49=E$6,E$13,0)-IF(AND($B49&gt;=1,$B49&lt;=E$6),H_TI+H_ServNPL,0)-(IF($B49=2,E$7*H_LegalShare,0)+IF($B49=E$6,E$7*(1-H_LegalShare),0))-IF($B49=0,H_Acq+H_Board,0)</f>
        <v>-520</v>
      </c>
      <c r="F149" s="19" t="n">
        <f aca="false">IF($B49=F$6,F$13,0)-IF(AND($B49&gt;=1,$B49&lt;=F$6),H_TI+H_ServNPL,0)-(IF($B49=2,F$7*H_LegalShare,0)+IF($B49=F$6,F$7*(1-H_LegalShare),0))-IF($B49=0,H_Acq+H_Board,0)</f>
        <v>0</v>
      </c>
      <c r="G149" s="19" t="n">
        <f aca="false">IF($B49=G$6,G$13,0)-IF(AND($B49&gt;=1,$B49&lt;=G$6),H_TI+H_ServNPL,0)-(IF($B49=2,G$7*H_LegalShare,0)+IF($B49=G$6,G$7*(1-H_LegalShare),0))-IF($B49=0,H_Acq+H_Board,0)</f>
        <v>215990.233020833</v>
      </c>
      <c r="H149" s="19" t="n">
        <f aca="false">IF($B49=H$6,H$13,0)-IF(AND($B49&gt;=1,$B49&lt;=H$6),H_TI+H_ServNPL,0)-(IF($B49=2,H$7*H_LegalShare,0)+IF($B49=H$6,H$7*(1-H_LegalShare),0))-IF($B49=0,H_Acq+H_Board,0)</f>
        <v>-520</v>
      </c>
      <c r="I149" s="19" t="n">
        <f aca="false">IF($B49=I$6,I$13,0)-IF(AND($B49&gt;=1,$B49&lt;=I$6),H_TI+H_ServNPL,0)-(IF($B49=2,I$7*H_LegalShare,0)+IF($B49=I$6,I$7*(1-H_LegalShare),0))-IF($B49=0,H_Acq+H_Board,0)</f>
        <v>-520</v>
      </c>
      <c r="J149" s="19" t="n">
        <f aca="false">IF($B49=J$6,J$13,0)-IF(AND($B49&gt;=1,$B49&lt;=J$6),H_TI+H_ServNPL,0)-(IF($B49=2,J$7*H_LegalShare,0)+IF($B49=J$6,J$7*(1-H_LegalShare),0))-IF($B49=0,H_Acq+H_Board,0)</f>
        <v>-520</v>
      </c>
      <c r="K149" s="19" t="n">
        <f aca="false">IF($B49=K$6,K$13,0)-IF(AND($B49&gt;=1,$B49&lt;=K$6),H_TI+H_ServNPL,0)-(IF($B49=2,K$7*H_LegalShare,0)+IF($B49=K$6,K$7*(1-H_LegalShare),0))-IF($B49=0,H_Acq+H_Board,0)</f>
        <v>-520</v>
      </c>
      <c r="L149" s="19" t="n">
        <f aca="false">IF($B49=L$6,L$13,0)-IF(AND($B49&gt;=1,$B49&lt;=L$6),H_TI+H_ServNPL,0)-(IF($B49=2,L$7*H_LegalShare,0)+IF($B49=L$6,L$7*(1-H_LegalShare),0))-IF($B49=0,H_Acq+H_Board,0)</f>
        <v>-520</v>
      </c>
      <c r="M149" s="19" t="n">
        <f aca="false">IF($B49=M$6,M$13,0)-IF(AND($B49&gt;=1,$B49&lt;=M$6),H_TI+H_ServNPL,0)-(IF($B49=2,M$7*H_LegalShare,0)+IF($B49=M$6,M$7*(1-H_LegalShare),0))-IF($B49=0,H_Acq+H_Board,0)</f>
        <v>-520</v>
      </c>
      <c r="N149" s="19" t="n">
        <f aca="false">IF($B49=N$6,N$13,0)-IF(AND($B49&gt;=1,$B49&lt;=N$6),H_TI+H_ServNPL,0)-(IF($B49=2,N$7*H_LegalShare,0)+IF($B49=N$6,N$7*(1-H_LegalShare),0))-IF($B49=0,H_Acq+H_Board,0)</f>
        <v>-520</v>
      </c>
      <c r="O149" s="19" t="n">
        <f aca="false">IF($B49=O$6,O$13,0)-IF(AND($B49&gt;=1,$B49&lt;=O$6),H_TI+H_ServNPL,0)-(IF($B49=2,O$7*H_LegalShare,0)+IF($B49=O$6,O$7*(1-H_LegalShare),0))-IF($B49=0,H_Acq+H_Board,0)</f>
        <v>-520</v>
      </c>
      <c r="P149" s="19" t="n">
        <f aca="false">IF($B49=P$6,P$13,0)-IF(AND($B49&gt;=1,$B49&lt;=P$6),H_TI+H_ServNPL,0)-(IF($B49=2,P$7*H_LegalShare,0)+IF($B49=P$6,P$7*(1-H_LegalShare),0))-IF($B49=0,H_Acq+H_Board,0)</f>
        <v>-520</v>
      </c>
      <c r="Q149" s="19" t="n">
        <f aca="false">IF($B49=Q$6,Q$13,0)-IF(AND($B49&gt;=1,$B49&lt;=Q$6),H_TI+H_ServNPL,0)-(IF($B49=2,Q$7*H_LegalShare,0)+IF($B49=Q$6,Q$7*(1-H_LegalShare),0))-IF($B49=0,H_Acq+H_Board,0)</f>
        <v>-520</v>
      </c>
      <c r="R149" s="19" t="n">
        <f aca="false">IF($B49=R$6,R$13,0)-IF(AND($B49&gt;=1,$B49&lt;=R$6),H_TI+H_ServNPL,0)-(IF($B49=2,R$7*H_LegalShare,0)+IF($B49=R$6,R$7*(1-H_LegalShare),0))-IF($B49=0,H_Acq+H_Board,0)</f>
        <v>-520</v>
      </c>
      <c r="S149" s="19" t="n">
        <f aca="false">IF($B49=S$6,S$13,0)-IF(AND($B49&gt;=1,$B49&lt;=S$6),H_TI+H_ServNPL,0)-(IF($B49=2,S$7*H_LegalShare,0)+IF($B49=S$6,S$7*(1-H_LegalShare),0))-IF($B49=0,H_Acq+H_Board,0)</f>
        <v>-520</v>
      </c>
      <c r="T149" s="19" t="n">
        <f aca="false">IF($B49=T$6,T$13,0)-IF(AND($B49&gt;=1,$B49&lt;=T$6),H_TI+H_ServNPL,0)-(IF($B49=2,T$7*H_LegalShare,0)+IF($B49=T$6,T$7*(1-H_LegalShare),0))-IF($B49=0,H_Acq+H_Board,0)</f>
        <v>-520</v>
      </c>
      <c r="U149" s="19" t="n">
        <f aca="false">IF($B49=U$6,U$13,0)-IF(AND($B49&gt;=1,$B49&lt;=U$6),H_TI+H_ServNPL,0)-(IF($B49=2,U$7*H_LegalShare,0)+IF($B49=U$6,U$7*(1-H_LegalShare),0))-IF($B49=0,H_Acq+H_Board,0)</f>
        <v>-520</v>
      </c>
      <c r="V149" s="19" t="n">
        <f aca="false">IF($B49=V$6,V$13,0)-IF(AND($B49&gt;=1,$B49&lt;=V$6),H_TI+H_ServNPL,0)-(IF($B49=2,V$7*H_LegalShare,0)+IF($B49=V$6,V$7*(1-H_LegalShare),0))-IF($B49=0,H_Acq+H_Board,0)</f>
        <v>-520</v>
      </c>
      <c r="W149" s="19" t="n">
        <f aca="false">IF($B49=W$6,W$13,0)-IF(AND($B49&gt;=1,$B49&lt;=W$6),H_TI+H_ServNPL,0)-(IF($B49=2,W$7*H_LegalShare,0)+IF($B49=W$6,W$7*(1-H_LegalShare),0))-IF($B49=0,H_Acq+H_Board,0)</f>
        <v>-520</v>
      </c>
      <c r="X149" s="19" t="n">
        <f aca="false">IF($B49=X$6,X$13,0)-IF(AND($B49&gt;=1,$B49&lt;=X$6),H_TI+H_ServNPL,0)-(IF($B49=2,X$7*H_LegalShare,0)+IF($B49=X$6,X$7*(1-H_LegalShare),0))-IF($B49=0,H_Acq+H_Board,0)</f>
        <v>0</v>
      </c>
      <c r="Y149" s="19" t="n">
        <f aca="false">IF($B49=Y$6,Y$13,0)-IF(AND($B49&gt;=1,$B49&lt;=Y$6),H_TI+H_ServNPL,0)-(IF($B49=2,Y$7*H_LegalShare,0)+IF($B49=Y$6,Y$7*(1-H_LegalShare),0))-IF($B49=0,H_Acq+H_Board,0)</f>
        <v>0</v>
      </c>
    </row>
    <row r="150" customFormat="false" ht="15" hidden="false" customHeight="false" outlineLevel="0" collapsed="false">
      <c r="B150" s="0" t="n">
        <v>19</v>
      </c>
      <c r="C150" s="19" t="n">
        <f aca="false">IF($B50=C$6,C$13,0)-IF(AND($B50&gt;=1,$B50&lt;=C$6),H_TI+H_ServNPL,0)-(IF($B50=2,C$7*H_LegalShare,0)+IF($B50=C$6,C$7*(1-H_LegalShare),0))-IF($B50=0,H_Acq+H_Board,0)</f>
        <v>-520</v>
      </c>
      <c r="D150" s="19" t="n">
        <f aca="false">IF($B50=D$6,D$13,0)-IF(AND($B50&gt;=1,$B50&lt;=D$6),H_TI+H_ServNPL,0)-(IF($B50=2,D$7*H_LegalShare,0)+IF($B50=D$6,D$7*(1-H_LegalShare),0))-IF($B50=0,H_Acq+H_Board,0)</f>
        <v>0</v>
      </c>
      <c r="E150" s="19" t="n">
        <f aca="false">IF($B50=E$6,E$13,0)-IF(AND($B50&gt;=1,$B50&lt;=E$6),H_TI+H_ServNPL,0)-(IF($B50=2,E$7*H_LegalShare,0)+IF($B50=E$6,E$7*(1-H_LegalShare),0))-IF($B50=0,H_Acq+H_Board,0)</f>
        <v>-520</v>
      </c>
      <c r="F150" s="19" t="n">
        <f aca="false">IF($B50=F$6,F$13,0)-IF(AND($B50&gt;=1,$B50&lt;=F$6),H_TI+H_ServNPL,0)-(IF($B50=2,F$7*H_LegalShare,0)+IF($B50=F$6,F$7*(1-H_LegalShare),0))-IF($B50=0,H_Acq+H_Board,0)</f>
        <v>0</v>
      </c>
      <c r="G150" s="19" t="n">
        <f aca="false">IF($B50=G$6,G$13,0)-IF(AND($B50&gt;=1,$B50&lt;=G$6),H_TI+H_ServNPL,0)-(IF($B50=2,G$7*H_LegalShare,0)+IF($B50=G$6,G$7*(1-H_LegalShare),0))-IF($B50=0,H_Acq+H_Board,0)</f>
        <v>0</v>
      </c>
      <c r="H150" s="19" t="n">
        <f aca="false">IF($B50=H$6,H$13,0)-IF(AND($B50&gt;=1,$B50&lt;=H$6),H_TI+H_ServNPL,0)-(IF($B50=2,H$7*H_LegalShare,0)+IF($B50=H$6,H$7*(1-H_LegalShare),0))-IF($B50=0,H_Acq+H_Board,0)</f>
        <v>-520</v>
      </c>
      <c r="I150" s="19" t="n">
        <f aca="false">IF($B50=I$6,I$13,0)-IF(AND($B50&gt;=1,$B50&lt;=I$6),H_TI+H_ServNPL,0)-(IF($B50=2,I$7*H_LegalShare,0)+IF($B50=I$6,I$7*(1-H_LegalShare),0))-IF($B50=0,H_Acq+H_Board,0)</f>
        <v>-520</v>
      </c>
      <c r="J150" s="19" t="n">
        <f aca="false">IF($B50=J$6,J$13,0)-IF(AND($B50&gt;=1,$B50&lt;=J$6),H_TI+H_ServNPL,0)-(IF($B50=2,J$7*H_LegalShare,0)+IF($B50=J$6,J$7*(1-H_LegalShare),0))-IF($B50=0,H_Acq+H_Board,0)</f>
        <v>-520</v>
      </c>
      <c r="K150" s="19" t="n">
        <f aca="false">IF($B50=K$6,K$13,0)-IF(AND($B50&gt;=1,$B50&lt;=K$6),H_TI+H_ServNPL,0)-(IF($B50=2,K$7*H_LegalShare,0)+IF($B50=K$6,K$7*(1-H_LegalShare),0))-IF($B50=0,H_Acq+H_Board,0)</f>
        <v>-520</v>
      </c>
      <c r="L150" s="19" t="n">
        <f aca="false">IF($B50=L$6,L$13,0)-IF(AND($B50&gt;=1,$B50&lt;=L$6),H_TI+H_ServNPL,0)-(IF($B50=2,L$7*H_LegalShare,0)+IF($B50=L$6,L$7*(1-H_LegalShare),0))-IF($B50=0,H_Acq+H_Board,0)</f>
        <v>-520</v>
      </c>
      <c r="M150" s="19" t="n">
        <f aca="false">IF($B50=M$6,M$13,0)-IF(AND($B50&gt;=1,$B50&lt;=M$6),H_TI+H_ServNPL,0)-(IF($B50=2,M$7*H_LegalShare,0)+IF($B50=M$6,M$7*(1-H_LegalShare),0))-IF($B50=0,H_Acq+H_Board,0)</f>
        <v>-520</v>
      </c>
      <c r="N150" s="19" t="n">
        <f aca="false">IF($B50=N$6,N$13,0)-IF(AND($B50&gt;=1,$B50&lt;=N$6),H_TI+H_ServNPL,0)-(IF($B50=2,N$7*H_LegalShare,0)+IF($B50=N$6,N$7*(1-H_LegalShare),0))-IF($B50=0,H_Acq+H_Board,0)</f>
        <v>-520</v>
      </c>
      <c r="O150" s="19" t="n">
        <f aca="false">IF($B50=O$6,O$13,0)-IF(AND($B50&gt;=1,$B50&lt;=O$6),H_TI+H_ServNPL,0)-(IF($B50=2,O$7*H_LegalShare,0)+IF($B50=O$6,O$7*(1-H_LegalShare),0))-IF($B50=0,H_Acq+H_Board,0)</f>
        <v>-520</v>
      </c>
      <c r="P150" s="19" t="n">
        <f aca="false">IF($B50=P$6,P$13,0)-IF(AND($B50&gt;=1,$B50&lt;=P$6),H_TI+H_ServNPL,0)-(IF($B50=2,P$7*H_LegalShare,0)+IF($B50=P$6,P$7*(1-H_LegalShare),0))-IF($B50=0,H_Acq+H_Board,0)</f>
        <v>-520</v>
      </c>
      <c r="Q150" s="19" t="n">
        <f aca="false">IF($B50=Q$6,Q$13,0)-IF(AND($B50&gt;=1,$B50&lt;=Q$6),H_TI+H_ServNPL,0)-(IF($B50=2,Q$7*H_LegalShare,0)+IF($B50=Q$6,Q$7*(1-H_LegalShare),0))-IF($B50=0,H_Acq+H_Board,0)</f>
        <v>-520</v>
      </c>
      <c r="R150" s="19" t="n">
        <f aca="false">IF($B50=R$6,R$13,0)-IF(AND($B50&gt;=1,$B50&lt;=R$6),H_TI+H_ServNPL,0)-(IF($B50=2,R$7*H_LegalShare,0)+IF($B50=R$6,R$7*(1-H_LegalShare),0))-IF($B50=0,H_Acq+H_Board,0)</f>
        <v>-520</v>
      </c>
      <c r="S150" s="19" t="n">
        <f aca="false">IF($B50=S$6,S$13,0)-IF(AND($B50&gt;=1,$B50&lt;=S$6),H_TI+H_ServNPL,0)-(IF($B50=2,S$7*H_LegalShare,0)+IF($B50=S$6,S$7*(1-H_LegalShare),0))-IF($B50=0,H_Acq+H_Board,0)</f>
        <v>-520</v>
      </c>
      <c r="T150" s="19" t="n">
        <f aca="false">IF($B50=T$6,T$13,0)-IF(AND($B50&gt;=1,$B50&lt;=T$6),H_TI+H_ServNPL,0)-(IF($B50=2,T$7*H_LegalShare,0)+IF($B50=T$6,T$7*(1-H_LegalShare),0))-IF($B50=0,H_Acq+H_Board,0)</f>
        <v>-520</v>
      </c>
      <c r="U150" s="19" t="n">
        <f aca="false">IF($B50=U$6,U$13,0)-IF(AND($B50&gt;=1,$B50&lt;=U$6),H_TI+H_ServNPL,0)-(IF($B50=2,U$7*H_LegalShare,0)+IF($B50=U$6,U$7*(1-H_LegalShare),0))-IF($B50=0,H_Acq+H_Board,0)</f>
        <v>-520</v>
      </c>
      <c r="V150" s="19" t="n">
        <f aca="false">IF($B50=V$6,V$13,0)-IF(AND($B50&gt;=1,$B50&lt;=V$6),H_TI+H_ServNPL,0)-(IF($B50=2,V$7*H_LegalShare,0)+IF($B50=V$6,V$7*(1-H_LegalShare),0))-IF($B50=0,H_Acq+H_Board,0)</f>
        <v>-520</v>
      </c>
      <c r="W150" s="19" t="n">
        <f aca="false">IF($B50=W$6,W$13,0)-IF(AND($B50&gt;=1,$B50&lt;=W$6),H_TI+H_ServNPL,0)-(IF($B50=2,W$7*H_LegalShare,0)+IF($B50=W$6,W$7*(1-H_LegalShare),0))-IF($B50=0,H_Acq+H_Board,0)</f>
        <v>-520</v>
      </c>
      <c r="X150" s="19" t="n">
        <f aca="false">IF($B50=X$6,X$13,0)-IF(AND($B50&gt;=1,$B50&lt;=X$6),H_TI+H_ServNPL,0)-(IF($B50=2,X$7*H_LegalShare,0)+IF($B50=X$6,X$7*(1-H_LegalShare),0))-IF($B50=0,H_Acq+H_Board,0)</f>
        <v>0</v>
      </c>
      <c r="Y150" s="19" t="n">
        <f aca="false">IF($B50=Y$6,Y$13,0)-IF(AND($B50&gt;=1,$B50&lt;=Y$6),H_TI+H_ServNPL,0)-(IF($B50=2,Y$7*H_LegalShare,0)+IF($B50=Y$6,Y$7*(1-H_LegalShare),0))-IF($B50=0,H_Acq+H_Board,0)</f>
        <v>0</v>
      </c>
    </row>
    <row r="151" customFormat="false" ht="15" hidden="false" customHeight="false" outlineLevel="0" collapsed="false">
      <c r="B151" s="0" t="n">
        <v>20</v>
      </c>
      <c r="C151" s="19" t="n">
        <f aca="false">IF($B51=C$6,C$13,0)-IF(AND($B51&gt;=1,$B51&lt;=C$6),H_TI+H_ServNPL,0)-(IF($B51=2,C$7*H_LegalShare,0)+IF($B51=C$6,C$7*(1-H_LegalShare),0))-IF($B51=0,H_Acq+H_Board,0)</f>
        <v>-520</v>
      </c>
      <c r="D151" s="19" t="n">
        <f aca="false">IF($B51=D$6,D$13,0)-IF(AND($B51&gt;=1,$B51&lt;=D$6),H_TI+H_ServNPL,0)-(IF($B51=2,D$7*H_LegalShare,0)+IF($B51=D$6,D$7*(1-H_LegalShare),0))-IF($B51=0,H_Acq+H_Board,0)</f>
        <v>0</v>
      </c>
      <c r="E151" s="19" t="n">
        <f aca="false">IF($B51=E$6,E$13,0)-IF(AND($B51&gt;=1,$B51&lt;=E$6),H_TI+H_ServNPL,0)-(IF($B51=2,E$7*H_LegalShare,0)+IF($B51=E$6,E$7*(1-H_LegalShare),0))-IF($B51=0,H_Acq+H_Board,0)</f>
        <v>-520</v>
      </c>
      <c r="F151" s="19" t="n">
        <f aca="false">IF($B51=F$6,F$13,0)-IF(AND($B51&gt;=1,$B51&lt;=F$6),H_TI+H_ServNPL,0)-(IF($B51=2,F$7*H_LegalShare,0)+IF($B51=F$6,F$7*(1-H_LegalShare),0))-IF($B51=0,H_Acq+H_Board,0)</f>
        <v>0</v>
      </c>
      <c r="G151" s="19" t="n">
        <f aca="false">IF($B51=G$6,G$13,0)-IF(AND($B51&gt;=1,$B51&lt;=G$6),H_TI+H_ServNPL,0)-(IF($B51=2,G$7*H_LegalShare,0)+IF($B51=G$6,G$7*(1-H_LegalShare),0))-IF($B51=0,H_Acq+H_Board,0)</f>
        <v>0</v>
      </c>
      <c r="H151" s="19" t="n">
        <f aca="false">IF($B51=H$6,H$13,0)-IF(AND($B51&gt;=1,$B51&lt;=H$6),H_TI+H_ServNPL,0)-(IF($B51=2,H$7*H_LegalShare,0)+IF($B51=H$6,H$7*(1-H_LegalShare),0))-IF($B51=0,H_Acq+H_Board,0)</f>
        <v>-520</v>
      </c>
      <c r="I151" s="19" t="n">
        <f aca="false">IF($B51=I$6,I$13,0)-IF(AND($B51&gt;=1,$B51&lt;=I$6),H_TI+H_ServNPL,0)-(IF($B51=2,I$7*H_LegalShare,0)+IF($B51=I$6,I$7*(1-H_LegalShare),0))-IF($B51=0,H_Acq+H_Board,0)</f>
        <v>-520</v>
      </c>
      <c r="J151" s="19" t="n">
        <f aca="false">IF($B51=J$6,J$13,0)-IF(AND($B51&gt;=1,$B51&lt;=J$6),H_TI+H_ServNPL,0)-(IF($B51=2,J$7*H_LegalShare,0)+IF($B51=J$6,J$7*(1-H_LegalShare),0))-IF($B51=0,H_Acq+H_Board,0)</f>
        <v>-520</v>
      </c>
      <c r="K151" s="19" t="n">
        <f aca="false">IF($B51=K$6,K$13,0)-IF(AND($B51&gt;=1,$B51&lt;=K$6),H_TI+H_ServNPL,0)-(IF($B51=2,K$7*H_LegalShare,0)+IF($B51=K$6,K$7*(1-H_LegalShare),0))-IF($B51=0,H_Acq+H_Board,0)</f>
        <v>-520</v>
      </c>
      <c r="L151" s="19" t="n">
        <f aca="false">IF($B51=L$6,L$13,0)-IF(AND($B51&gt;=1,$B51&lt;=L$6),H_TI+H_ServNPL,0)-(IF($B51=2,L$7*H_LegalShare,0)+IF($B51=L$6,L$7*(1-H_LegalShare),0))-IF($B51=0,H_Acq+H_Board,0)</f>
        <v>-520</v>
      </c>
      <c r="M151" s="19" t="n">
        <f aca="false">IF($B51=M$6,M$13,0)-IF(AND($B51&gt;=1,$B51&lt;=M$6),H_TI+H_ServNPL,0)-(IF($B51=2,M$7*H_LegalShare,0)+IF($B51=M$6,M$7*(1-H_LegalShare),0))-IF($B51=0,H_Acq+H_Board,0)</f>
        <v>-520</v>
      </c>
      <c r="N151" s="19" t="n">
        <f aca="false">IF($B51=N$6,N$13,0)-IF(AND($B51&gt;=1,$B51&lt;=N$6),H_TI+H_ServNPL,0)-(IF($B51=2,N$7*H_LegalShare,0)+IF($B51=N$6,N$7*(1-H_LegalShare),0))-IF($B51=0,H_Acq+H_Board,0)</f>
        <v>-520</v>
      </c>
      <c r="O151" s="19" t="n">
        <f aca="false">IF($B51=O$6,O$13,0)-IF(AND($B51&gt;=1,$B51&lt;=O$6),H_TI+H_ServNPL,0)-(IF($B51=2,O$7*H_LegalShare,0)+IF($B51=O$6,O$7*(1-H_LegalShare),0))-IF($B51=0,H_Acq+H_Board,0)</f>
        <v>-520</v>
      </c>
      <c r="P151" s="19" t="n">
        <f aca="false">IF($B51=P$6,P$13,0)-IF(AND($B51&gt;=1,$B51&lt;=P$6),H_TI+H_ServNPL,0)-(IF($B51=2,P$7*H_LegalShare,0)+IF($B51=P$6,P$7*(1-H_LegalShare),0))-IF($B51=0,H_Acq+H_Board,0)</f>
        <v>-520</v>
      </c>
      <c r="Q151" s="19" t="n">
        <f aca="false">IF($B51=Q$6,Q$13,0)-IF(AND($B51&gt;=1,$B51&lt;=Q$6),H_TI+H_ServNPL,0)-(IF($B51=2,Q$7*H_LegalShare,0)+IF($B51=Q$6,Q$7*(1-H_LegalShare),0))-IF($B51=0,H_Acq+H_Board,0)</f>
        <v>-520</v>
      </c>
      <c r="R151" s="19" t="n">
        <f aca="false">IF($B51=R$6,R$13,0)-IF(AND($B51&gt;=1,$B51&lt;=R$6),H_TI+H_ServNPL,0)-(IF($B51=2,R$7*H_LegalShare,0)+IF($B51=R$6,R$7*(1-H_LegalShare),0))-IF($B51=0,H_Acq+H_Board,0)</f>
        <v>-520</v>
      </c>
      <c r="S151" s="19" t="n">
        <f aca="false">IF($B51=S$6,S$13,0)-IF(AND($B51&gt;=1,$B51&lt;=S$6),H_TI+H_ServNPL,0)-(IF($B51=2,S$7*H_LegalShare,0)+IF($B51=S$6,S$7*(1-H_LegalShare),0))-IF($B51=0,H_Acq+H_Board,0)</f>
        <v>-520</v>
      </c>
      <c r="T151" s="19" t="n">
        <f aca="false">IF($B51=T$6,T$13,0)-IF(AND($B51&gt;=1,$B51&lt;=T$6),H_TI+H_ServNPL,0)-(IF($B51=2,T$7*H_LegalShare,0)+IF($B51=T$6,T$7*(1-H_LegalShare),0))-IF($B51=0,H_Acq+H_Board,0)</f>
        <v>-520</v>
      </c>
      <c r="U151" s="19" t="n">
        <f aca="false">IF($B51=U$6,U$13,0)-IF(AND($B51&gt;=1,$B51&lt;=U$6),H_TI+H_ServNPL,0)-(IF($B51=2,U$7*H_LegalShare,0)+IF($B51=U$6,U$7*(1-H_LegalShare),0))-IF($B51=0,H_Acq+H_Board,0)</f>
        <v>-520</v>
      </c>
      <c r="V151" s="19" t="n">
        <f aca="false">IF($B51=V$6,V$13,0)-IF(AND($B51&gt;=1,$B51&lt;=V$6),H_TI+H_ServNPL,0)-(IF($B51=2,V$7*H_LegalShare,0)+IF($B51=V$6,V$7*(1-H_LegalShare),0))-IF($B51=0,H_Acq+H_Board,0)</f>
        <v>-520</v>
      </c>
      <c r="W151" s="19" t="n">
        <f aca="false">IF($B51=W$6,W$13,0)-IF(AND($B51&gt;=1,$B51&lt;=W$6),H_TI+H_ServNPL,0)-(IF($B51=2,W$7*H_LegalShare,0)+IF($B51=W$6,W$7*(1-H_LegalShare),0))-IF($B51=0,H_Acq+H_Board,0)</f>
        <v>-520</v>
      </c>
      <c r="X151" s="19" t="n">
        <f aca="false">IF($B51=X$6,X$13,0)-IF(AND($B51&gt;=1,$B51&lt;=X$6),H_TI+H_ServNPL,0)-(IF($B51=2,X$7*H_LegalShare,0)+IF($B51=X$6,X$7*(1-H_LegalShare),0))-IF($B51=0,H_Acq+H_Board,0)</f>
        <v>0</v>
      </c>
      <c r="Y151" s="19" t="n">
        <f aca="false">IF($B51=Y$6,Y$13,0)-IF(AND($B51&gt;=1,$B51&lt;=Y$6),H_TI+H_ServNPL,0)-(IF($B51=2,Y$7*H_LegalShare,0)+IF($B51=Y$6,Y$7*(1-H_LegalShare),0))-IF($B51=0,H_Acq+H_Board,0)</f>
        <v>0</v>
      </c>
    </row>
    <row r="152" customFormat="false" ht="15" hidden="false" customHeight="false" outlineLevel="0" collapsed="false">
      <c r="B152" s="0" t="n">
        <v>21</v>
      </c>
      <c r="C152" s="19" t="n">
        <f aca="false">IF($B52=C$6,C$13,0)-IF(AND($B52&gt;=1,$B52&lt;=C$6),H_TI+H_ServNPL,0)-(IF($B52=2,C$7*H_LegalShare,0)+IF($B52=C$6,C$7*(1-H_LegalShare),0))-IF($B52=0,H_Acq+H_Board,0)</f>
        <v>-520</v>
      </c>
      <c r="D152" s="19" t="n">
        <f aca="false">IF($B52=D$6,D$13,0)-IF(AND($B52&gt;=1,$B52&lt;=D$6),H_TI+H_ServNPL,0)-(IF($B52=2,D$7*H_LegalShare,0)+IF($B52=D$6,D$7*(1-H_LegalShare),0))-IF($B52=0,H_Acq+H_Board,0)</f>
        <v>0</v>
      </c>
      <c r="E152" s="19" t="n">
        <f aca="false">IF($B52=E$6,E$13,0)-IF(AND($B52&gt;=1,$B52&lt;=E$6),H_TI+H_ServNPL,0)-(IF($B52=2,E$7*H_LegalShare,0)+IF($B52=E$6,E$7*(1-H_LegalShare),0))-IF($B52=0,H_Acq+H_Board,0)</f>
        <v>-520</v>
      </c>
      <c r="F152" s="19" t="n">
        <f aca="false">IF($B52=F$6,F$13,0)-IF(AND($B52&gt;=1,$B52&lt;=F$6),H_TI+H_ServNPL,0)-(IF($B52=2,F$7*H_LegalShare,0)+IF($B52=F$6,F$7*(1-H_LegalShare),0))-IF($B52=0,H_Acq+H_Board,0)</f>
        <v>0</v>
      </c>
      <c r="G152" s="19" t="n">
        <f aca="false">IF($B52=G$6,G$13,0)-IF(AND($B52&gt;=1,$B52&lt;=G$6),H_TI+H_ServNPL,0)-(IF($B52=2,G$7*H_LegalShare,0)+IF($B52=G$6,G$7*(1-H_LegalShare),0))-IF($B52=0,H_Acq+H_Board,0)</f>
        <v>0</v>
      </c>
      <c r="H152" s="19" t="n">
        <f aca="false">IF($B52=H$6,H$13,0)-IF(AND($B52&gt;=1,$B52&lt;=H$6),H_TI+H_ServNPL,0)-(IF($B52=2,H$7*H_LegalShare,0)+IF($B52=H$6,H$7*(1-H_LegalShare),0))-IF($B52=0,H_Acq+H_Board,0)</f>
        <v>-520</v>
      </c>
      <c r="I152" s="19" t="n">
        <f aca="false">IF($B52=I$6,I$13,0)-IF(AND($B52&gt;=1,$B52&lt;=I$6),H_TI+H_ServNPL,0)-(IF($B52=2,I$7*H_LegalShare,0)+IF($B52=I$6,I$7*(1-H_LegalShare),0))-IF($B52=0,H_Acq+H_Board,0)</f>
        <v>-520</v>
      </c>
      <c r="J152" s="19" t="n">
        <f aca="false">IF($B52=J$6,J$13,0)-IF(AND($B52&gt;=1,$B52&lt;=J$6),H_TI+H_ServNPL,0)-(IF($B52=2,J$7*H_LegalShare,0)+IF($B52=J$6,J$7*(1-H_LegalShare),0))-IF($B52=0,H_Acq+H_Board,0)</f>
        <v>-520</v>
      </c>
      <c r="K152" s="19" t="n">
        <f aca="false">IF($B52=K$6,K$13,0)-IF(AND($B52&gt;=1,$B52&lt;=K$6),H_TI+H_ServNPL,0)-(IF($B52=2,K$7*H_LegalShare,0)+IF($B52=K$6,K$7*(1-H_LegalShare),0))-IF($B52=0,H_Acq+H_Board,0)</f>
        <v>-520</v>
      </c>
      <c r="L152" s="19" t="n">
        <f aca="false">IF($B52=L$6,L$13,0)-IF(AND($B52&gt;=1,$B52&lt;=L$6),H_TI+H_ServNPL,0)-(IF($B52=2,L$7*H_LegalShare,0)+IF($B52=L$6,L$7*(1-H_LegalShare),0))-IF($B52=0,H_Acq+H_Board,0)</f>
        <v>-520</v>
      </c>
      <c r="M152" s="19" t="n">
        <f aca="false">IF($B52=M$6,M$13,0)-IF(AND($B52&gt;=1,$B52&lt;=M$6),H_TI+H_ServNPL,0)-(IF($B52=2,M$7*H_LegalShare,0)+IF($B52=M$6,M$7*(1-H_LegalShare),0))-IF($B52=0,H_Acq+H_Board,0)</f>
        <v>-520</v>
      </c>
      <c r="N152" s="19" t="n">
        <f aca="false">IF($B52=N$6,N$13,0)-IF(AND($B52&gt;=1,$B52&lt;=N$6),H_TI+H_ServNPL,0)-(IF($B52=2,N$7*H_LegalShare,0)+IF($B52=N$6,N$7*(1-H_LegalShare),0))-IF($B52=0,H_Acq+H_Board,0)</f>
        <v>-520</v>
      </c>
      <c r="O152" s="19" t="n">
        <f aca="false">IF($B52=O$6,O$13,0)-IF(AND($B52&gt;=1,$B52&lt;=O$6),H_TI+H_ServNPL,0)-(IF($B52=2,O$7*H_LegalShare,0)+IF($B52=O$6,O$7*(1-H_LegalShare),0))-IF($B52=0,H_Acq+H_Board,0)</f>
        <v>-520</v>
      </c>
      <c r="P152" s="19" t="n">
        <f aca="false">IF($B52=P$6,P$13,0)-IF(AND($B52&gt;=1,$B52&lt;=P$6),H_TI+H_ServNPL,0)-(IF($B52=2,P$7*H_LegalShare,0)+IF($B52=P$6,P$7*(1-H_LegalShare),0))-IF($B52=0,H_Acq+H_Board,0)</f>
        <v>-520</v>
      </c>
      <c r="Q152" s="19" t="n">
        <f aca="false">IF($B52=Q$6,Q$13,0)-IF(AND($B52&gt;=1,$B52&lt;=Q$6),H_TI+H_ServNPL,0)-(IF($B52=2,Q$7*H_LegalShare,0)+IF($B52=Q$6,Q$7*(1-H_LegalShare),0))-IF($B52=0,H_Acq+H_Board,0)</f>
        <v>-520</v>
      </c>
      <c r="R152" s="19" t="n">
        <f aca="false">IF($B52=R$6,R$13,0)-IF(AND($B52&gt;=1,$B52&lt;=R$6),H_TI+H_ServNPL,0)-(IF($B52=2,R$7*H_LegalShare,0)+IF($B52=R$6,R$7*(1-H_LegalShare),0))-IF($B52=0,H_Acq+H_Board,0)</f>
        <v>-520</v>
      </c>
      <c r="S152" s="19" t="n">
        <f aca="false">IF($B52=S$6,S$13,0)-IF(AND($B52&gt;=1,$B52&lt;=S$6),H_TI+H_ServNPL,0)-(IF($B52=2,S$7*H_LegalShare,0)+IF($B52=S$6,S$7*(1-H_LegalShare),0))-IF($B52=0,H_Acq+H_Board,0)</f>
        <v>-520</v>
      </c>
      <c r="T152" s="19" t="n">
        <f aca="false">IF($B52=T$6,T$13,0)-IF(AND($B52&gt;=1,$B52&lt;=T$6),H_TI+H_ServNPL,0)-(IF($B52=2,T$7*H_LegalShare,0)+IF($B52=T$6,T$7*(1-H_LegalShare),0))-IF($B52=0,H_Acq+H_Board,0)</f>
        <v>-520</v>
      </c>
      <c r="U152" s="19" t="n">
        <f aca="false">IF($B52=U$6,U$13,0)-IF(AND($B52&gt;=1,$B52&lt;=U$6),H_TI+H_ServNPL,0)-(IF($B52=2,U$7*H_LegalShare,0)+IF($B52=U$6,U$7*(1-H_LegalShare),0))-IF($B52=0,H_Acq+H_Board,0)</f>
        <v>-520</v>
      </c>
      <c r="V152" s="19" t="n">
        <f aca="false">IF($B52=V$6,V$13,0)-IF(AND($B52&gt;=1,$B52&lt;=V$6),H_TI+H_ServNPL,0)-(IF($B52=2,V$7*H_LegalShare,0)+IF($B52=V$6,V$7*(1-H_LegalShare),0))-IF($B52=0,H_Acq+H_Board,0)</f>
        <v>-520</v>
      </c>
      <c r="W152" s="19" t="n">
        <f aca="false">IF($B52=W$6,W$13,0)-IF(AND($B52&gt;=1,$B52&lt;=W$6),H_TI+H_ServNPL,0)-(IF($B52=2,W$7*H_LegalShare,0)+IF($B52=W$6,W$7*(1-H_LegalShare),0))-IF($B52=0,H_Acq+H_Board,0)</f>
        <v>-520</v>
      </c>
      <c r="X152" s="19" t="n">
        <f aca="false">IF($B52=X$6,X$13,0)-IF(AND($B52&gt;=1,$B52&lt;=X$6),H_TI+H_ServNPL,0)-(IF($B52=2,X$7*H_LegalShare,0)+IF($B52=X$6,X$7*(1-H_LegalShare),0))-IF($B52=0,H_Acq+H_Board,0)</f>
        <v>0</v>
      </c>
      <c r="Y152" s="19" t="n">
        <f aca="false">IF($B52=Y$6,Y$13,0)-IF(AND($B52&gt;=1,$B52&lt;=Y$6),H_TI+H_ServNPL,0)-(IF($B52=2,Y$7*H_LegalShare,0)+IF($B52=Y$6,Y$7*(1-H_LegalShare),0))-IF($B52=0,H_Acq+H_Board,0)</f>
        <v>0</v>
      </c>
    </row>
    <row r="153" customFormat="false" ht="15" hidden="false" customHeight="false" outlineLevel="0" collapsed="false">
      <c r="B153" s="0" t="n">
        <v>22</v>
      </c>
      <c r="C153" s="19" t="n">
        <f aca="false">IF($B53=C$6,C$13,0)-IF(AND($B53&gt;=1,$B53&lt;=C$6),H_TI+H_ServNPL,0)-(IF($B53=2,C$7*H_LegalShare,0)+IF($B53=C$6,C$7*(1-H_LegalShare),0))-IF($B53=0,H_Acq+H_Board,0)</f>
        <v>-520</v>
      </c>
      <c r="D153" s="19" t="n">
        <f aca="false">IF($B53=D$6,D$13,0)-IF(AND($B53&gt;=1,$B53&lt;=D$6),H_TI+H_ServNPL,0)-(IF($B53=2,D$7*H_LegalShare,0)+IF($B53=D$6,D$7*(1-H_LegalShare),0))-IF($B53=0,H_Acq+H_Board,0)</f>
        <v>0</v>
      </c>
      <c r="E153" s="19" t="n">
        <f aca="false">IF($B53=E$6,E$13,0)-IF(AND($B53&gt;=1,$B53&lt;=E$6),H_TI+H_ServNPL,0)-(IF($B53=2,E$7*H_LegalShare,0)+IF($B53=E$6,E$7*(1-H_LegalShare),0))-IF($B53=0,H_Acq+H_Board,0)</f>
        <v>-520</v>
      </c>
      <c r="F153" s="19" t="n">
        <f aca="false">IF($B53=F$6,F$13,0)-IF(AND($B53&gt;=1,$B53&lt;=F$6),H_TI+H_ServNPL,0)-(IF($B53=2,F$7*H_LegalShare,0)+IF($B53=F$6,F$7*(1-H_LegalShare),0))-IF($B53=0,H_Acq+H_Board,0)</f>
        <v>0</v>
      </c>
      <c r="G153" s="19" t="n">
        <f aca="false">IF($B53=G$6,G$13,0)-IF(AND($B53&gt;=1,$B53&lt;=G$6),H_TI+H_ServNPL,0)-(IF($B53=2,G$7*H_LegalShare,0)+IF($B53=G$6,G$7*(1-H_LegalShare),0))-IF($B53=0,H_Acq+H_Board,0)</f>
        <v>0</v>
      </c>
      <c r="H153" s="19" t="n">
        <f aca="false">IF($B53=H$6,H$13,0)-IF(AND($B53&gt;=1,$B53&lt;=H$6),H_TI+H_ServNPL,0)-(IF($B53=2,H$7*H_LegalShare,0)+IF($B53=H$6,H$7*(1-H_LegalShare),0))-IF($B53=0,H_Acq+H_Board,0)</f>
        <v>-520</v>
      </c>
      <c r="I153" s="19" t="n">
        <f aca="false">IF($B53=I$6,I$13,0)-IF(AND($B53&gt;=1,$B53&lt;=I$6),H_TI+H_ServNPL,0)-(IF($B53=2,I$7*H_LegalShare,0)+IF($B53=I$6,I$7*(1-H_LegalShare),0))-IF($B53=0,H_Acq+H_Board,0)</f>
        <v>-520</v>
      </c>
      <c r="J153" s="19" t="n">
        <f aca="false">IF($B53=J$6,J$13,0)-IF(AND($B53&gt;=1,$B53&lt;=J$6),H_TI+H_ServNPL,0)-(IF($B53=2,J$7*H_LegalShare,0)+IF($B53=J$6,J$7*(1-H_LegalShare),0))-IF($B53=0,H_Acq+H_Board,0)</f>
        <v>-520</v>
      </c>
      <c r="K153" s="19" t="n">
        <f aca="false">IF($B53=K$6,K$13,0)-IF(AND($B53&gt;=1,$B53&lt;=K$6),H_TI+H_ServNPL,0)-(IF($B53=2,K$7*H_LegalShare,0)+IF($B53=K$6,K$7*(1-H_LegalShare),0))-IF($B53=0,H_Acq+H_Board,0)</f>
        <v>-520</v>
      </c>
      <c r="L153" s="19" t="n">
        <f aca="false">IF($B53=L$6,L$13,0)-IF(AND($B53&gt;=1,$B53&lt;=L$6),H_TI+H_ServNPL,0)-(IF($B53=2,L$7*H_LegalShare,0)+IF($B53=L$6,L$7*(1-H_LegalShare),0))-IF($B53=0,H_Acq+H_Board,0)</f>
        <v>-520</v>
      </c>
      <c r="M153" s="19" t="n">
        <f aca="false">IF($B53=M$6,M$13,0)-IF(AND($B53&gt;=1,$B53&lt;=M$6),H_TI+H_ServNPL,0)-(IF($B53=2,M$7*H_LegalShare,0)+IF($B53=M$6,M$7*(1-H_LegalShare),0))-IF($B53=0,H_Acq+H_Board,0)</f>
        <v>-520</v>
      </c>
      <c r="N153" s="19" t="n">
        <f aca="false">IF($B53=N$6,N$13,0)-IF(AND($B53&gt;=1,$B53&lt;=N$6),H_TI+H_ServNPL,0)-(IF($B53=2,N$7*H_LegalShare,0)+IF($B53=N$6,N$7*(1-H_LegalShare),0))-IF($B53=0,H_Acq+H_Board,0)</f>
        <v>-520</v>
      </c>
      <c r="O153" s="19" t="n">
        <f aca="false">IF($B53=O$6,O$13,0)-IF(AND($B53&gt;=1,$B53&lt;=O$6),H_TI+H_ServNPL,0)-(IF($B53=2,O$7*H_LegalShare,0)+IF($B53=O$6,O$7*(1-H_LegalShare),0))-IF($B53=0,H_Acq+H_Board,0)</f>
        <v>-520</v>
      </c>
      <c r="P153" s="19" t="n">
        <f aca="false">IF($B53=P$6,P$13,0)-IF(AND($B53&gt;=1,$B53&lt;=P$6),H_TI+H_ServNPL,0)-(IF($B53=2,P$7*H_LegalShare,0)+IF($B53=P$6,P$7*(1-H_LegalShare),0))-IF($B53=0,H_Acq+H_Board,0)</f>
        <v>-520</v>
      </c>
      <c r="Q153" s="19" t="n">
        <f aca="false">IF($B53=Q$6,Q$13,0)-IF(AND($B53&gt;=1,$B53&lt;=Q$6),H_TI+H_ServNPL,0)-(IF($B53=2,Q$7*H_LegalShare,0)+IF($B53=Q$6,Q$7*(1-H_LegalShare),0))-IF($B53=0,H_Acq+H_Board,0)</f>
        <v>-520</v>
      </c>
      <c r="R153" s="19" t="n">
        <f aca="false">IF($B53=R$6,R$13,0)-IF(AND($B53&gt;=1,$B53&lt;=R$6),H_TI+H_ServNPL,0)-(IF($B53=2,R$7*H_LegalShare,0)+IF($B53=R$6,R$7*(1-H_LegalShare),0))-IF($B53=0,H_Acq+H_Board,0)</f>
        <v>-520</v>
      </c>
      <c r="S153" s="19" t="n">
        <f aca="false">IF($B53=S$6,S$13,0)-IF(AND($B53&gt;=1,$B53&lt;=S$6),H_TI+H_ServNPL,0)-(IF($B53=2,S$7*H_LegalShare,0)+IF($B53=S$6,S$7*(1-H_LegalShare),0))-IF($B53=0,H_Acq+H_Board,0)</f>
        <v>-520</v>
      </c>
      <c r="T153" s="19" t="n">
        <f aca="false">IF($B53=T$6,T$13,0)-IF(AND($B53&gt;=1,$B53&lt;=T$6),H_TI+H_ServNPL,0)-(IF($B53=2,T$7*H_LegalShare,0)+IF($B53=T$6,T$7*(1-H_LegalShare),0))-IF($B53=0,H_Acq+H_Board,0)</f>
        <v>-520</v>
      </c>
      <c r="U153" s="19" t="n">
        <f aca="false">IF($B53=U$6,U$13,0)-IF(AND($B53&gt;=1,$B53&lt;=U$6),H_TI+H_ServNPL,0)-(IF($B53=2,U$7*H_LegalShare,0)+IF($B53=U$6,U$7*(1-H_LegalShare),0))-IF($B53=0,H_Acq+H_Board,0)</f>
        <v>-520</v>
      </c>
      <c r="V153" s="19" t="n">
        <f aca="false">IF($B53=V$6,V$13,0)-IF(AND($B53&gt;=1,$B53&lt;=V$6),H_TI+H_ServNPL,0)-(IF($B53=2,V$7*H_LegalShare,0)+IF($B53=V$6,V$7*(1-H_LegalShare),0))-IF($B53=0,H_Acq+H_Board,0)</f>
        <v>221140.630104167</v>
      </c>
      <c r="W153" s="19" t="n">
        <f aca="false">IF($B53=W$6,W$13,0)-IF(AND($B53&gt;=1,$B53&lt;=W$6),H_TI+H_ServNPL,0)-(IF($B53=2,W$7*H_LegalShare,0)+IF($B53=W$6,W$7*(1-H_LegalShare),0))-IF($B53=0,H_Acq+H_Board,0)</f>
        <v>-520</v>
      </c>
      <c r="X153" s="19" t="n">
        <f aca="false">IF($B53=X$6,X$13,0)-IF(AND($B53&gt;=1,$B53&lt;=X$6),H_TI+H_ServNPL,0)-(IF($B53=2,X$7*H_LegalShare,0)+IF($B53=X$6,X$7*(1-H_LegalShare),0))-IF($B53=0,H_Acq+H_Board,0)</f>
        <v>0</v>
      </c>
      <c r="Y153" s="19" t="n">
        <f aca="false">IF($B53=Y$6,Y$13,0)-IF(AND($B53&gt;=1,$B53&lt;=Y$6),H_TI+H_ServNPL,0)-(IF($B53=2,Y$7*H_LegalShare,0)+IF($B53=Y$6,Y$7*(1-H_LegalShare),0))-IF($B53=0,H_Acq+H_Board,0)</f>
        <v>0</v>
      </c>
    </row>
    <row r="154" customFormat="false" ht="15" hidden="false" customHeight="false" outlineLevel="0" collapsed="false">
      <c r="B154" s="0" t="n">
        <v>23</v>
      </c>
      <c r="C154" s="19" t="n">
        <f aca="false">IF($B54=C$6,C$13,0)-IF(AND($B54&gt;=1,$B54&lt;=C$6),H_TI+H_ServNPL,0)-(IF($B54=2,C$7*H_LegalShare,0)+IF($B54=C$6,C$7*(1-H_LegalShare),0))-IF($B54=0,H_Acq+H_Board,0)</f>
        <v>-520</v>
      </c>
      <c r="D154" s="19" t="n">
        <f aca="false">IF($B54=D$6,D$13,0)-IF(AND($B54&gt;=1,$B54&lt;=D$6),H_TI+H_ServNPL,0)-(IF($B54=2,D$7*H_LegalShare,0)+IF($B54=D$6,D$7*(1-H_LegalShare),0))-IF($B54=0,H_Acq+H_Board,0)</f>
        <v>0</v>
      </c>
      <c r="E154" s="19" t="n">
        <f aca="false">IF($B54=E$6,E$13,0)-IF(AND($B54&gt;=1,$B54&lt;=E$6),H_TI+H_ServNPL,0)-(IF($B54=2,E$7*H_LegalShare,0)+IF($B54=E$6,E$7*(1-H_LegalShare),0))-IF($B54=0,H_Acq+H_Board,0)</f>
        <v>-520</v>
      </c>
      <c r="F154" s="19" t="n">
        <f aca="false">IF($B54=F$6,F$13,0)-IF(AND($B54&gt;=1,$B54&lt;=F$6),H_TI+H_ServNPL,0)-(IF($B54=2,F$7*H_LegalShare,0)+IF($B54=F$6,F$7*(1-H_LegalShare),0))-IF($B54=0,H_Acq+H_Board,0)</f>
        <v>0</v>
      </c>
      <c r="G154" s="19" t="n">
        <f aca="false">IF($B54=G$6,G$13,0)-IF(AND($B54&gt;=1,$B54&lt;=G$6),H_TI+H_ServNPL,0)-(IF($B54=2,G$7*H_LegalShare,0)+IF($B54=G$6,G$7*(1-H_LegalShare),0))-IF($B54=0,H_Acq+H_Board,0)</f>
        <v>0</v>
      </c>
      <c r="H154" s="19" t="n">
        <f aca="false">IF($B54=H$6,H$13,0)-IF(AND($B54&gt;=1,$B54&lt;=H$6),H_TI+H_ServNPL,0)-(IF($B54=2,H$7*H_LegalShare,0)+IF($B54=H$6,H$7*(1-H_LegalShare),0))-IF($B54=0,H_Acq+H_Board,0)</f>
        <v>-520</v>
      </c>
      <c r="I154" s="19" t="n">
        <f aca="false">IF($B54=I$6,I$13,0)-IF(AND($B54&gt;=1,$B54&lt;=I$6),H_TI+H_ServNPL,0)-(IF($B54=2,I$7*H_LegalShare,0)+IF($B54=I$6,I$7*(1-H_LegalShare),0))-IF($B54=0,H_Acq+H_Board,0)</f>
        <v>-520</v>
      </c>
      <c r="J154" s="19" t="n">
        <f aca="false">IF($B54=J$6,J$13,0)-IF(AND($B54&gt;=1,$B54&lt;=J$6),H_TI+H_ServNPL,0)-(IF($B54=2,J$7*H_LegalShare,0)+IF($B54=J$6,J$7*(1-H_LegalShare),0))-IF($B54=0,H_Acq+H_Board,0)</f>
        <v>-520</v>
      </c>
      <c r="K154" s="19" t="n">
        <f aca="false">IF($B54=K$6,K$13,0)-IF(AND($B54&gt;=1,$B54&lt;=K$6),H_TI+H_ServNPL,0)-(IF($B54=2,K$7*H_LegalShare,0)+IF($B54=K$6,K$7*(1-H_LegalShare),0))-IF($B54=0,H_Acq+H_Board,0)</f>
        <v>-520</v>
      </c>
      <c r="L154" s="19" t="n">
        <f aca="false">IF($B54=L$6,L$13,0)-IF(AND($B54&gt;=1,$B54&lt;=L$6),H_TI+H_ServNPL,0)-(IF($B54=2,L$7*H_LegalShare,0)+IF($B54=L$6,L$7*(1-H_LegalShare),0))-IF($B54=0,H_Acq+H_Board,0)</f>
        <v>-520</v>
      </c>
      <c r="M154" s="19" t="n">
        <f aca="false">IF($B54=M$6,M$13,0)-IF(AND($B54&gt;=1,$B54&lt;=M$6),H_TI+H_ServNPL,0)-(IF($B54=2,M$7*H_LegalShare,0)+IF($B54=M$6,M$7*(1-H_LegalShare),0))-IF($B54=0,H_Acq+H_Board,0)</f>
        <v>-520</v>
      </c>
      <c r="N154" s="19" t="n">
        <f aca="false">IF($B54=N$6,N$13,0)-IF(AND($B54&gt;=1,$B54&lt;=N$6),H_TI+H_ServNPL,0)-(IF($B54=2,N$7*H_LegalShare,0)+IF($B54=N$6,N$7*(1-H_LegalShare),0))-IF($B54=0,H_Acq+H_Board,0)</f>
        <v>-520</v>
      </c>
      <c r="O154" s="19" t="n">
        <f aca="false">IF($B54=O$6,O$13,0)-IF(AND($B54&gt;=1,$B54&lt;=O$6),H_TI+H_ServNPL,0)-(IF($B54=2,O$7*H_LegalShare,0)+IF($B54=O$6,O$7*(1-H_LegalShare),0))-IF($B54=0,H_Acq+H_Board,0)</f>
        <v>-520</v>
      </c>
      <c r="P154" s="19" t="n">
        <f aca="false">IF($B54=P$6,P$13,0)-IF(AND($B54&gt;=1,$B54&lt;=P$6),H_TI+H_ServNPL,0)-(IF($B54=2,P$7*H_LegalShare,0)+IF($B54=P$6,P$7*(1-H_LegalShare),0))-IF($B54=0,H_Acq+H_Board,0)</f>
        <v>-520</v>
      </c>
      <c r="Q154" s="19" t="n">
        <f aca="false">IF($B54=Q$6,Q$13,0)-IF(AND($B54&gt;=1,$B54&lt;=Q$6),H_TI+H_ServNPL,0)-(IF($B54=2,Q$7*H_LegalShare,0)+IF($B54=Q$6,Q$7*(1-H_LegalShare),0))-IF($B54=0,H_Acq+H_Board,0)</f>
        <v>-520</v>
      </c>
      <c r="R154" s="19" t="n">
        <f aca="false">IF($B54=R$6,R$13,0)-IF(AND($B54&gt;=1,$B54&lt;=R$6),H_TI+H_ServNPL,0)-(IF($B54=2,R$7*H_LegalShare,0)+IF($B54=R$6,R$7*(1-H_LegalShare),0))-IF($B54=0,H_Acq+H_Board,0)</f>
        <v>-520</v>
      </c>
      <c r="S154" s="19" t="n">
        <f aca="false">IF($B54=S$6,S$13,0)-IF(AND($B54&gt;=1,$B54&lt;=S$6),H_TI+H_ServNPL,0)-(IF($B54=2,S$7*H_LegalShare,0)+IF($B54=S$6,S$7*(1-H_LegalShare),0))-IF($B54=0,H_Acq+H_Board,0)</f>
        <v>-520</v>
      </c>
      <c r="T154" s="19" t="n">
        <f aca="false">IF($B54=T$6,T$13,0)-IF(AND($B54&gt;=1,$B54&lt;=T$6),H_TI+H_ServNPL,0)-(IF($B54=2,T$7*H_LegalShare,0)+IF($B54=T$6,T$7*(1-H_LegalShare),0))-IF($B54=0,H_Acq+H_Board,0)</f>
        <v>-520</v>
      </c>
      <c r="U154" s="19" t="n">
        <f aca="false">IF($B54=U$6,U$13,0)-IF(AND($B54&gt;=1,$B54&lt;=U$6),H_TI+H_ServNPL,0)-(IF($B54=2,U$7*H_LegalShare,0)+IF($B54=U$6,U$7*(1-H_LegalShare),0))-IF($B54=0,H_Acq+H_Board,0)</f>
        <v>-520</v>
      </c>
      <c r="V154" s="19" t="n">
        <f aca="false">IF($B54=V$6,V$13,0)-IF(AND($B54&gt;=1,$B54&lt;=V$6),H_TI+H_ServNPL,0)-(IF($B54=2,V$7*H_LegalShare,0)+IF($B54=V$6,V$7*(1-H_LegalShare),0))-IF($B54=0,H_Acq+H_Board,0)</f>
        <v>0</v>
      </c>
      <c r="W154" s="19" t="n">
        <f aca="false">IF($B54=W$6,W$13,0)-IF(AND($B54&gt;=1,$B54&lt;=W$6),H_TI+H_ServNPL,0)-(IF($B54=2,W$7*H_LegalShare,0)+IF($B54=W$6,W$7*(1-H_LegalShare),0))-IF($B54=0,H_Acq+H_Board,0)</f>
        <v>222428.229375</v>
      </c>
      <c r="X154" s="19" t="n">
        <f aca="false">IF($B54=X$6,X$13,0)-IF(AND($B54&gt;=1,$B54&lt;=X$6),H_TI+H_ServNPL,0)-(IF($B54=2,X$7*H_LegalShare,0)+IF($B54=X$6,X$7*(1-H_LegalShare),0))-IF($B54=0,H_Acq+H_Board,0)</f>
        <v>0</v>
      </c>
      <c r="Y154" s="19" t="n">
        <f aca="false">IF($B54=Y$6,Y$13,0)-IF(AND($B54&gt;=1,$B54&lt;=Y$6),H_TI+H_ServNPL,0)-(IF($B54=2,Y$7*H_LegalShare,0)+IF($B54=Y$6,Y$7*(1-H_LegalShare),0))-IF($B54=0,H_Acq+H_Board,0)</f>
        <v>0</v>
      </c>
    </row>
    <row r="155" customFormat="false" ht="15" hidden="false" customHeight="false" outlineLevel="0" collapsed="false">
      <c r="B155" s="0" t="n">
        <v>24</v>
      </c>
      <c r="C155" s="19" t="n">
        <f aca="false">IF($B55=C$6,C$13,0)-IF(AND($B55&gt;=1,$B55&lt;=C$6),H_TI+H_ServNPL,0)-(IF($B55=2,C$7*H_LegalShare,0)+IF($B55=C$6,C$7*(1-H_LegalShare),0))-IF($B55=0,H_Acq+H_Board,0)</f>
        <v>-520</v>
      </c>
      <c r="D155" s="19" t="n">
        <f aca="false">IF($B55=D$6,D$13,0)-IF(AND($B55&gt;=1,$B55&lt;=D$6),H_TI+H_ServNPL,0)-(IF($B55=2,D$7*H_LegalShare,0)+IF($B55=D$6,D$7*(1-H_LegalShare),0))-IF($B55=0,H_Acq+H_Board,0)</f>
        <v>0</v>
      </c>
      <c r="E155" s="19" t="n">
        <f aca="false">IF($B55=E$6,E$13,0)-IF(AND($B55&gt;=1,$B55&lt;=E$6),H_TI+H_ServNPL,0)-(IF($B55=2,E$7*H_LegalShare,0)+IF($B55=E$6,E$7*(1-H_LegalShare),0))-IF($B55=0,H_Acq+H_Board,0)</f>
        <v>-520</v>
      </c>
      <c r="F155" s="19" t="n">
        <f aca="false">IF($B55=F$6,F$13,0)-IF(AND($B55&gt;=1,$B55&lt;=F$6),H_TI+H_ServNPL,0)-(IF($B55=2,F$7*H_LegalShare,0)+IF($B55=F$6,F$7*(1-H_LegalShare),0))-IF($B55=0,H_Acq+H_Board,0)</f>
        <v>0</v>
      </c>
      <c r="G155" s="19" t="n">
        <f aca="false">IF($B55=G$6,G$13,0)-IF(AND($B55&gt;=1,$B55&lt;=G$6),H_TI+H_ServNPL,0)-(IF($B55=2,G$7*H_LegalShare,0)+IF($B55=G$6,G$7*(1-H_LegalShare),0))-IF($B55=0,H_Acq+H_Board,0)</f>
        <v>0</v>
      </c>
      <c r="H155" s="19" t="n">
        <f aca="false">IF($B55=H$6,H$13,0)-IF(AND($B55&gt;=1,$B55&lt;=H$6),H_TI+H_ServNPL,0)-(IF($B55=2,H$7*H_LegalShare,0)+IF($B55=H$6,H$7*(1-H_LegalShare),0))-IF($B55=0,H_Acq+H_Board,0)</f>
        <v>223715.828645833</v>
      </c>
      <c r="I155" s="19" t="n">
        <f aca="false">IF($B55=I$6,I$13,0)-IF(AND($B55&gt;=1,$B55&lt;=I$6),H_TI+H_ServNPL,0)-(IF($B55=2,I$7*H_LegalShare,0)+IF($B55=I$6,I$7*(1-H_LegalShare),0))-IF($B55=0,H_Acq+H_Board,0)</f>
        <v>-520</v>
      </c>
      <c r="J155" s="19" t="n">
        <f aca="false">IF($B55=J$6,J$13,0)-IF(AND($B55&gt;=1,$B55&lt;=J$6),H_TI+H_ServNPL,0)-(IF($B55=2,J$7*H_LegalShare,0)+IF($B55=J$6,J$7*(1-H_LegalShare),0))-IF($B55=0,H_Acq+H_Board,0)</f>
        <v>-520</v>
      </c>
      <c r="K155" s="19" t="n">
        <f aca="false">IF($B55=K$6,K$13,0)-IF(AND($B55&gt;=1,$B55&lt;=K$6),H_TI+H_ServNPL,0)-(IF($B55=2,K$7*H_LegalShare,0)+IF($B55=K$6,K$7*(1-H_LegalShare),0))-IF($B55=0,H_Acq+H_Board,0)</f>
        <v>-520</v>
      </c>
      <c r="L155" s="19" t="n">
        <f aca="false">IF($B55=L$6,L$13,0)-IF(AND($B55&gt;=1,$B55&lt;=L$6),H_TI+H_ServNPL,0)-(IF($B55=2,L$7*H_LegalShare,0)+IF($B55=L$6,L$7*(1-H_LegalShare),0))-IF($B55=0,H_Acq+H_Board,0)</f>
        <v>-520</v>
      </c>
      <c r="M155" s="19" t="n">
        <f aca="false">IF($B55=M$6,M$13,0)-IF(AND($B55&gt;=1,$B55&lt;=M$6),H_TI+H_ServNPL,0)-(IF($B55=2,M$7*H_LegalShare,0)+IF($B55=M$6,M$7*(1-H_LegalShare),0))-IF($B55=0,H_Acq+H_Board,0)</f>
        <v>-520</v>
      </c>
      <c r="N155" s="19" t="n">
        <f aca="false">IF($B55=N$6,N$13,0)-IF(AND($B55&gt;=1,$B55&lt;=N$6),H_TI+H_ServNPL,0)-(IF($B55=2,N$7*H_LegalShare,0)+IF($B55=N$6,N$7*(1-H_LegalShare),0))-IF($B55=0,H_Acq+H_Board,0)</f>
        <v>-520</v>
      </c>
      <c r="O155" s="19" t="n">
        <f aca="false">IF($B55=O$6,O$13,0)-IF(AND($B55&gt;=1,$B55&lt;=O$6),H_TI+H_ServNPL,0)-(IF($B55=2,O$7*H_LegalShare,0)+IF($B55=O$6,O$7*(1-H_LegalShare),0))-IF($B55=0,H_Acq+H_Board,0)</f>
        <v>-520</v>
      </c>
      <c r="P155" s="19" t="n">
        <f aca="false">IF($B55=P$6,P$13,0)-IF(AND($B55&gt;=1,$B55&lt;=P$6),H_TI+H_ServNPL,0)-(IF($B55=2,P$7*H_LegalShare,0)+IF($B55=P$6,P$7*(1-H_LegalShare),0))-IF($B55=0,H_Acq+H_Board,0)</f>
        <v>-520</v>
      </c>
      <c r="Q155" s="19" t="n">
        <f aca="false">IF($B55=Q$6,Q$13,0)-IF(AND($B55&gt;=1,$B55&lt;=Q$6),H_TI+H_ServNPL,0)-(IF($B55=2,Q$7*H_LegalShare,0)+IF($B55=Q$6,Q$7*(1-H_LegalShare),0))-IF($B55=0,H_Acq+H_Board,0)</f>
        <v>-520</v>
      </c>
      <c r="R155" s="19" t="n">
        <f aca="false">IF($B55=R$6,R$13,0)-IF(AND($B55&gt;=1,$B55&lt;=R$6),H_TI+H_ServNPL,0)-(IF($B55=2,R$7*H_LegalShare,0)+IF($B55=R$6,R$7*(1-H_LegalShare),0))-IF($B55=0,H_Acq+H_Board,0)</f>
        <v>-520</v>
      </c>
      <c r="S155" s="19" t="n">
        <f aca="false">IF($B55=S$6,S$13,0)-IF(AND($B55&gt;=1,$B55&lt;=S$6),H_TI+H_ServNPL,0)-(IF($B55=2,S$7*H_LegalShare,0)+IF($B55=S$6,S$7*(1-H_LegalShare),0))-IF($B55=0,H_Acq+H_Board,0)</f>
        <v>-520</v>
      </c>
      <c r="T155" s="19" t="n">
        <f aca="false">IF($B55=T$6,T$13,0)-IF(AND($B55&gt;=1,$B55&lt;=T$6),H_TI+H_ServNPL,0)-(IF($B55=2,T$7*H_LegalShare,0)+IF($B55=T$6,T$7*(1-H_LegalShare),0))-IF($B55=0,H_Acq+H_Board,0)</f>
        <v>-520</v>
      </c>
      <c r="U155" s="19" t="n">
        <f aca="false">IF($B55=U$6,U$13,0)-IF(AND($B55&gt;=1,$B55&lt;=U$6),H_TI+H_ServNPL,0)-(IF($B55=2,U$7*H_LegalShare,0)+IF($B55=U$6,U$7*(1-H_LegalShare),0))-IF($B55=0,H_Acq+H_Board,0)</f>
        <v>-520</v>
      </c>
      <c r="V155" s="19" t="n">
        <f aca="false">IF($B55=V$6,V$13,0)-IF(AND($B55&gt;=1,$B55&lt;=V$6),H_TI+H_ServNPL,0)-(IF($B55=2,V$7*H_LegalShare,0)+IF($B55=V$6,V$7*(1-H_LegalShare),0))-IF($B55=0,H_Acq+H_Board,0)</f>
        <v>0</v>
      </c>
      <c r="W155" s="19" t="n">
        <f aca="false">IF($B55=W$6,W$13,0)-IF(AND($B55&gt;=1,$B55&lt;=W$6),H_TI+H_ServNPL,0)-(IF($B55=2,W$7*H_LegalShare,0)+IF($B55=W$6,W$7*(1-H_LegalShare),0))-IF($B55=0,H_Acq+H_Board,0)</f>
        <v>0</v>
      </c>
      <c r="X155" s="19" t="n">
        <f aca="false">IF($B55=X$6,X$13,0)-IF(AND($B55&gt;=1,$B55&lt;=X$6),H_TI+H_ServNPL,0)-(IF($B55=2,X$7*H_LegalShare,0)+IF($B55=X$6,X$7*(1-H_LegalShare),0))-IF($B55=0,H_Acq+H_Board,0)</f>
        <v>0</v>
      </c>
      <c r="Y155" s="19" t="n">
        <f aca="false">IF($B55=Y$6,Y$13,0)-IF(AND($B55&gt;=1,$B55&lt;=Y$6),H_TI+H_ServNPL,0)-(IF($B55=2,Y$7*H_LegalShare,0)+IF($B55=Y$6,Y$7*(1-H_LegalShare),0))-IF($B55=0,H_Acq+H_Board,0)</f>
        <v>0</v>
      </c>
    </row>
    <row r="156" customFormat="false" ht="15" hidden="false" customHeight="false" outlineLevel="0" collapsed="false">
      <c r="B156" s="0" t="n">
        <v>25</v>
      </c>
      <c r="C156" s="19" t="n">
        <f aca="false">IF($B56=C$6,C$13,0)-IF(AND($B56&gt;=1,$B56&lt;=C$6),H_TI+H_ServNPL,0)-(IF($B56=2,C$7*H_LegalShare,0)+IF($B56=C$6,C$7*(1-H_LegalShare),0))-IF($B56=0,H_Acq+H_Board,0)</f>
        <v>-520</v>
      </c>
      <c r="D156" s="19" t="n">
        <f aca="false">IF($B56=D$6,D$13,0)-IF(AND($B56&gt;=1,$B56&lt;=D$6),H_TI+H_ServNPL,0)-(IF($B56=2,D$7*H_LegalShare,0)+IF($B56=D$6,D$7*(1-H_LegalShare),0))-IF($B56=0,H_Acq+H_Board,0)</f>
        <v>0</v>
      </c>
      <c r="E156" s="19" t="n">
        <f aca="false">IF($B56=E$6,E$13,0)-IF(AND($B56&gt;=1,$B56&lt;=E$6),H_TI+H_ServNPL,0)-(IF($B56=2,E$7*H_LegalShare,0)+IF($B56=E$6,E$7*(1-H_LegalShare),0))-IF($B56=0,H_Acq+H_Board,0)</f>
        <v>-520</v>
      </c>
      <c r="F156" s="19" t="n">
        <f aca="false">IF($B56=F$6,F$13,0)-IF(AND($B56&gt;=1,$B56&lt;=F$6),H_TI+H_ServNPL,0)-(IF($B56=2,F$7*H_LegalShare,0)+IF($B56=F$6,F$7*(1-H_LegalShare),0))-IF($B56=0,H_Acq+H_Board,0)</f>
        <v>0</v>
      </c>
      <c r="G156" s="19" t="n">
        <f aca="false">IF($B56=G$6,G$13,0)-IF(AND($B56&gt;=1,$B56&lt;=G$6),H_TI+H_ServNPL,0)-(IF($B56=2,G$7*H_LegalShare,0)+IF($B56=G$6,G$7*(1-H_LegalShare),0))-IF($B56=0,H_Acq+H_Board,0)</f>
        <v>0</v>
      </c>
      <c r="H156" s="19" t="n">
        <f aca="false">IF($B56=H$6,H$13,0)-IF(AND($B56&gt;=1,$B56&lt;=H$6),H_TI+H_ServNPL,0)-(IF($B56=2,H$7*H_LegalShare,0)+IF($B56=H$6,H$7*(1-H_LegalShare),0))-IF($B56=0,H_Acq+H_Board,0)</f>
        <v>0</v>
      </c>
      <c r="I156" s="19" t="n">
        <f aca="false">IF($B56=I$6,I$13,0)-IF(AND($B56&gt;=1,$B56&lt;=I$6),H_TI+H_ServNPL,0)-(IF($B56=2,I$7*H_LegalShare,0)+IF($B56=I$6,I$7*(1-H_LegalShare),0))-IF($B56=0,H_Acq+H_Board,0)</f>
        <v>-520</v>
      </c>
      <c r="J156" s="19" t="n">
        <f aca="false">IF($B56=J$6,J$13,0)-IF(AND($B56&gt;=1,$B56&lt;=J$6),H_TI+H_ServNPL,0)-(IF($B56=2,J$7*H_LegalShare,0)+IF($B56=J$6,J$7*(1-H_LegalShare),0))-IF($B56=0,H_Acq+H_Board,0)</f>
        <v>-520</v>
      </c>
      <c r="K156" s="19" t="n">
        <f aca="false">IF($B56=K$6,K$13,0)-IF(AND($B56&gt;=1,$B56&lt;=K$6),H_TI+H_ServNPL,0)-(IF($B56=2,K$7*H_LegalShare,0)+IF($B56=K$6,K$7*(1-H_LegalShare),0))-IF($B56=0,H_Acq+H_Board,0)</f>
        <v>-520</v>
      </c>
      <c r="L156" s="19" t="n">
        <f aca="false">IF($B56=L$6,L$13,0)-IF(AND($B56&gt;=1,$B56&lt;=L$6),H_TI+H_ServNPL,0)-(IF($B56=2,L$7*H_LegalShare,0)+IF($B56=L$6,L$7*(1-H_LegalShare),0))-IF($B56=0,H_Acq+H_Board,0)</f>
        <v>-520</v>
      </c>
      <c r="M156" s="19" t="n">
        <f aca="false">IF($B56=M$6,M$13,0)-IF(AND($B56&gt;=1,$B56&lt;=M$6),H_TI+H_ServNPL,0)-(IF($B56=2,M$7*H_LegalShare,0)+IF($B56=M$6,M$7*(1-H_LegalShare),0))-IF($B56=0,H_Acq+H_Board,0)</f>
        <v>-520</v>
      </c>
      <c r="N156" s="19" t="n">
        <f aca="false">IF($B56=N$6,N$13,0)-IF(AND($B56&gt;=1,$B56&lt;=N$6),H_TI+H_ServNPL,0)-(IF($B56=2,N$7*H_LegalShare,0)+IF($B56=N$6,N$7*(1-H_LegalShare),0))-IF($B56=0,H_Acq+H_Board,0)</f>
        <v>-520</v>
      </c>
      <c r="O156" s="19" t="n">
        <f aca="false">IF($B56=O$6,O$13,0)-IF(AND($B56&gt;=1,$B56&lt;=O$6),H_TI+H_ServNPL,0)-(IF($B56=2,O$7*H_LegalShare,0)+IF($B56=O$6,O$7*(1-H_LegalShare),0))-IF($B56=0,H_Acq+H_Board,0)</f>
        <v>-520</v>
      </c>
      <c r="P156" s="19" t="n">
        <f aca="false">IF($B56=P$6,P$13,0)-IF(AND($B56&gt;=1,$B56&lt;=P$6),H_TI+H_ServNPL,0)-(IF($B56=2,P$7*H_LegalShare,0)+IF($B56=P$6,P$7*(1-H_LegalShare),0))-IF($B56=0,H_Acq+H_Board,0)</f>
        <v>-520</v>
      </c>
      <c r="Q156" s="19" t="n">
        <f aca="false">IF($B56=Q$6,Q$13,0)-IF(AND($B56&gt;=1,$B56&lt;=Q$6),H_TI+H_ServNPL,0)-(IF($B56=2,Q$7*H_LegalShare,0)+IF($B56=Q$6,Q$7*(1-H_LegalShare),0))-IF($B56=0,H_Acq+H_Board,0)</f>
        <v>-520</v>
      </c>
      <c r="R156" s="19" t="n">
        <f aca="false">IF($B56=R$6,R$13,0)-IF(AND($B56&gt;=1,$B56&lt;=R$6),H_TI+H_ServNPL,0)-(IF($B56=2,R$7*H_LegalShare,0)+IF($B56=R$6,R$7*(1-H_LegalShare),0))-IF($B56=0,H_Acq+H_Board,0)</f>
        <v>-520</v>
      </c>
      <c r="S156" s="19" t="n">
        <f aca="false">IF($B56=S$6,S$13,0)-IF(AND($B56&gt;=1,$B56&lt;=S$6),H_TI+H_ServNPL,0)-(IF($B56=2,S$7*H_LegalShare,0)+IF($B56=S$6,S$7*(1-H_LegalShare),0))-IF($B56=0,H_Acq+H_Board,0)</f>
        <v>-520</v>
      </c>
      <c r="T156" s="19" t="n">
        <f aca="false">IF($B56=T$6,T$13,0)-IF(AND($B56&gt;=1,$B56&lt;=T$6),H_TI+H_ServNPL,0)-(IF($B56=2,T$7*H_LegalShare,0)+IF($B56=T$6,T$7*(1-H_LegalShare),0))-IF($B56=0,H_Acq+H_Board,0)</f>
        <v>-520</v>
      </c>
      <c r="U156" s="19" t="n">
        <f aca="false">IF($B56=U$6,U$13,0)-IF(AND($B56&gt;=1,$B56&lt;=U$6),H_TI+H_ServNPL,0)-(IF($B56=2,U$7*H_LegalShare,0)+IF($B56=U$6,U$7*(1-H_LegalShare),0))-IF($B56=0,H_Acq+H_Board,0)</f>
        <v>-520</v>
      </c>
      <c r="V156" s="19" t="n">
        <f aca="false">IF($B56=V$6,V$13,0)-IF(AND($B56&gt;=1,$B56&lt;=V$6),H_TI+H_ServNPL,0)-(IF($B56=2,V$7*H_LegalShare,0)+IF($B56=V$6,V$7*(1-H_LegalShare),0))-IF($B56=0,H_Acq+H_Board,0)</f>
        <v>0</v>
      </c>
      <c r="W156" s="19" t="n">
        <f aca="false">IF($B56=W$6,W$13,0)-IF(AND($B56&gt;=1,$B56&lt;=W$6),H_TI+H_ServNPL,0)-(IF($B56=2,W$7*H_LegalShare,0)+IF($B56=W$6,W$7*(1-H_LegalShare),0))-IF($B56=0,H_Acq+H_Board,0)</f>
        <v>0</v>
      </c>
      <c r="X156" s="19" t="n">
        <f aca="false">IF($B56=X$6,X$13,0)-IF(AND($B56&gt;=1,$B56&lt;=X$6),H_TI+H_ServNPL,0)-(IF($B56=2,X$7*H_LegalShare,0)+IF($B56=X$6,X$7*(1-H_LegalShare),0))-IF($B56=0,H_Acq+H_Board,0)</f>
        <v>0</v>
      </c>
      <c r="Y156" s="19" t="n">
        <f aca="false">IF($B56=Y$6,Y$13,0)-IF(AND($B56&gt;=1,$B56&lt;=Y$6),H_TI+H_ServNPL,0)-(IF($B56=2,Y$7*H_LegalShare,0)+IF($B56=Y$6,Y$7*(1-H_LegalShare),0))-IF($B56=0,H_Acq+H_Board,0)</f>
        <v>0</v>
      </c>
    </row>
    <row r="157" customFormat="false" ht="15" hidden="false" customHeight="false" outlineLevel="0" collapsed="false">
      <c r="B157" s="0" t="n">
        <v>26</v>
      </c>
      <c r="C157" s="19" t="n">
        <f aca="false">IF($B57=C$6,C$13,0)-IF(AND($B57&gt;=1,$B57&lt;=C$6),H_TI+H_ServNPL,0)-(IF($B57=2,C$7*H_LegalShare,0)+IF($B57=C$6,C$7*(1-H_LegalShare),0))-IF($B57=0,H_Acq+H_Board,0)</f>
        <v>-520</v>
      </c>
      <c r="D157" s="19" t="n">
        <f aca="false">IF($B57=D$6,D$13,0)-IF(AND($B57&gt;=1,$B57&lt;=D$6),H_TI+H_ServNPL,0)-(IF($B57=2,D$7*H_LegalShare,0)+IF($B57=D$6,D$7*(1-H_LegalShare),0))-IF($B57=0,H_Acq+H_Board,0)</f>
        <v>0</v>
      </c>
      <c r="E157" s="19" t="n">
        <f aca="false">IF($B57=E$6,E$13,0)-IF(AND($B57&gt;=1,$B57&lt;=E$6),H_TI+H_ServNPL,0)-(IF($B57=2,E$7*H_LegalShare,0)+IF($B57=E$6,E$7*(1-H_LegalShare),0))-IF($B57=0,H_Acq+H_Board,0)</f>
        <v>-520</v>
      </c>
      <c r="F157" s="19" t="n">
        <f aca="false">IF($B57=F$6,F$13,0)-IF(AND($B57&gt;=1,$B57&lt;=F$6),H_TI+H_ServNPL,0)-(IF($B57=2,F$7*H_LegalShare,0)+IF($B57=F$6,F$7*(1-H_LegalShare),0))-IF($B57=0,H_Acq+H_Board,0)</f>
        <v>0</v>
      </c>
      <c r="G157" s="19" t="n">
        <f aca="false">IF($B57=G$6,G$13,0)-IF(AND($B57&gt;=1,$B57&lt;=G$6),H_TI+H_ServNPL,0)-(IF($B57=2,G$7*H_LegalShare,0)+IF($B57=G$6,G$7*(1-H_LegalShare),0))-IF($B57=0,H_Acq+H_Board,0)</f>
        <v>0</v>
      </c>
      <c r="H157" s="19" t="n">
        <f aca="false">IF($B57=H$6,H$13,0)-IF(AND($B57&gt;=1,$B57&lt;=H$6),H_TI+H_ServNPL,0)-(IF($B57=2,H$7*H_LegalShare,0)+IF($B57=H$6,H$7*(1-H_LegalShare),0))-IF($B57=0,H_Acq+H_Board,0)</f>
        <v>0</v>
      </c>
      <c r="I157" s="19" t="n">
        <f aca="false">IF($B57=I$6,I$13,0)-IF(AND($B57&gt;=1,$B57&lt;=I$6),H_TI+H_ServNPL,0)-(IF($B57=2,I$7*H_LegalShare,0)+IF($B57=I$6,I$7*(1-H_LegalShare),0))-IF($B57=0,H_Acq+H_Board,0)</f>
        <v>-520</v>
      </c>
      <c r="J157" s="19" t="n">
        <f aca="false">IF($B57=J$6,J$13,0)-IF(AND($B57&gt;=1,$B57&lt;=J$6),H_TI+H_ServNPL,0)-(IF($B57=2,J$7*H_LegalShare,0)+IF($B57=J$6,J$7*(1-H_LegalShare),0))-IF($B57=0,H_Acq+H_Board,0)</f>
        <v>-520</v>
      </c>
      <c r="K157" s="19" t="n">
        <f aca="false">IF($B57=K$6,K$13,0)-IF(AND($B57&gt;=1,$B57&lt;=K$6),H_TI+H_ServNPL,0)-(IF($B57=2,K$7*H_LegalShare,0)+IF($B57=K$6,K$7*(1-H_LegalShare),0))-IF($B57=0,H_Acq+H_Board,0)</f>
        <v>-520</v>
      </c>
      <c r="L157" s="19" t="n">
        <f aca="false">IF($B57=L$6,L$13,0)-IF(AND($B57&gt;=1,$B57&lt;=L$6),H_TI+H_ServNPL,0)-(IF($B57=2,L$7*H_LegalShare,0)+IF($B57=L$6,L$7*(1-H_LegalShare),0))-IF($B57=0,H_Acq+H_Board,0)</f>
        <v>-520</v>
      </c>
      <c r="M157" s="19" t="n">
        <f aca="false">IF($B57=M$6,M$13,0)-IF(AND($B57&gt;=1,$B57&lt;=M$6),H_TI+H_ServNPL,0)-(IF($B57=2,M$7*H_LegalShare,0)+IF($B57=M$6,M$7*(1-H_LegalShare),0))-IF($B57=0,H_Acq+H_Board,0)</f>
        <v>-520</v>
      </c>
      <c r="N157" s="19" t="n">
        <f aca="false">IF($B57=N$6,N$13,0)-IF(AND($B57&gt;=1,$B57&lt;=N$6),H_TI+H_ServNPL,0)-(IF($B57=2,N$7*H_LegalShare,0)+IF($B57=N$6,N$7*(1-H_LegalShare),0))-IF($B57=0,H_Acq+H_Board,0)</f>
        <v>-520</v>
      </c>
      <c r="O157" s="19" t="n">
        <f aca="false">IF($B57=O$6,O$13,0)-IF(AND($B57&gt;=1,$B57&lt;=O$6),H_TI+H_ServNPL,0)-(IF($B57=2,O$7*H_LegalShare,0)+IF($B57=O$6,O$7*(1-H_LegalShare),0))-IF($B57=0,H_Acq+H_Board,0)</f>
        <v>-520</v>
      </c>
      <c r="P157" s="19" t="n">
        <f aca="false">IF($B57=P$6,P$13,0)-IF(AND($B57&gt;=1,$B57&lt;=P$6),H_TI+H_ServNPL,0)-(IF($B57=2,P$7*H_LegalShare,0)+IF($B57=P$6,P$7*(1-H_LegalShare),0))-IF($B57=0,H_Acq+H_Board,0)</f>
        <v>-520</v>
      </c>
      <c r="Q157" s="19" t="n">
        <f aca="false">IF($B57=Q$6,Q$13,0)-IF(AND($B57&gt;=1,$B57&lt;=Q$6),H_TI+H_ServNPL,0)-(IF($B57=2,Q$7*H_LegalShare,0)+IF($B57=Q$6,Q$7*(1-H_LegalShare),0))-IF($B57=0,H_Acq+H_Board,0)</f>
        <v>-520</v>
      </c>
      <c r="R157" s="19" t="n">
        <f aca="false">IF($B57=R$6,R$13,0)-IF(AND($B57&gt;=1,$B57&lt;=R$6),H_TI+H_ServNPL,0)-(IF($B57=2,R$7*H_LegalShare,0)+IF($B57=R$6,R$7*(1-H_LegalShare),0))-IF($B57=0,H_Acq+H_Board,0)</f>
        <v>-520</v>
      </c>
      <c r="S157" s="19" t="n">
        <f aca="false">IF($B57=S$6,S$13,0)-IF(AND($B57&gt;=1,$B57&lt;=S$6),H_TI+H_ServNPL,0)-(IF($B57=2,S$7*H_LegalShare,0)+IF($B57=S$6,S$7*(1-H_LegalShare),0))-IF($B57=0,H_Acq+H_Board,0)</f>
        <v>-520</v>
      </c>
      <c r="T157" s="19" t="n">
        <f aca="false">IF($B57=T$6,T$13,0)-IF(AND($B57&gt;=1,$B57&lt;=T$6),H_TI+H_ServNPL,0)-(IF($B57=2,T$7*H_LegalShare,0)+IF($B57=T$6,T$7*(1-H_LegalShare),0))-IF($B57=0,H_Acq+H_Board,0)</f>
        <v>-520</v>
      </c>
      <c r="U157" s="19" t="n">
        <f aca="false">IF($B57=U$6,U$13,0)-IF(AND($B57&gt;=1,$B57&lt;=U$6),H_TI+H_ServNPL,0)-(IF($B57=2,U$7*H_LegalShare,0)+IF($B57=U$6,U$7*(1-H_LegalShare),0))-IF($B57=0,H_Acq+H_Board,0)</f>
        <v>-520</v>
      </c>
      <c r="V157" s="19" t="n">
        <f aca="false">IF($B57=V$6,V$13,0)-IF(AND($B57&gt;=1,$B57&lt;=V$6),H_TI+H_ServNPL,0)-(IF($B57=2,V$7*H_LegalShare,0)+IF($B57=V$6,V$7*(1-H_LegalShare),0))-IF($B57=0,H_Acq+H_Board,0)</f>
        <v>0</v>
      </c>
      <c r="W157" s="19" t="n">
        <f aca="false">IF($B57=W$6,W$13,0)-IF(AND($B57&gt;=1,$B57&lt;=W$6),H_TI+H_ServNPL,0)-(IF($B57=2,W$7*H_LegalShare,0)+IF($B57=W$6,W$7*(1-H_LegalShare),0))-IF($B57=0,H_Acq+H_Board,0)</f>
        <v>0</v>
      </c>
      <c r="X157" s="19" t="n">
        <f aca="false">IF($B57=X$6,X$13,0)-IF(AND($B57&gt;=1,$B57&lt;=X$6),H_TI+H_ServNPL,0)-(IF($B57=2,X$7*H_LegalShare,0)+IF($B57=X$6,X$7*(1-H_LegalShare),0))-IF($B57=0,H_Acq+H_Board,0)</f>
        <v>0</v>
      </c>
      <c r="Y157" s="19" t="n">
        <f aca="false">IF($B57=Y$6,Y$13,0)-IF(AND($B57&gt;=1,$B57&lt;=Y$6),H_TI+H_ServNPL,0)-(IF($B57=2,Y$7*H_LegalShare,0)+IF($B57=Y$6,Y$7*(1-H_LegalShare),0))-IF($B57=0,H_Acq+H_Board,0)</f>
        <v>0</v>
      </c>
    </row>
    <row r="158" customFormat="false" ht="15" hidden="false" customHeight="false" outlineLevel="0" collapsed="false">
      <c r="B158" s="0" t="n">
        <v>27</v>
      </c>
      <c r="C158" s="19" t="n">
        <f aca="false">IF($B58=C$6,C$13,0)-IF(AND($B58&gt;=1,$B58&lt;=C$6),H_TI+H_ServNPL,0)-(IF($B58=2,C$7*H_LegalShare,0)+IF($B58=C$6,C$7*(1-H_LegalShare),0))-IF($B58=0,H_Acq+H_Board,0)</f>
        <v>-520</v>
      </c>
      <c r="D158" s="19" t="n">
        <f aca="false">IF($B58=D$6,D$13,0)-IF(AND($B58&gt;=1,$B58&lt;=D$6),H_TI+H_ServNPL,0)-(IF($B58=2,D$7*H_LegalShare,0)+IF($B58=D$6,D$7*(1-H_LegalShare),0))-IF($B58=0,H_Acq+H_Board,0)</f>
        <v>0</v>
      </c>
      <c r="E158" s="19" t="n">
        <f aca="false">IF($B58=E$6,E$13,0)-IF(AND($B58&gt;=1,$B58&lt;=E$6),H_TI+H_ServNPL,0)-(IF($B58=2,E$7*H_LegalShare,0)+IF($B58=E$6,E$7*(1-H_LegalShare),0))-IF($B58=0,H_Acq+H_Board,0)</f>
        <v>-520</v>
      </c>
      <c r="F158" s="19" t="n">
        <f aca="false">IF($B58=F$6,F$13,0)-IF(AND($B58&gt;=1,$B58&lt;=F$6),H_TI+H_ServNPL,0)-(IF($B58=2,F$7*H_LegalShare,0)+IF($B58=F$6,F$7*(1-H_LegalShare),0))-IF($B58=0,H_Acq+H_Board,0)</f>
        <v>0</v>
      </c>
      <c r="G158" s="19" t="n">
        <f aca="false">IF($B58=G$6,G$13,0)-IF(AND($B58&gt;=1,$B58&lt;=G$6),H_TI+H_ServNPL,0)-(IF($B58=2,G$7*H_LegalShare,0)+IF($B58=G$6,G$7*(1-H_LegalShare),0))-IF($B58=0,H_Acq+H_Board,0)</f>
        <v>0</v>
      </c>
      <c r="H158" s="19" t="n">
        <f aca="false">IF($B58=H$6,H$13,0)-IF(AND($B58&gt;=1,$B58&lt;=H$6),H_TI+H_ServNPL,0)-(IF($B58=2,H$7*H_LegalShare,0)+IF($B58=H$6,H$7*(1-H_LegalShare),0))-IF($B58=0,H_Acq+H_Board,0)</f>
        <v>0</v>
      </c>
      <c r="I158" s="19" t="n">
        <f aca="false">IF($B58=I$6,I$13,0)-IF(AND($B58&gt;=1,$B58&lt;=I$6),H_TI+H_ServNPL,0)-(IF($B58=2,I$7*H_LegalShare,0)+IF($B58=I$6,I$7*(1-H_LegalShare),0))-IF($B58=0,H_Acq+H_Board,0)</f>
        <v>-520</v>
      </c>
      <c r="J158" s="19" t="n">
        <f aca="false">IF($B58=J$6,J$13,0)-IF(AND($B58&gt;=1,$B58&lt;=J$6),H_TI+H_ServNPL,0)-(IF($B58=2,J$7*H_LegalShare,0)+IF($B58=J$6,J$7*(1-H_LegalShare),0))-IF($B58=0,H_Acq+H_Board,0)</f>
        <v>-520</v>
      </c>
      <c r="K158" s="19" t="n">
        <f aca="false">IF($B58=K$6,K$13,0)-IF(AND($B58&gt;=1,$B58&lt;=K$6),H_TI+H_ServNPL,0)-(IF($B58=2,K$7*H_LegalShare,0)+IF($B58=K$6,K$7*(1-H_LegalShare),0))-IF($B58=0,H_Acq+H_Board,0)</f>
        <v>-520</v>
      </c>
      <c r="L158" s="19" t="n">
        <f aca="false">IF($B58=L$6,L$13,0)-IF(AND($B58&gt;=1,$B58&lt;=L$6),H_TI+H_ServNPL,0)-(IF($B58=2,L$7*H_LegalShare,0)+IF($B58=L$6,L$7*(1-H_LegalShare),0))-IF($B58=0,H_Acq+H_Board,0)</f>
        <v>-520</v>
      </c>
      <c r="M158" s="19" t="n">
        <f aca="false">IF($B58=M$6,M$13,0)-IF(AND($B58&gt;=1,$B58&lt;=M$6),H_TI+H_ServNPL,0)-(IF($B58=2,M$7*H_LegalShare,0)+IF($B58=M$6,M$7*(1-H_LegalShare),0))-IF($B58=0,H_Acq+H_Board,0)</f>
        <v>-520</v>
      </c>
      <c r="N158" s="19" t="n">
        <f aca="false">IF($B58=N$6,N$13,0)-IF(AND($B58&gt;=1,$B58&lt;=N$6),H_TI+H_ServNPL,0)-(IF($B58=2,N$7*H_LegalShare,0)+IF($B58=N$6,N$7*(1-H_LegalShare),0))-IF($B58=0,H_Acq+H_Board,0)</f>
        <v>-520</v>
      </c>
      <c r="O158" s="19" t="n">
        <f aca="false">IF($B58=O$6,O$13,0)-IF(AND($B58&gt;=1,$B58&lt;=O$6),H_TI+H_ServNPL,0)-(IF($B58=2,O$7*H_LegalShare,0)+IF($B58=O$6,O$7*(1-H_LegalShare),0))-IF($B58=0,H_Acq+H_Board,0)</f>
        <v>-520</v>
      </c>
      <c r="P158" s="19" t="n">
        <f aca="false">IF($B58=P$6,P$13,0)-IF(AND($B58&gt;=1,$B58&lt;=P$6),H_TI+H_ServNPL,0)-(IF($B58=2,P$7*H_LegalShare,0)+IF($B58=P$6,P$7*(1-H_LegalShare),0))-IF($B58=0,H_Acq+H_Board,0)</f>
        <v>-520</v>
      </c>
      <c r="Q158" s="19" t="n">
        <f aca="false">IF($B58=Q$6,Q$13,0)-IF(AND($B58&gt;=1,$B58&lt;=Q$6),H_TI+H_ServNPL,0)-(IF($B58=2,Q$7*H_LegalShare,0)+IF($B58=Q$6,Q$7*(1-H_LegalShare),0))-IF($B58=0,H_Acq+H_Board,0)</f>
        <v>-520</v>
      </c>
      <c r="R158" s="19" t="n">
        <f aca="false">IF($B58=R$6,R$13,0)-IF(AND($B58&gt;=1,$B58&lt;=R$6),H_TI+H_ServNPL,0)-(IF($B58=2,R$7*H_LegalShare,0)+IF($B58=R$6,R$7*(1-H_LegalShare),0))-IF($B58=0,H_Acq+H_Board,0)</f>
        <v>-520</v>
      </c>
      <c r="S158" s="19" t="n">
        <f aca="false">IF($B58=S$6,S$13,0)-IF(AND($B58&gt;=1,$B58&lt;=S$6),H_TI+H_ServNPL,0)-(IF($B58=2,S$7*H_LegalShare,0)+IF($B58=S$6,S$7*(1-H_LegalShare),0))-IF($B58=0,H_Acq+H_Board,0)</f>
        <v>-520</v>
      </c>
      <c r="T158" s="19" t="n">
        <f aca="false">IF($B58=T$6,T$13,0)-IF(AND($B58&gt;=1,$B58&lt;=T$6),H_TI+H_ServNPL,0)-(IF($B58=2,T$7*H_LegalShare,0)+IF($B58=T$6,T$7*(1-H_LegalShare),0))-IF($B58=0,H_Acq+H_Board,0)</f>
        <v>-520</v>
      </c>
      <c r="U158" s="19" t="n">
        <f aca="false">IF($B58=U$6,U$13,0)-IF(AND($B58&gt;=1,$B58&lt;=U$6),H_TI+H_ServNPL,0)-(IF($B58=2,U$7*H_LegalShare,0)+IF($B58=U$6,U$7*(1-H_LegalShare),0))-IF($B58=0,H_Acq+H_Board,0)</f>
        <v>-520</v>
      </c>
      <c r="V158" s="19" t="n">
        <f aca="false">IF($B58=V$6,V$13,0)-IF(AND($B58&gt;=1,$B58&lt;=V$6),H_TI+H_ServNPL,0)-(IF($B58=2,V$7*H_LegalShare,0)+IF($B58=V$6,V$7*(1-H_LegalShare),0))-IF($B58=0,H_Acq+H_Board,0)</f>
        <v>0</v>
      </c>
      <c r="W158" s="19" t="n">
        <f aca="false">IF($B58=W$6,W$13,0)-IF(AND($B58&gt;=1,$B58&lt;=W$6),H_TI+H_ServNPL,0)-(IF($B58=2,W$7*H_LegalShare,0)+IF($B58=W$6,W$7*(1-H_LegalShare),0))-IF($B58=0,H_Acq+H_Board,0)</f>
        <v>0</v>
      </c>
      <c r="X158" s="19" t="n">
        <f aca="false">IF($B58=X$6,X$13,0)-IF(AND($B58&gt;=1,$B58&lt;=X$6),H_TI+H_ServNPL,0)-(IF($B58=2,X$7*H_LegalShare,0)+IF($B58=X$6,X$7*(1-H_LegalShare),0))-IF($B58=0,H_Acq+H_Board,0)</f>
        <v>0</v>
      </c>
      <c r="Y158" s="19" t="n">
        <f aca="false">IF($B58=Y$6,Y$13,0)-IF(AND($B58&gt;=1,$B58&lt;=Y$6),H_TI+H_ServNPL,0)-(IF($B58=2,Y$7*H_LegalShare,0)+IF($B58=Y$6,Y$7*(1-H_LegalShare),0))-IF($B58=0,H_Acq+H_Board,0)</f>
        <v>0</v>
      </c>
    </row>
    <row r="159" customFormat="false" ht="15" hidden="false" customHeight="false" outlineLevel="0" collapsed="false">
      <c r="B159" s="0" t="n">
        <v>28</v>
      </c>
      <c r="C159" s="19" t="n">
        <f aca="false">IF($B59=C$6,C$13,0)-IF(AND($B59&gt;=1,$B59&lt;=C$6),H_TI+H_ServNPL,0)-(IF($B59=2,C$7*H_LegalShare,0)+IF($B59=C$6,C$7*(1-H_LegalShare),0))-IF($B59=0,H_Acq+H_Board,0)</f>
        <v>-520</v>
      </c>
      <c r="D159" s="19" t="n">
        <f aca="false">IF($B59=D$6,D$13,0)-IF(AND($B59&gt;=1,$B59&lt;=D$6),H_TI+H_ServNPL,0)-(IF($B59=2,D$7*H_LegalShare,0)+IF($B59=D$6,D$7*(1-H_LegalShare),0))-IF($B59=0,H_Acq+H_Board,0)</f>
        <v>0</v>
      </c>
      <c r="E159" s="19" t="n">
        <f aca="false">IF($B59=E$6,E$13,0)-IF(AND($B59&gt;=1,$B59&lt;=E$6),H_TI+H_ServNPL,0)-(IF($B59=2,E$7*H_LegalShare,0)+IF($B59=E$6,E$7*(1-H_LegalShare),0))-IF($B59=0,H_Acq+H_Board,0)</f>
        <v>-520</v>
      </c>
      <c r="F159" s="19" t="n">
        <f aca="false">IF($B59=F$6,F$13,0)-IF(AND($B59&gt;=1,$B59&lt;=F$6),H_TI+H_ServNPL,0)-(IF($B59=2,F$7*H_LegalShare,0)+IF($B59=F$6,F$7*(1-H_LegalShare),0))-IF($B59=0,H_Acq+H_Board,0)</f>
        <v>0</v>
      </c>
      <c r="G159" s="19" t="n">
        <f aca="false">IF($B59=G$6,G$13,0)-IF(AND($B59&gt;=1,$B59&lt;=G$6),H_TI+H_ServNPL,0)-(IF($B59=2,G$7*H_LegalShare,0)+IF($B59=G$6,G$7*(1-H_LegalShare),0))-IF($B59=0,H_Acq+H_Board,0)</f>
        <v>0</v>
      </c>
      <c r="H159" s="19" t="n">
        <f aca="false">IF($B59=H$6,H$13,0)-IF(AND($B59&gt;=1,$B59&lt;=H$6),H_TI+H_ServNPL,0)-(IF($B59=2,H$7*H_LegalShare,0)+IF($B59=H$6,H$7*(1-H_LegalShare),0))-IF($B59=0,H_Acq+H_Board,0)</f>
        <v>0</v>
      </c>
      <c r="I159" s="19" t="n">
        <f aca="false">IF($B59=I$6,I$13,0)-IF(AND($B59&gt;=1,$B59&lt;=I$6),H_TI+H_ServNPL,0)-(IF($B59=2,I$7*H_LegalShare,0)+IF($B59=I$6,I$7*(1-H_LegalShare),0))-IF($B59=0,H_Acq+H_Board,0)</f>
        <v>-520</v>
      </c>
      <c r="J159" s="19" t="n">
        <f aca="false">IF($B59=J$6,J$13,0)-IF(AND($B59&gt;=1,$B59&lt;=J$6),H_TI+H_ServNPL,0)-(IF($B59=2,J$7*H_LegalShare,0)+IF($B59=J$6,J$7*(1-H_LegalShare),0))-IF($B59=0,H_Acq+H_Board,0)</f>
        <v>-520</v>
      </c>
      <c r="K159" s="19" t="n">
        <f aca="false">IF($B59=K$6,K$13,0)-IF(AND($B59&gt;=1,$B59&lt;=K$6),H_TI+H_ServNPL,0)-(IF($B59=2,K$7*H_LegalShare,0)+IF($B59=K$6,K$7*(1-H_LegalShare),0))-IF($B59=0,H_Acq+H_Board,0)</f>
        <v>-520</v>
      </c>
      <c r="L159" s="19" t="n">
        <f aca="false">IF($B59=L$6,L$13,0)-IF(AND($B59&gt;=1,$B59&lt;=L$6),H_TI+H_ServNPL,0)-(IF($B59=2,L$7*H_LegalShare,0)+IF($B59=L$6,L$7*(1-H_LegalShare),0))-IF($B59=0,H_Acq+H_Board,0)</f>
        <v>-520</v>
      </c>
      <c r="M159" s="19" t="n">
        <f aca="false">IF($B59=M$6,M$13,0)-IF(AND($B59&gt;=1,$B59&lt;=M$6),H_TI+H_ServNPL,0)-(IF($B59=2,M$7*H_LegalShare,0)+IF($B59=M$6,M$7*(1-H_LegalShare),0))-IF($B59=0,H_Acq+H_Board,0)</f>
        <v>-520</v>
      </c>
      <c r="N159" s="19" t="n">
        <f aca="false">IF($B59=N$6,N$13,0)-IF(AND($B59&gt;=1,$B59&lt;=N$6),H_TI+H_ServNPL,0)-(IF($B59=2,N$7*H_LegalShare,0)+IF($B59=N$6,N$7*(1-H_LegalShare),0))-IF($B59=0,H_Acq+H_Board,0)</f>
        <v>-520</v>
      </c>
      <c r="O159" s="19" t="n">
        <f aca="false">IF($B59=O$6,O$13,0)-IF(AND($B59&gt;=1,$B59&lt;=O$6),H_TI+H_ServNPL,0)-(IF($B59=2,O$7*H_LegalShare,0)+IF($B59=O$6,O$7*(1-H_LegalShare),0))-IF($B59=0,H_Acq+H_Board,0)</f>
        <v>-520</v>
      </c>
      <c r="P159" s="19" t="n">
        <f aca="false">IF($B59=P$6,P$13,0)-IF(AND($B59&gt;=1,$B59&lt;=P$6),H_TI+H_ServNPL,0)-(IF($B59=2,P$7*H_LegalShare,0)+IF($B59=P$6,P$7*(1-H_LegalShare),0))-IF($B59=0,H_Acq+H_Board,0)</f>
        <v>-520</v>
      </c>
      <c r="Q159" s="19" t="n">
        <f aca="false">IF($B59=Q$6,Q$13,0)-IF(AND($B59&gt;=1,$B59&lt;=Q$6),H_TI+H_ServNPL,0)-(IF($B59=2,Q$7*H_LegalShare,0)+IF($B59=Q$6,Q$7*(1-H_LegalShare),0))-IF($B59=0,H_Acq+H_Board,0)</f>
        <v>-520</v>
      </c>
      <c r="R159" s="19" t="n">
        <f aca="false">IF($B59=R$6,R$13,0)-IF(AND($B59&gt;=1,$B59&lt;=R$6),H_TI+H_ServNPL,0)-(IF($B59=2,R$7*H_LegalShare,0)+IF($B59=R$6,R$7*(1-H_LegalShare),0))-IF($B59=0,H_Acq+H_Board,0)</f>
        <v>-520</v>
      </c>
      <c r="S159" s="19" t="n">
        <f aca="false">IF($B59=S$6,S$13,0)-IF(AND($B59&gt;=1,$B59&lt;=S$6),H_TI+H_ServNPL,0)-(IF($B59=2,S$7*H_LegalShare,0)+IF($B59=S$6,S$7*(1-H_LegalShare),0))-IF($B59=0,H_Acq+H_Board,0)</f>
        <v>-520</v>
      </c>
      <c r="T159" s="19" t="n">
        <f aca="false">IF($B59=T$6,T$13,0)-IF(AND($B59&gt;=1,$B59&lt;=T$6),H_TI+H_ServNPL,0)-(IF($B59=2,T$7*H_LegalShare,0)+IF($B59=T$6,T$7*(1-H_LegalShare),0))-IF($B59=0,H_Acq+H_Board,0)</f>
        <v>-520</v>
      </c>
      <c r="U159" s="19" t="n">
        <f aca="false">IF($B59=U$6,U$13,0)-IF(AND($B59&gt;=1,$B59&lt;=U$6),H_TI+H_ServNPL,0)-(IF($B59=2,U$7*H_LegalShare,0)+IF($B59=U$6,U$7*(1-H_LegalShare),0))-IF($B59=0,H_Acq+H_Board,0)</f>
        <v>-520</v>
      </c>
      <c r="V159" s="19" t="n">
        <f aca="false">IF($B59=V$6,V$13,0)-IF(AND($B59&gt;=1,$B59&lt;=V$6),H_TI+H_ServNPL,0)-(IF($B59=2,V$7*H_LegalShare,0)+IF($B59=V$6,V$7*(1-H_LegalShare),0))-IF($B59=0,H_Acq+H_Board,0)</f>
        <v>0</v>
      </c>
      <c r="W159" s="19" t="n">
        <f aca="false">IF($B59=W$6,W$13,0)-IF(AND($B59&gt;=1,$B59&lt;=W$6),H_TI+H_ServNPL,0)-(IF($B59=2,W$7*H_LegalShare,0)+IF($B59=W$6,W$7*(1-H_LegalShare),0))-IF($B59=0,H_Acq+H_Board,0)</f>
        <v>0</v>
      </c>
      <c r="X159" s="19" t="n">
        <f aca="false">IF($B59=X$6,X$13,0)-IF(AND($B59&gt;=1,$B59&lt;=X$6),H_TI+H_ServNPL,0)-(IF($B59=2,X$7*H_LegalShare,0)+IF($B59=X$6,X$7*(1-H_LegalShare),0))-IF($B59=0,H_Acq+H_Board,0)</f>
        <v>0</v>
      </c>
      <c r="Y159" s="19" t="n">
        <f aca="false">IF($B59=Y$6,Y$13,0)-IF(AND($B59&gt;=1,$B59&lt;=Y$6),H_TI+H_ServNPL,0)-(IF($B59=2,Y$7*H_LegalShare,0)+IF($B59=Y$6,Y$7*(1-H_LegalShare),0))-IF($B59=0,H_Acq+H_Board,0)</f>
        <v>0</v>
      </c>
    </row>
    <row r="160" customFormat="false" ht="15" hidden="false" customHeight="false" outlineLevel="0" collapsed="false">
      <c r="B160" s="0" t="n">
        <v>29</v>
      </c>
      <c r="C160" s="19" t="n">
        <f aca="false">IF($B60=C$6,C$13,0)-IF(AND($B60&gt;=1,$B60&lt;=C$6),H_TI+H_ServNPL,0)-(IF($B60=2,C$7*H_LegalShare,0)+IF($B60=C$6,C$7*(1-H_LegalShare),0))-IF($B60=0,H_Acq+H_Board,0)</f>
        <v>-520</v>
      </c>
      <c r="D160" s="19" t="n">
        <f aca="false">IF($B60=D$6,D$13,0)-IF(AND($B60&gt;=1,$B60&lt;=D$6),H_TI+H_ServNPL,0)-(IF($B60=2,D$7*H_LegalShare,0)+IF($B60=D$6,D$7*(1-H_LegalShare),0))-IF($B60=0,H_Acq+H_Board,0)</f>
        <v>0</v>
      </c>
      <c r="E160" s="19" t="n">
        <f aca="false">IF($B60=E$6,E$13,0)-IF(AND($B60&gt;=1,$B60&lt;=E$6),H_TI+H_ServNPL,0)-(IF($B60=2,E$7*H_LegalShare,0)+IF($B60=E$6,E$7*(1-H_LegalShare),0))-IF($B60=0,H_Acq+H_Board,0)</f>
        <v>-520</v>
      </c>
      <c r="F160" s="19" t="n">
        <f aca="false">IF($B60=F$6,F$13,0)-IF(AND($B60&gt;=1,$B60&lt;=F$6),H_TI+H_ServNPL,0)-(IF($B60=2,F$7*H_LegalShare,0)+IF($B60=F$6,F$7*(1-H_LegalShare),0))-IF($B60=0,H_Acq+H_Board,0)</f>
        <v>0</v>
      </c>
      <c r="G160" s="19" t="n">
        <f aca="false">IF($B60=G$6,G$13,0)-IF(AND($B60&gt;=1,$B60&lt;=G$6),H_TI+H_ServNPL,0)-(IF($B60=2,G$7*H_LegalShare,0)+IF($B60=G$6,G$7*(1-H_LegalShare),0))-IF($B60=0,H_Acq+H_Board,0)</f>
        <v>0</v>
      </c>
      <c r="H160" s="19" t="n">
        <f aca="false">IF($B60=H$6,H$13,0)-IF(AND($B60&gt;=1,$B60&lt;=H$6),H_TI+H_ServNPL,0)-(IF($B60=2,H$7*H_LegalShare,0)+IF($B60=H$6,H$7*(1-H_LegalShare),0))-IF($B60=0,H_Acq+H_Board,0)</f>
        <v>0</v>
      </c>
      <c r="I160" s="19" t="n">
        <f aca="false">IF($B60=I$6,I$13,0)-IF(AND($B60&gt;=1,$B60&lt;=I$6),H_TI+H_ServNPL,0)-(IF($B60=2,I$7*H_LegalShare,0)+IF($B60=I$6,I$7*(1-H_LegalShare),0))-IF($B60=0,H_Acq+H_Board,0)</f>
        <v>-520</v>
      </c>
      <c r="J160" s="19" t="n">
        <f aca="false">IF($B60=J$6,J$13,0)-IF(AND($B60&gt;=1,$B60&lt;=J$6),H_TI+H_ServNPL,0)-(IF($B60=2,J$7*H_LegalShare,0)+IF($B60=J$6,J$7*(1-H_LegalShare),0))-IF($B60=0,H_Acq+H_Board,0)</f>
        <v>-520</v>
      </c>
      <c r="K160" s="19" t="n">
        <f aca="false">IF($B60=K$6,K$13,0)-IF(AND($B60&gt;=1,$B60&lt;=K$6),H_TI+H_ServNPL,0)-(IF($B60=2,K$7*H_LegalShare,0)+IF($B60=K$6,K$7*(1-H_LegalShare),0))-IF($B60=0,H_Acq+H_Board,0)</f>
        <v>-520</v>
      </c>
      <c r="L160" s="19" t="n">
        <f aca="false">IF($B60=L$6,L$13,0)-IF(AND($B60&gt;=1,$B60&lt;=L$6),H_TI+H_ServNPL,0)-(IF($B60=2,L$7*H_LegalShare,0)+IF($B60=L$6,L$7*(1-H_LegalShare),0))-IF($B60=0,H_Acq+H_Board,0)</f>
        <v>-520</v>
      </c>
      <c r="M160" s="19" t="n">
        <f aca="false">IF($B60=M$6,M$13,0)-IF(AND($B60&gt;=1,$B60&lt;=M$6),H_TI+H_ServNPL,0)-(IF($B60=2,M$7*H_LegalShare,0)+IF($B60=M$6,M$7*(1-H_LegalShare),0))-IF($B60=0,H_Acq+H_Board,0)</f>
        <v>-520</v>
      </c>
      <c r="N160" s="19" t="n">
        <f aca="false">IF($B60=N$6,N$13,0)-IF(AND($B60&gt;=1,$B60&lt;=N$6),H_TI+H_ServNPL,0)-(IF($B60=2,N$7*H_LegalShare,0)+IF($B60=N$6,N$7*(1-H_LegalShare),0))-IF($B60=0,H_Acq+H_Board,0)</f>
        <v>-520</v>
      </c>
      <c r="O160" s="19" t="n">
        <f aca="false">IF($B60=O$6,O$13,0)-IF(AND($B60&gt;=1,$B60&lt;=O$6),H_TI+H_ServNPL,0)-(IF($B60=2,O$7*H_LegalShare,0)+IF($B60=O$6,O$7*(1-H_LegalShare),0))-IF($B60=0,H_Acq+H_Board,0)</f>
        <v>-520</v>
      </c>
      <c r="P160" s="19" t="n">
        <f aca="false">IF($B60=P$6,P$13,0)-IF(AND($B60&gt;=1,$B60&lt;=P$6),H_TI+H_ServNPL,0)-(IF($B60=2,P$7*H_LegalShare,0)+IF($B60=P$6,P$7*(1-H_LegalShare),0))-IF($B60=0,H_Acq+H_Board,0)</f>
        <v>-520</v>
      </c>
      <c r="Q160" s="19" t="n">
        <f aca="false">IF($B60=Q$6,Q$13,0)-IF(AND($B60&gt;=1,$B60&lt;=Q$6),H_TI+H_ServNPL,0)-(IF($B60=2,Q$7*H_LegalShare,0)+IF($B60=Q$6,Q$7*(1-H_LegalShare),0))-IF($B60=0,H_Acq+H_Board,0)</f>
        <v>-520</v>
      </c>
      <c r="R160" s="19" t="n">
        <f aca="false">IF($B60=R$6,R$13,0)-IF(AND($B60&gt;=1,$B60&lt;=R$6),H_TI+H_ServNPL,0)-(IF($B60=2,R$7*H_LegalShare,0)+IF($B60=R$6,R$7*(1-H_LegalShare),0))-IF($B60=0,H_Acq+H_Board,0)</f>
        <v>-520</v>
      </c>
      <c r="S160" s="19" t="n">
        <f aca="false">IF($B60=S$6,S$13,0)-IF(AND($B60&gt;=1,$B60&lt;=S$6),H_TI+H_ServNPL,0)-(IF($B60=2,S$7*H_LegalShare,0)+IF($B60=S$6,S$7*(1-H_LegalShare),0))-IF($B60=0,H_Acq+H_Board,0)</f>
        <v>-520</v>
      </c>
      <c r="T160" s="19" t="n">
        <f aca="false">IF($B60=T$6,T$13,0)-IF(AND($B60&gt;=1,$B60&lt;=T$6),H_TI+H_ServNPL,0)-(IF($B60=2,T$7*H_LegalShare,0)+IF($B60=T$6,T$7*(1-H_LegalShare),0))-IF($B60=0,H_Acq+H_Board,0)</f>
        <v>-520</v>
      </c>
      <c r="U160" s="19" t="n">
        <f aca="false">IF($B60=U$6,U$13,0)-IF(AND($B60&gt;=1,$B60&lt;=U$6),H_TI+H_ServNPL,0)-(IF($B60=2,U$7*H_LegalShare,0)+IF($B60=U$6,U$7*(1-H_LegalShare),0))-IF($B60=0,H_Acq+H_Board,0)</f>
        <v>-520</v>
      </c>
      <c r="V160" s="19" t="n">
        <f aca="false">IF($B60=V$6,V$13,0)-IF(AND($B60&gt;=1,$B60&lt;=V$6),H_TI+H_ServNPL,0)-(IF($B60=2,V$7*H_LegalShare,0)+IF($B60=V$6,V$7*(1-H_LegalShare),0))-IF($B60=0,H_Acq+H_Board,0)</f>
        <v>0</v>
      </c>
      <c r="W160" s="19" t="n">
        <f aca="false">IF($B60=W$6,W$13,0)-IF(AND($B60&gt;=1,$B60&lt;=W$6),H_TI+H_ServNPL,0)-(IF($B60=2,W$7*H_LegalShare,0)+IF($B60=W$6,W$7*(1-H_LegalShare),0))-IF($B60=0,H_Acq+H_Board,0)</f>
        <v>0</v>
      </c>
      <c r="X160" s="19" t="n">
        <f aca="false">IF($B60=X$6,X$13,0)-IF(AND($B60&gt;=1,$B60&lt;=X$6),H_TI+H_ServNPL,0)-(IF($B60=2,X$7*H_LegalShare,0)+IF($B60=X$6,X$7*(1-H_LegalShare),0))-IF($B60=0,H_Acq+H_Board,0)</f>
        <v>0</v>
      </c>
      <c r="Y160" s="19" t="n">
        <f aca="false">IF($B60=Y$6,Y$13,0)-IF(AND($B60&gt;=1,$B60&lt;=Y$6),H_TI+H_ServNPL,0)-(IF($B60=2,Y$7*H_LegalShare,0)+IF($B60=Y$6,Y$7*(1-H_LegalShare),0))-IF($B60=0,H_Acq+H_Board,0)</f>
        <v>0</v>
      </c>
    </row>
    <row r="161" customFormat="false" ht="15" hidden="false" customHeight="false" outlineLevel="0" collapsed="false">
      <c r="B161" s="0" t="n">
        <v>30</v>
      </c>
      <c r="C161" s="19" t="n">
        <f aca="false">IF($B61=C$6,C$13,0)-IF(AND($B61&gt;=1,$B61&lt;=C$6),H_TI+H_ServNPL,0)-(IF($B61=2,C$7*H_LegalShare,0)+IF($B61=C$6,C$7*(1-H_LegalShare),0))-IF($B61=0,H_Acq+H_Board,0)</f>
        <v>231441.424270833</v>
      </c>
      <c r="D161" s="19" t="n">
        <f aca="false">IF($B61=D$6,D$13,0)-IF(AND($B61&gt;=1,$B61&lt;=D$6),H_TI+H_ServNPL,0)-(IF($B61=2,D$7*H_LegalShare,0)+IF($B61=D$6,D$7*(1-H_LegalShare),0))-IF($B61=0,H_Acq+H_Board,0)</f>
        <v>0</v>
      </c>
      <c r="E161" s="19" t="n">
        <f aca="false">IF($B61=E$6,E$13,0)-IF(AND($B61&gt;=1,$B61&lt;=E$6),H_TI+H_ServNPL,0)-(IF($B61=2,E$7*H_LegalShare,0)+IF($B61=E$6,E$7*(1-H_LegalShare),0))-IF($B61=0,H_Acq+H_Board,0)</f>
        <v>231441.424270833</v>
      </c>
      <c r="F161" s="19" t="n">
        <f aca="false">IF($B61=F$6,F$13,0)-IF(AND($B61&gt;=1,$B61&lt;=F$6),H_TI+H_ServNPL,0)-(IF($B61=2,F$7*H_LegalShare,0)+IF($B61=F$6,F$7*(1-H_LegalShare),0))-IF($B61=0,H_Acq+H_Board,0)</f>
        <v>0</v>
      </c>
      <c r="G161" s="19" t="n">
        <f aca="false">IF($B61=G$6,G$13,0)-IF(AND($B61&gt;=1,$B61&lt;=G$6),H_TI+H_ServNPL,0)-(IF($B61=2,G$7*H_LegalShare,0)+IF($B61=G$6,G$7*(1-H_LegalShare),0))-IF($B61=0,H_Acq+H_Board,0)</f>
        <v>0</v>
      </c>
      <c r="H161" s="19" t="n">
        <f aca="false">IF($B61=H$6,H$13,0)-IF(AND($B61&gt;=1,$B61&lt;=H$6),H_TI+H_ServNPL,0)-(IF($B61=2,H$7*H_LegalShare,0)+IF($B61=H$6,H$7*(1-H_LegalShare),0))-IF($B61=0,H_Acq+H_Board,0)</f>
        <v>0</v>
      </c>
      <c r="I161" s="19" t="n">
        <f aca="false">IF($B61=I$6,I$13,0)-IF(AND($B61&gt;=1,$B61&lt;=I$6),H_TI+H_ServNPL,0)-(IF($B61=2,I$7*H_LegalShare,0)+IF($B61=I$6,I$7*(1-H_LegalShare),0))-IF($B61=0,H_Acq+H_Board,0)</f>
        <v>-520</v>
      </c>
      <c r="J161" s="19" t="n">
        <f aca="false">IF($B61=J$6,J$13,0)-IF(AND($B61&gt;=1,$B61&lt;=J$6),H_TI+H_ServNPL,0)-(IF($B61=2,J$7*H_LegalShare,0)+IF($B61=J$6,J$7*(1-H_LegalShare),0))-IF($B61=0,H_Acq+H_Board,0)</f>
        <v>-520</v>
      </c>
      <c r="K161" s="19" t="n">
        <f aca="false">IF($B61=K$6,K$13,0)-IF(AND($B61&gt;=1,$B61&lt;=K$6),H_TI+H_ServNPL,0)-(IF($B61=2,K$7*H_LegalShare,0)+IF($B61=K$6,K$7*(1-H_LegalShare),0))-IF($B61=0,H_Acq+H_Board,0)</f>
        <v>231441.424270833</v>
      </c>
      <c r="L161" s="19" t="n">
        <f aca="false">IF($B61=L$6,L$13,0)-IF(AND($B61&gt;=1,$B61&lt;=L$6),H_TI+H_ServNPL,0)-(IF($B61=2,L$7*H_LegalShare,0)+IF($B61=L$6,L$7*(1-H_LegalShare),0))-IF($B61=0,H_Acq+H_Board,0)</f>
        <v>231441.424270833</v>
      </c>
      <c r="M161" s="19" t="n">
        <f aca="false">IF($B61=M$6,M$13,0)-IF(AND($B61&gt;=1,$B61&lt;=M$6),H_TI+H_ServNPL,0)-(IF($B61=2,M$7*H_LegalShare,0)+IF($B61=M$6,M$7*(1-H_LegalShare),0))-IF($B61=0,H_Acq+H_Board,0)</f>
        <v>231441.424270833</v>
      </c>
      <c r="N161" s="19" t="n">
        <f aca="false">IF($B61=N$6,N$13,0)-IF(AND($B61&gt;=1,$B61&lt;=N$6),H_TI+H_ServNPL,0)-(IF($B61=2,N$7*H_LegalShare,0)+IF($B61=N$6,N$7*(1-H_LegalShare),0))-IF($B61=0,H_Acq+H_Board,0)</f>
        <v>-520</v>
      </c>
      <c r="O161" s="19" t="n">
        <f aca="false">IF($B61=O$6,O$13,0)-IF(AND($B61&gt;=1,$B61&lt;=O$6),H_TI+H_ServNPL,0)-(IF($B61=2,O$7*H_LegalShare,0)+IF($B61=O$6,O$7*(1-H_LegalShare),0))-IF($B61=0,H_Acq+H_Board,0)</f>
        <v>-520</v>
      </c>
      <c r="P161" s="19" t="n">
        <f aca="false">IF($B61=P$6,P$13,0)-IF(AND($B61&gt;=1,$B61&lt;=P$6),H_TI+H_ServNPL,0)-(IF($B61=2,P$7*H_LegalShare,0)+IF($B61=P$6,P$7*(1-H_LegalShare),0))-IF($B61=0,H_Acq+H_Board,0)</f>
        <v>-520</v>
      </c>
      <c r="Q161" s="19" t="n">
        <f aca="false">IF($B61=Q$6,Q$13,0)-IF(AND($B61&gt;=1,$B61&lt;=Q$6),H_TI+H_ServNPL,0)-(IF($B61=2,Q$7*H_LegalShare,0)+IF($B61=Q$6,Q$7*(1-H_LegalShare),0))-IF($B61=0,H_Acq+H_Board,0)</f>
        <v>231441.424270833</v>
      </c>
      <c r="R161" s="19" t="n">
        <f aca="false">IF($B61=R$6,R$13,0)-IF(AND($B61&gt;=1,$B61&lt;=R$6),H_TI+H_ServNPL,0)-(IF($B61=2,R$7*H_LegalShare,0)+IF($B61=R$6,R$7*(1-H_LegalShare),0))-IF($B61=0,H_Acq+H_Board,0)</f>
        <v>-520</v>
      </c>
      <c r="S161" s="19" t="n">
        <f aca="false">IF($B61=S$6,S$13,0)-IF(AND($B61&gt;=1,$B61&lt;=S$6),H_TI+H_ServNPL,0)-(IF($B61=2,S$7*H_LegalShare,0)+IF($B61=S$6,S$7*(1-H_LegalShare),0))-IF($B61=0,H_Acq+H_Board,0)</f>
        <v>231441.424270833</v>
      </c>
      <c r="T161" s="19" t="n">
        <f aca="false">IF($B61=T$6,T$13,0)-IF(AND($B61&gt;=1,$B61&lt;=T$6),H_TI+H_ServNPL,0)-(IF($B61=2,T$7*H_LegalShare,0)+IF($B61=T$6,T$7*(1-H_LegalShare),0))-IF($B61=0,H_Acq+H_Board,0)</f>
        <v>-520</v>
      </c>
      <c r="U161" s="19" t="n">
        <f aca="false">IF($B61=U$6,U$13,0)-IF(AND($B61&gt;=1,$B61&lt;=U$6),H_TI+H_ServNPL,0)-(IF($B61=2,U$7*H_LegalShare,0)+IF($B61=U$6,U$7*(1-H_LegalShare),0))-IF($B61=0,H_Acq+H_Board,0)</f>
        <v>-520</v>
      </c>
      <c r="V161" s="19" t="n">
        <f aca="false">IF($B61=V$6,V$13,0)-IF(AND($B61&gt;=1,$B61&lt;=V$6),H_TI+H_ServNPL,0)-(IF($B61=2,V$7*H_LegalShare,0)+IF($B61=V$6,V$7*(1-H_LegalShare),0))-IF($B61=0,H_Acq+H_Board,0)</f>
        <v>0</v>
      </c>
      <c r="W161" s="19" t="n">
        <f aca="false">IF($B61=W$6,W$13,0)-IF(AND($B61&gt;=1,$B61&lt;=W$6),H_TI+H_ServNPL,0)-(IF($B61=2,W$7*H_LegalShare,0)+IF($B61=W$6,W$7*(1-H_LegalShare),0))-IF($B61=0,H_Acq+H_Board,0)</f>
        <v>0</v>
      </c>
      <c r="X161" s="19" t="n">
        <f aca="false">IF($B61=X$6,X$13,0)-IF(AND($B61&gt;=1,$B61&lt;=X$6),H_TI+H_ServNPL,0)-(IF($B61=2,X$7*H_LegalShare,0)+IF($B61=X$6,X$7*(1-H_LegalShare),0))-IF($B61=0,H_Acq+H_Board,0)</f>
        <v>0</v>
      </c>
      <c r="Y161" s="19" t="n">
        <f aca="false">IF($B61=Y$6,Y$13,0)-IF(AND($B61&gt;=1,$B61&lt;=Y$6),H_TI+H_ServNPL,0)-(IF($B61=2,Y$7*H_LegalShare,0)+IF($B61=Y$6,Y$7*(1-H_LegalShare),0))-IF($B61=0,H_Acq+H_Board,0)</f>
        <v>0</v>
      </c>
    </row>
    <row r="162" customFormat="false" ht="15" hidden="false" customHeight="false" outlineLevel="0" collapsed="false">
      <c r="B162" s="0" t="n">
        <v>31</v>
      </c>
      <c r="C162" s="19" t="n">
        <f aca="false">IF($B62=C$6,C$13,0)-IF(AND($B62&gt;=1,$B62&lt;=C$6),H_TI+H_ServNPL,0)-(IF($B62=2,C$7*H_LegalShare,0)+IF($B62=C$6,C$7*(1-H_LegalShare),0))-IF($B62=0,H_Acq+H_Board,0)</f>
        <v>0</v>
      </c>
      <c r="D162" s="19" t="n">
        <f aca="false">IF($B62=D$6,D$13,0)-IF(AND($B62&gt;=1,$B62&lt;=D$6),H_TI+H_ServNPL,0)-(IF($B62=2,D$7*H_LegalShare,0)+IF($B62=D$6,D$7*(1-H_LegalShare),0))-IF($B62=0,H_Acq+H_Board,0)</f>
        <v>0</v>
      </c>
      <c r="E162" s="19" t="n">
        <f aca="false">IF($B62=E$6,E$13,0)-IF(AND($B62&gt;=1,$B62&lt;=E$6),H_TI+H_ServNPL,0)-(IF($B62=2,E$7*H_LegalShare,0)+IF($B62=E$6,E$7*(1-H_LegalShare),0))-IF($B62=0,H_Acq+H_Board,0)</f>
        <v>0</v>
      </c>
      <c r="F162" s="19" t="n">
        <f aca="false">IF($B62=F$6,F$13,0)-IF(AND($B62&gt;=1,$B62&lt;=F$6),H_TI+H_ServNPL,0)-(IF($B62=2,F$7*H_LegalShare,0)+IF($B62=F$6,F$7*(1-H_LegalShare),0))-IF($B62=0,H_Acq+H_Board,0)</f>
        <v>0</v>
      </c>
      <c r="G162" s="19" t="n">
        <f aca="false">IF($B62=G$6,G$13,0)-IF(AND($B62&gt;=1,$B62&lt;=G$6),H_TI+H_ServNPL,0)-(IF($B62=2,G$7*H_LegalShare,0)+IF($B62=G$6,G$7*(1-H_LegalShare),0))-IF($B62=0,H_Acq+H_Board,0)</f>
        <v>0</v>
      </c>
      <c r="H162" s="19" t="n">
        <f aca="false">IF($B62=H$6,H$13,0)-IF(AND($B62&gt;=1,$B62&lt;=H$6),H_TI+H_ServNPL,0)-(IF($B62=2,H$7*H_LegalShare,0)+IF($B62=H$6,H$7*(1-H_LegalShare),0))-IF($B62=0,H_Acq+H_Board,0)</f>
        <v>0</v>
      </c>
      <c r="I162" s="19" t="n">
        <f aca="false">IF($B62=I$6,I$13,0)-IF(AND($B62&gt;=1,$B62&lt;=I$6),H_TI+H_ServNPL,0)-(IF($B62=2,I$7*H_LegalShare,0)+IF($B62=I$6,I$7*(1-H_LegalShare),0))-IF($B62=0,H_Acq+H_Board,0)</f>
        <v>-520</v>
      </c>
      <c r="J162" s="19" t="n">
        <f aca="false">IF($B62=J$6,J$13,0)-IF(AND($B62&gt;=1,$B62&lt;=J$6),H_TI+H_ServNPL,0)-(IF($B62=2,J$7*H_LegalShare,0)+IF($B62=J$6,J$7*(1-H_LegalShare),0))-IF($B62=0,H_Acq+H_Board,0)</f>
        <v>-520</v>
      </c>
      <c r="K162" s="19" t="n">
        <f aca="false">IF($B62=K$6,K$13,0)-IF(AND($B62&gt;=1,$B62&lt;=K$6),H_TI+H_ServNPL,0)-(IF($B62=2,K$7*H_LegalShare,0)+IF($B62=K$6,K$7*(1-H_LegalShare),0))-IF($B62=0,H_Acq+H_Board,0)</f>
        <v>0</v>
      </c>
      <c r="L162" s="19" t="n">
        <f aca="false">IF($B62=L$6,L$13,0)-IF(AND($B62&gt;=1,$B62&lt;=L$6),H_TI+H_ServNPL,0)-(IF($B62=2,L$7*H_LegalShare,0)+IF($B62=L$6,L$7*(1-H_LegalShare),0))-IF($B62=0,H_Acq+H_Board,0)</f>
        <v>0</v>
      </c>
      <c r="M162" s="19" t="n">
        <f aca="false">IF($B62=M$6,M$13,0)-IF(AND($B62&gt;=1,$B62&lt;=M$6),H_TI+H_ServNPL,0)-(IF($B62=2,M$7*H_LegalShare,0)+IF($B62=M$6,M$7*(1-H_LegalShare),0))-IF($B62=0,H_Acq+H_Board,0)</f>
        <v>0</v>
      </c>
      <c r="N162" s="19" t="n">
        <f aca="false">IF($B62=N$6,N$13,0)-IF(AND($B62&gt;=1,$B62&lt;=N$6),H_TI+H_ServNPL,0)-(IF($B62=2,N$7*H_LegalShare,0)+IF($B62=N$6,N$7*(1-H_LegalShare),0))-IF($B62=0,H_Acq+H_Board,0)</f>
        <v>-520</v>
      </c>
      <c r="O162" s="19" t="n">
        <f aca="false">IF($B62=O$6,O$13,0)-IF(AND($B62&gt;=1,$B62&lt;=O$6),H_TI+H_ServNPL,0)-(IF($B62=2,O$7*H_LegalShare,0)+IF($B62=O$6,O$7*(1-H_LegalShare),0))-IF($B62=0,H_Acq+H_Board,0)</f>
        <v>-520</v>
      </c>
      <c r="P162" s="19" t="n">
        <f aca="false">IF($B62=P$6,P$13,0)-IF(AND($B62&gt;=1,$B62&lt;=P$6),H_TI+H_ServNPL,0)-(IF($B62=2,P$7*H_LegalShare,0)+IF($B62=P$6,P$7*(1-H_LegalShare),0))-IF($B62=0,H_Acq+H_Board,0)</f>
        <v>-520</v>
      </c>
      <c r="Q162" s="19" t="n">
        <f aca="false">IF($B62=Q$6,Q$13,0)-IF(AND($B62&gt;=1,$B62&lt;=Q$6),H_TI+H_ServNPL,0)-(IF($B62=2,Q$7*H_LegalShare,0)+IF($B62=Q$6,Q$7*(1-H_LegalShare),0))-IF($B62=0,H_Acq+H_Board,0)</f>
        <v>0</v>
      </c>
      <c r="R162" s="19" t="n">
        <f aca="false">IF($B62=R$6,R$13,0)-IF(AND($B62&gt;=1,$B62&lt;=R$6),H_TI+H_ServNPL,0)-(IF($B62=2,R$7*H_LegalShare,0)+IF($B62=R$6,R$7*(1-H_LegalShare),0))-IF($B62=0,H_Acq+H_Board,0)</f>
        <v>-520</v>
      </c>
      <c r="S162" s="19" t="n">
        <f aca="false">IF($B62=S$6,S$13,0)-IF(AND($B62&gt;=1,$B62&lt;=S$6),H_TI+H_ServNPL,0)-(IF($B62=2,S$7*H_LegalShare,0)+IF($B62=S$6,S$7*(1-H_LegalShare),0))-IF($B62=0,H_Acq+H_Board,0)</f>
        <v>0</v>
      </c>
      <c r="T162" s="19" t="n">
        <f aca="false">IF($B62=T$6,T$13,0)-IF(AND($B62&gt;=1,$B62&lt;=T$6),H_TI+H_ServNPL,0)-(IF($B62=2,T$7*H_LegalShare,0)+IF($B62=T$6,T$7*(1-H_LegalShare),0))-IF($B62=0,H_Acq+H_Board,0)</f>
        <v>-520</v>
      </c>
      <c r="U162" s="19" t="n">
        <f aca="false">IF($B62=U$6,U$13,0)-IF(AND($B62&gt;=1,$B62&lt;=U$6),H_TI+H_ServNPL,0)-(IF($B62=2,U$7*H_LegalShare,0)+IF($B62=U$6,U$7*(1-H_LegalShare),0))-IF($B62=0,H_Acq+H_Board,0)</f>
        <v>-520</v>
      </c>
      <c r="V162" s="19" t="n">
        <f aca="false">IF($B62=V$6,V$13,0)-IF(AND($B62&gt;=1,$B62&lt;=V$6),H_TI+H_ServNPL,0)-(IF($B62=2,V$7*H_LegalShare,0)+IF($B62=V$6,V$7*(1-H_LegalShare),0))-IF($B62=0,H_Acq+H_Board,0)</f>
        <v>0</v>
      </c>
      <c r="W162" s="19" t="n">
        <f aca="false">IF($B62=W$6,W$13,0)-IF(AND($B62&gt;=1,$B62&lt;=W$6),H_TI+H_ServNPL,0)-(IF($B62=2,W$7*H_LegalShare,0)+IF($B62=W$6,W$7*(1-H_LegalShare),0))-IF($B62=0,H_Acq+H_Board,0)</f>
        <v>0</v>
      </c>
      <c r="X162" s="19" t="n">
        <f aca="false">IF($B62=X$6,X$13,0)-IF(AND($B62&gt;=1,$B62&lt;=X$6),H_TI+H_ServNPL,0)-(IF($B62=2,X$7*H_LegalShare,0)+IF($B62=X$6,X$7*(1-H_LegalShare),0))-IF($B62=0,H_Acq+H_Board,0)</f>
        <v>0</v>
      </c>
      <c r="Y162" s="19" t="n">
        <f aca="false">IF($B62=Y$6,Y$13,0)-IF(AND($B62&gt;=1,$B62&lt;=Y$6),H_TI+H_ServNPL,0)-(IF($B62=2,Y$7*H_LegalShare,0)+IF($B62=Y$6,Y$7*(1-H_LegalShare),0))-IF($B62=0,H_Acq+H_Board,0)</f>
        <v>0</v>
      </c>
    </row>
    <row r="163" customFormat="false" ht="15" hidden="false" customHeight="false" outlineLevel="0" collapsed="false">
      <c r="B163" s="0" t="n">
        <v>32</v>
      </c>
      <c r="C163" s="19" t="n">
        <f aca="false">IF($B63=C$6,C$13,0)-IF(AND($B63&gt;=1,$B63&lt;=C$6),H_TI+H_ServNPL,0)-(IF($B63=2,C$7*H_LegalShare,0)+IF($B63=C$6,C$7*(1-H_LegalShare),0))-IF($B63=0,H_Acq+H_Board,0)</f>
        <v>0</v>
      </c>
      <c r="D163" s="19" t="n">
        <f aca="false">IF($B63=D$6,D$13,0)-IF(AND($B63&gt;=1,$B63&lt;=D$6),H_TI+H_ServNPL,0)-(IF($B63=2,D$7*H_LegalShare,0)+IF($B63=D$6,D$7*(1-H_LegalShare),0))-IF($B63=0,H_Acq+H_Board,0)</f>
        <v>0</v>
      </c>
      <c r="E163" s="19" t="n">
        <f aca="false">IF($B63=E$6,E$13,0)-IF(AND($B63&gt;=1,$B63&lt;=E$6),H_TI+H_ServNPL,0)-(IF($B63=2,E$7*H_LegalShare,0)+IF($B63=E$6,E$7*(1-H_LegalShare),0))-IF($B63=0,H_Acq+H_Board,0)</f>
        <v>0</v>
      </c>
      <c r="F163" s="19" t="n">
        <f aca="false">IF($B63=F$6,F$13,0)-IF(AND($B63&gt;=1,$B63&lt;=F$6),H_TI+H_ServNPL,0)-(IF($B63=2,F$7*H_LegalShare,0)+IF($B63=F$6,F$7*(1-H_LegalShare),0))-IF($B63=0,H_Acq+H_Board,0)</f>
        <v>0</v>
      </c>
      <c r="G163" s="19" t="n">
        <f aca="false">IF($B63=G$6,G$13,0)-IF(AND($B63&gt;=1,$B63&lt;=G$6),H_TI+H_ServNPL,0)-(IF($B63=2,G$7*H_LegalShare,0)+IF($B63=G$6,G$7*(1-H_LegalShare),0))-IF($B63=0,H_Acq+H_Board,0)</f>
        <v>0</v>
      </c>
      <c r="H163" s="19" t="n">
        <f aca="false">IF($B63=H$6,H$13,0)-IF(AND($B63&gt;=1,$B63&lt;=H$6),H_TI+H_ServNPL,0)-(IF($B63=2,H$7*H_LegalShare,0)+IF($B63=H$6,H$7*(1-H_LegalShare),0))-IF($B63=0,H_Acq+H_Board,0)</f>
        <v>0</v>
      </c>
      <c r="I163" s="19" t="n">
        <f aca="false">IF($B63=I$6,I$13,0)-IF(AND($B63&gt;=1,$B63&lt;=I$6),H_TI+H_ServNPL,0)-(IF($B63=2,I$7*H_LegalShare,0)+IF($B63=I$6,I$7*(1-H_LegalShare),0))-IF($B63=0,H_Acq+H_Board,0)</f>
        <v>-520</v>
      </c>
      <c r="J163" s="19" t="n">
        <f aca="false">IF($B63=J$6,J$13,0)-IF(AND($B63&gt;=1,$B63&lt;=J$6),H_TI+H_ServNPL,0)-(IF($B63=2,J$7*H_LegalShare,0)+IF($B63=J$6,J$7*(1-H_LegalShare),0))-IF($B63=0,H_Acq+H_Board,0)</f>
        <v>-520</v>
      </c>
      <c r="K163" s="19" t="n">
        <f aca="false">IF($B63=K$6,K$13,0)-IF(AND($B63&gt;=1,$B63&lt;=K$6),H_TI+H_ServNPL,0)-(IF($B63=2,K$7*H_LegalShare,0)+IF($B63=K$6,K$7*(1-H_LegalShare),0))-IF($B63=0,H_Acq+H_Board,0)</f>
        <v>0</v>
      </c>
      <c r="L163" s="19" t="n">
        <f aca="false">IF($B63=L$6,L$13,0)-IF(AND($B63&gt;=1,$B63&lt;=L$6),H_TI+H_ServNPL,0)-(IF($B63=2,L$7*H_LegalShare,0)+IF($B63=L$6,L$7*(1-H_LegalShare),0))-IF($B63=0,H_Acq+H_Board,0)</f>
        <v>0</v>
      </c>
      <c r="M163" s="19" t="n">
        <f aca="false">IF($B63=M$6,M$13,0)-IF(AND($B63&gt;=1,$B63&lt;=M$6),H_TI+H_ServNPL,0)-(IF($B63=2,M$7*H_LegalShare,0)+IF($B63=M$6,M$7*(1-H_LegalShare),0))-IF($B63=0,H_Acq+H_Board,0)</f>
        <v>0</v>
      </c>
      <c r="N163" s="19" t="n">
        <f aca="false">IF($B63=N$6,N$13,0)-IF(AND($B63&gt;=1,$B63&lt;=N$6),H_TI+H_ServNPL,0)-(IF($B63=2,N$7*H_LegalShare,0)+IF($B63=N$6,N$7*(1-H_LegalShare),0))-IF($B63=0,H_Acq+H_Board,0)</f>
        <v>-520</v>
      </c>
      <c r="O163" s="19" t="n">
        <f aca="false">IF($B63=O$6,O$13,0)-IF(AND($B63&gt;=1,$B63&lt;=O$6),H_TI+H_ServNPL,0)-(IF($B63=2,O$7*H_LegalShare,0)+IF($B63=O$6,O$7*(1-H_LegalShare),0))-IF($B63=0,H_Acq+H_Board,0)</f>
        <v>-520</v>
      </c>
      <c r="P163" s="19" t="n">
        <f aca="false">IF($B63=P$6,P$13,0)-IF(AND($B63&gt;=1,$B63&lt;=P$6),H_TI+H_ServNPL,0)-(IF($B63=2,P$7*H_LegalShare,0)+IF($B63=P$6,P$7*(1-H_LegalShare),0))-IF($B63=0,H_Acq+H_Board,0)</f>
        <v>-520</v>
      </c>
      <c r="Q163" s="19" t="n">
        <f aca="false">IF($B63=Q$6,Q$13,0)-IF(AND($B63&gt;=1,$B63&lt;=Q$6),H_TI+H_ServNPL,0)-(IF($B63=2,Q$7*H_LegalShare,0)+IF($B63=Q$6,Q$7*(1-H_LegalShare),0))-IF($B63=0,H_Acq+H_Board,0)</f>
        <v>0</v>
      </c>
      <c r="R163" s="19" t="n">
        <f aca="false">IF($B63=R$6,R$13,0)-IF(AND($B63&gt;=1,$B63&lt;=R$6),H_TI+H_ServNPL,0)-(IF($B63=2,R$7*H_LegalShare,0)+IF($B63=R$6,R$7*(1-H_LegalShare),0))-IF($B63=0,H_Acq+H_Board,0)</f>
        <v>-520</v>
      </c>
      <c r="S163" s="19" t="n">
        <f aca="false">IF($B63=S$6,S$13,0)-IF(AND($B63&gt;=1,$B63&lt;=S$6),H_TI+H_ServNPL,0)-(IF($B63=2,S$7*H_LegalShare,0)+IF($B63=S$6,S$7*(1-H_LegalShare),0))-IF($B63=0,H_Acq+H_Board,0)</f>
        <v>0</v>
      </c>
      <c r="T163" s="19" t="n">
        <f aca="false">IF($B63=T$6,T$13,0)-IF(AND($B63&gt;=1,$B63&lt;=T$6),H_TI+H_ServNPL,0)-(IF($B63=2,T$7*H_LegalShare,0)+IF($B63=T$6,T$7*(1-H_LegalShare),0))-IF($B63=0,H_Acq+H_Board,0)</f>
        <v>234016.6228125</v>
      </c>
      <c r="U163" s="19" t="n">
        <f aca="false">IF($B63=U$6,U$13,0)-IF(AND($B63&gt;=1,$B63&lt;=U$6),H_TI+H_ServNPL,0)-(IF($B63=2,U$7*H_LegalShare,0)+IF($B63=U$6,U$7*(1-H_LegalShare),0))-IF($B63=0,H_Acq+H_Board,0)</f>
        <v>-520</v>
      </c>
      <c r="V163" s="19" t="n">
        <f aca="false">IF($B63=V$6,V$13,0)-IF(AND($B63&gt;=1,$B63&lt;=V$6),H_TI+H_ServNPL,0)-(IF($B63=2,V$7*H_LegalShare,0)+IF($B63=V$6,V$7*(1-H_LegalShare),0))-IF($B63=0,H_Acq+H_Board,0)</f>
        <v>0</v>
      </c>
      <c r="W163" s="19" t="n">
        <f aca="false">IF($B63=W$6,W$13,0)-IF(AND($B63&gt;=1,$B63&lt;=W$6),H_TI+H_ServNPL,0)-(IF($B63=2,W$7*H_LegalShare,0)+IF($B63=W$6,W$7*(1-H_LegalShare),0))-IF($B63=0,H_Acq+H_Board,0)</f>
        <v>0</v>
      </c>
      <c r="X163" s="19" t="n">
        <f aca="false">IF($B63=X$6,X$13,0)-IF(AND($B63&gt;=1,$B63&lt;=X$6),H_TI+H_ServNPL,0)-(IF($B63=2,X$7*H_LegalShare,0)+IF($B63=X$6,X$7*(1-H_LegalShare),0))-IF($B63=0,H_Acq+H_Board,0)</f>
        <v>0</v>
      </c>
      <c r="Y163" s="19" t="n">
        <f aca="false">IF($B63=Y$6,Y$13,0)-IF(AND($B63&gt;=1,$B63&lt;=Y$6),H_TI+H_ServNPL,0)-(IF($B63=2,Y$7*H_LegalShare,0)+IF($B63=Y$6,Y$7*(1-H_LegalShare),0))-IF($B63=0,H_Acq+H_Board,0)</f>
        <v>0</v>
      </c>
    </row>
    <row r="164" customFormat="false" ht="15" hidden="false" customHeight="false" outlineLevel="0" collapsed="false">
      <c r="B164" s="0" t="n">
        <v>33</v>
      </c>
      <c r="C164" s="19" t="n">
        <f aca="false">IF($B64=C$6,C$13,0)-IF(AND($B64&gt;=1,$B64&lt;=C$6),H_TI+H_ServNPL,0)-(IF($B64=2,C$7*H_LegalShare,0)+IF($B64=C$6,C$7*(1-H_LegalShare),0))-IF($B64=0,H_Acq+H_Board,0)</f>
        <v>0</v>
      </c>
      <c r="D164" s="19" t="n">
        <f aca="false">IF($B64=D$6,D$13,0)-IF(AND($B64&gt;=1,$B64&lt;=D$6),H_TI+H_ServNPL,0)-(IF($B64=2,D$7*H_LegalShare,0)+IF($B64=D$6,D$7*(1-H_LegalShare),0))-IF($B64=0,H_Acq+H_Board,0)</f>
        <v>0</v>
      </c>
      <c r="E164" s="19" t="n">
        <f aca="false">IF($B64=E$6,E$13,0)-IF(AND($B64&gt;=1,$B64&lt;=E$6),H_TI+H_ServNPL,0)-(IF($B64=2,E$7*H_LegalShare,0)+IF($B64=E$6,E$7*(1-H_LegalShare),0))-IF($B64=0,H_Acq+H_Board,0)</f>
        <v>0</v>
      </c>
      <c r="F164" s="19" t="n">
        <f aca="false">IF($B64=F$6,F$13,0)-IF(AND($B64&gt;=1,$B64&lt;=F$6),H_TI+H_ServNPL,0)-(IF($B64=2,F$7*H_LegalShare,0)+IF($B64=F$6,F$7*(1-H_LegalShare),0))-IF($B64=0,H_Acq+H_Board,0)</f>
        <v>0</v>
      </c>
      <c r="G164" s="19" t="n">
        <f aca="false">IF($B64=G$6,G$13,0)-IF(AND($B64&gt;=1,$B64&lt;=G$6),H_TI+H_ServNPL,0)-(IF($B64=2,G$7*H_LegalShare,0)+IF($B64=G$6,G$7*(1-H_LegalShare),0))-IF($B64=0,H_Acq+H_Board,0)</f>
        <v>0</v>
      </c>
      <c r="H164" s="19" t="n">
        <f aca="false">IF($B64=H$6,H$13,0)-IF(AND($B64&gt;=1,$B64&lt;=H$6),H_TI+H_ServNPL,0)-(IF($B64=2,H$7*H_LegalShare,0)+IF($B64=H$6,H$7*(1-H_LegalShare),0))-IF($B64=0,H_Acq+H_Board,0)</f>
        <v>0</v>
      </c>
      <c r="I164" s="19" t="n">
        <f aca="false">IF($B64=I$6,I$13,0)-IF(AND($B64&gt;=1,$B64&lt;=I$6),H_TI+H_ServNPL,0)-(IF($B64=2,I$7*H_LegalShare,0)+IF($B64=I$6,I$7*(1-H_LegalShare),0))-IF($B64=0,H_Acq+H_Board,0)</f>
        <v>-520</v>
      </c>
      <c r="J164" s="19" t="n">
        <f aca="false">IF($B64=J$6,J$13,0)-IF(AND($B64&gt;=1,$B64&lt;=J$6),H_TI+H_ServNPL,0)-(IF($B64=2,J$7*H_LegalShare,0)+IF($B64=J$6,J$7*(1-H_LegalShare),0))-IF($B64=0,H_Acq+H_Board,0)</f>
        <v>-520</v>
      </c>
      <c r="K164" s="19" t="n">
        <f aca="false">IF($B64=K$6,K$13,0)-IF(AND($B64&gt;=1,$B64&lt;=K$6),H_TI+H_ServNPL,0)-(IF($B64=2,K$7*H_LegalShare,0)+IF($B64=K$6,K$7*(1-H_LegalShare),0))-IF($B64=0,H_Acq+H_Board,0)</f>
        <v>0</v>
      </c>
      <c r="L164" s="19" t="n">
        <f aca="false">IF($B64=L$6,L$13,0)-IF(AND($B64&gt;=1,$B64&lt;=L$6),H_TI+H_ServNPL,0)-(IF($B64=2,L$7*H_LegalShare,0)+IF($B64=L$6,L$7*(1-H_LegalShare),0))-IF($B64=0,H_Acq+H_Board,0)</f>
        <v>0</v>
      </c>
      <c r="M164" s="19" t="n">
        <f aca="false">IF($B64=M$6,M$13,0)-IF(AND($B64&gt;=1,$B64&lt;=M$6),H_TI+H_ServNPL,0)-(IF($B64=2,M$7*H_LegalShare,0)+IF($B64=M$6,M$7*(1-H_LegalShare),0))-IF($B64=0,H_Acq+H_Board,0)</f>
        <v>0</v>
      </c>
      <c r="N164" s="19" t="n">
        <f aca="false">IF($B64=N$6,N$13,0)-IF(AND($B64&gt;=1,$B64&lt;=N$6),H_TI+H_ServNPL,0)-(IF($B64=2,N$7*H_LegalShare,0)+IF($B64=N$6,N$7*(1-H_LegalShare),0))-IF($B64=0,H_Acq+H_Board,0)</f>
        <v>-520</v>
      </c>
      <c r="O164" s="19" t="n">
        <f aca="false">IF($B64=O$6,O$13,0)-IF(AND($B64&gt;=1,$B64&lt;=O$6),H_TI+H_ServNPL,0)-(IF($B64=2,O$7*H_LegalShare,0)+IF($B64=O$6,O$7*(1-H_LegalShare),0))-IF($B64=0,H_Acq+H_Board,0)</f>
        <v>-520</v>
      </c>
      <c r="P164" s="19" t="n">
        <f aca="false">IF($B64=P$6,P$13,0)-IF(AND($B64&gt;=1,$B64&lt;=P$6),H_TI+H_ServNPL,0)-(IF($B64=2,P$7*H_LegalShare,0)+IF($B64=P$6,P$7*(1-H_LegalShare),0))-IF($B64=0,H_Acq+H_Board,0)</f>
        <v>-520</v>
      </c>
      <c r="Q164" s="19" t="n">
        <f aca="false">IF($B64=Q$6,Q$13,0)-IF(AND($B64&gt;=1,$B64&lt;=Q$6),H_TI+H_ServNPL,0)-(IF($B64=2,Q$7*H_LegalShare,0)+IF($B64=Q$6,Q$7*(1-H_LegalShare),0))-IF($B64=0,H_Acq+H_Board,0)</f>
        <v>0</v>
      </c>
      <c r="R164" s="19" t="n">
        <f aca="false">IF($B64=R$6,R$13,0)-IF(AND($B64&gt;=1,$B64&lt;=R$6),H_TI+H_ServNPL,0)-(IF($B64=2,R$7*H_LegalShare,0)+IF($B64=R$6,R$7*(1-H_LegalShare),0))-IF($B64=0,H_Acq+H_Board,0)</f>
        <v>-520</v>
      </c>
      <c r="S164" s="19" t="n">
        <f aca="false">IF($B64=S$6,S$13,0)-IF(AND($B64&gt;=1,$B64&lt;=S$6),H_TI+H_ServNPL,0)-(IF($B64=2,S$7*H_LegalShare,0)+IF($B64=S$6,S$7*(1-H_LegalShare),0))-IF($B64=0,H_Acq+H_Board,0)</f>
        <v>0</v>
      </c>
      <c r="T164" s="19" t="n">
        <f aca="false">IF($B64=T$6,T$13,0)-IF(AND($B64&gt;=1,$B64&lt;=T$6),H_TI+H_ServNPL,0)-(IF($B64=2,T$7*H_LegalShare,0)+IF($B64=T$6,T$7*(1-H_LegalShare),0))-IF($B64=0,H_Acq+H_Board,0)</f>
        <v>0</v>
      </c>
      <c r="U164" s="19" t="n">
        <f aca="false">IF($B64=U$6,U$13,0)-IF(AND($B64&gt;=1,$B64&lt;=U$6),H_TI+H_ServNPL,0)-(IF($B64=2,U$7*H_LegalShare,0)+IF($B64=U$6,U$7*(1-H_LegalShare),0))-IF($B64=0,H_Acq+H_Board,0)</f>
        <v>235304.222083333</v>
      </c>
      <c r="V164" s="19" t="n">
        <f aca="false">IF($B64=V$6,V$13,0)-IF(AND($B64&gt;=1,$B64&lt;=V$6),H_TI+H_ServNPL,0)-(IF($B64=2,V$7*H_LegalShare,0)+IF($B64=V$6,V$7*(1-H_LegalShare),0))-IF($B64=0,H_Acq+H_Board,0)</f>
        <v>0</v>
      </c>
      <c r="W164" s="19" t="n">
        <f aca="false">IF($B64=W$6,W$13,0)-IF(AND($B64&gt;=1,$B64&lt;=W$6),H_TI+H_ServNPL,0)-(IF($B64=2,W$7*H_LegalShare,0)+IF($B64=W$6,W$7*(1-H_LegalShare),0))-IF($B64=0,H_Acq+H_Board,0)</f>
        <v>0</v>
      </c>
      <c r="X164" s="19" t="n">
        <f aca="false">IF($B64=X$6,X$13,0)-IF(AND($B64&gt;=1,$B64&lt;=X$6),H_TI+H_ServNPL,0)-(IF($B64=2,X$7*H_LegalShare,0)+IF($B64=X$6,X$7*(1-H_LegalShare),0))-IF($B64=0,H_Acq+H_Board,0)</f>
        <v>0</v>
      </c>
      <c r="Y164" s="19" t="n">
        <f aca="false">IF($B64=Y$6,Y$13,0)-IF(AND($B64&gt;=1,$B64&lt;=Y$6),H_TI+H_ServNPL,0)-(IF($B64=2,Y$7*H_LegalShare,0)+IF($B64=Y$6,Y$7*(1-H_LegalShare),0))-IF($B64=0,H_Acq+H_Board,0)</f>
        <v>0</v>
      </c>
    </row>
    <row r="165" customFormat="false" ht="15" hidden="false" customHeight="false" outlineLevel="0" collapsed="false">
      <c r="B165" s="0" t="n">
        <v>34</v>
      </c>
      <c r="C165" s="19" t="n">
        <f aca="false">IF($B65=C$6,C$13,0)-IF(AND($B65&gt;=1,$B65&lt;=C$6),H_TI+H_ServNPL,0)-(IF($B65=2,C$7*H_LegalShare,0)+IF($B65=C$6,C$7*(1-H_LegalShare),0))-IF($B65=0,H_Acq+H_Board,0)</f>
        <v>0</v>
      </c>
      <c r="D165" s="19" t="n">
        <f aca="false">IF($B65=D$6,D$13,0)-IF(AND($B65&gt;=1,$B65&lt;=D$6),H_TI+H_ServNPL,0)-(IF($B65=2,D$7*H_LegalShare,0)+IF($B65=D$6,D$7*(1-H_LegalShare),0))-IF($B65=0,H_Acq+H_Board,0)</f>
        <v>0</v>
      </c>
      <c r="E165" s="19" t="n">
        <f aca="false">IF($B65=E$6,E$13,0)-IF(AND($B65&gt;=1,$B65&lt;=E$6),H_TI+H_ServNPL,0)-(IF($B65=2,E$7*H_LegalShare,0)+IF($B65=E$6,E$7*(1-H_LegalShare),0))-IF($B65=0,H_Acq+H_Board,0)</f>
        <v>0</v>
      </c>
      <c r="F165" s="19" t="n">
        <f aca="false">IF($B65=F$6,F$13,0)-IF(AND($B65&gt;=1,$B65&lt;=F$6),H_TI+H_ServNPL,0)-(IF($B65=2,F$7*H_LegalShare,0)+IF($B65=F$6,F$7*(1-H_LegalShare),0))-IF($B65=0,H_Acq+H_Board,0)</f>
        <v>0</v>
      </c>
      <c r="G165" s="19" t="n">
        <f aca="false">IF($B65=G$6,G$13,0)-IF(AND($B65&gt;=1,$B65&lt;=G$6),H_TI+H_ServNPL,0)-(IF($B65=2,G$7*H_LegalShare,0)+IF($B65=G$6,G$7*(1-H_LegalShare),0))-IF($B65=0,H_Acq+H_Board,0)</f>
        <v>0</v>
      </c>
      <c r="H165" s="19" t="n">
        <f aca="false">IF($B65=H$6,H$13,0)-IF(AND($B65&gt;=1,$B65&lt;=H$6),H_TI+H_ServNPL,0)-(IF($B65=2,H$7*H_LegalShare,0)+IF($B65=H$6,H$7*(1-H_LegalShare),0))-IF($B65=0,H_Acq+H_Board,0)</f>
        <v>0</v>
      </c>
      <c r="I165" s="19" t="n">
        <f aca="false">IF($B65=I$6,I$13,0)-IF(AND($B65&gt;=1,$B65&lt;=I$6),H_TI+H_ServNPL,0)-(IF($B65=2,I$7*H_LegalShare,0)+IF($B65=I$6,I$7*(1-H_LegalShare),0))-IF($B65=0,H_Acq+H_Board,0)</f>
        <v>-520</v>
      </c>
      <c r="J165" s="19" t="n">
        <f aca="false">IF($B65=J$6,J$13,0)-IF(AND($B65&gt;=1,$B65&lt;=J$6),H_TI+H_ServNPL,0)-(IF($B65=2,J$7*H_LegalShare,0)+IF($B65=J$6,J$7*(1-H_LegalShare),0))-IF($B65=0,H_Acq+H_Board,0)</f>
        <v>-520</v>
      </c>
      <c r="K165" s="19" t="n">
        <f aca="false">IF($B65=K$6,K$13,0)-IF(AND($B65&gt;=1,$B65&lt;=K$6),H_TI+H_ServNPL,0)-(IF($B65=2,K$7*H_LegalShare,0)+IF($B65=K$6,K$7*(1-H_LegalShare),0))-IF($B65=0,H_Acq+H_Board,0)</f>
        <v>0</v>
      </c>
      <c r="L165" s="19" t="n">
        <f aca="false">IF($B65=L$6,L$13,0)-IF(AND($B65&gt;=1,$B65&lt;=L$6),H_TI+H_ServNPL,0)-(IF($B65=2,L$7*H_LegalShare,0)+IF($B65=L$6,L$7*(1-H_LegalShare),0))-IF($B65=0,H_Acq+H_Board,0)</f>
        <v>0</v>
      </c>
      <c r="M165" s="19" t="n">
        <f aca="false">IF($B65=M$6,M$13,0)-IF(AND($B65&gt;=1,$B65&lt;=M$6),H_TI+H_ServNPL,0)-(IF($B65=2,M$7*H_LegalShare,0)+IF($B65=M$6,M$7*(1-H_LegalShare),0))-IF($B65=0,H_Acq+H_Board,0)</f>
        <v>0</v>
      </c>
      <c r="N165" s="19" t="n">
        <f aca="false">IF($B65=N$6,N$13,0)-IF(AND($B65&gt;=1,$B65&lt;=N$6),H_TI+H_ServNPL,0)-(IF($B65=2,N$7*H_LegalShare,0)+IF($B65=N$6,N$7*(1-H_LegalShare),0))-IF($B65=0,H_Acq+H_Board,0)</f>
        <v>-520</v>
      </c>
      <c r="O165" s="19" t="n">
        <f aca="false">IF($B65=O$6,O$13,0)-IF(AND($B65&gt;=1,$B65&lt;=O$6),H_TI+H_ServNPL,0)-(IF($B65=2,O$7*H_LegalShare,0)+IF($B65=O$6,O$7*(1-H_LegalShare),0))-IF($B65=0,H_Acq+H_Board,0)</f>
        <v>-520</v>
      </c>
      <c r="P165" s="19" t="n">
        <f aca="false">IF($B65=P$6,P$13,0)-IF(AND($B65&gt;=1,$B65&lt;=P$6),H_TI+H_ServNPL,0)-(IF($B65=2,P$7*H_LegalShare,0)+IF($B65=P$6,P$7*(1-H_LegalShare),0))-IF($B65=0,H_Acq+H_Board,0)</f>
        <v>-520</v>
      </c>
      <c r="Q165" s="19" t="n">
        <f aca="false">IF($B65=Q$6,Q$13,0)-IF(AND($B65&gt;=1,$B65&lt;=Q$6),H_TI+H_ServNPL,0)-(IF($B65=2,Q$7*H_LegalShare,0)+IF($B65=Q$6,Q$7*(1-H_LegalShare),0))-IF($B65=0,H_Acq+H_Board,0)</f>
        <v>0</v>
      </c>
      <c r="R165" s="19" t="n">
        <f aca="false">IF($B65=R$6,R$13,0)-IF(AND($B65&gt;=1,$B65&lt;=R$6),H_TI+H_ServNPL,0)-(IF($B65=2,R$7*H_LegalShare,0)+IF($B65=R$6,R$7*(1-H_LegalShare),0))-IF($B65=0,H_Acq+H_Board,0)</f>
        <v>-520</v>
      </c>
      <c r="S165" s="19" t="n">
        <f aca="false">IF($B65=S$6,S$13,0)-IF(AND($B65&gt;=1,$B65&lt;=S$6),H_TI+H_ServNPL,0)-(IF($B65=2,S$7*H_LegalShare,0)+IF($B65=S$6,S$7*(1-H_LegalShare),0))-IF($B65=0,H_Acq+H_Board,0)</f>
        <v>0</v>
      </c>
      <c r="T165" s="19" t="n">
        <f aca="false">IF($B65=T$6,T$13,0)-IF(AND($B65&gt;=1,$B65&lt;=T$6),H_TI+H_ServNPL,0)-(IF($B65=2,T$7*H_LegalShare,0)+IF($B65=T$6,T$7*(1-H_LegalShare),0))-IF($B65=0,H_Acq+H_Board,0)</f>
        <v>0</v>
      </c>
      <c r="U165" s="19" t="n">
        <f aca="false">IF($B65=U$6,U$13,0)-IF(AND($B65&gt;=1,$B65&lt;=U$6),H_TI+H_ServNPL,0)-(IF($B65=2,U$7*H_LegalShare,0)+IF($B65=U$6,U$7*(1-H_LegalShare),0))-IF($B65=0,H_Acq+H_Board,0)</f>
        <v>0</v>
      </c>
      <c r="V165" s="19" t="n">
        <f aca="false">IF($B65=V$6,V$13,0)-IF(AND($B65&gt;=1,$B65&lt;=V$6),H_TI+H_ServNPL,0)-(IF($B65=2,V$7*H_LegalShare,0)+IF($B65=V$6,V$7*(1-H_LegalShare),0))-IF($B65=0,H_Acq+H_Board,0)</f>
        <v>0</v>
      </c>
      <c r="W165" s="19" t="n">
        <f aca="false">IF($B65=W$6,W$13,0)-IF(AND($B65&gt;=1,$B65&lt;=W$6),H_TI+H_ServNPL,0)-(IF($B65=2,W$7*H_LegalShare,0)+IF($B65=W$6,W$7*(1-H_LegalShare),0))-IF($B65=0,H_Acq+H_Board,0)</f>
        <v>0</v>
      </c>
      <c r="X165" s="19" t="n">
        <f aca="false">IF($B65=X$6,X$13,0)-IF(AND($B65&gt;=1,$B65&lt;=X$6),H_TI+H_ServNPL,0)-(IF($B65=2,X$7*H_LegalShare,0)+IF($B65=X$6,X$7*(1-H_LegalShare),0))-IF($B65=0,H_Acq+H_Board,0)</f>
        <v>0</v>
      </c>
      <c r="Y165" s="19" t="n">
        <f aca="false">IF($B65=Y$6,Y$13,0)-IF(AND($B65&gt;=1,$B65&lt;=Y$6),H_TI+H_ServNPL,0)-(IF($B65=2,Y$7*H_LegalShare,0)+IF($B65=Y$6,Y$7*(1-H_LegalShare),0))-IF($B65=0,H_Acq+H_Board,0)</f>
        <v>0</v>
      </c>
    </row>
    <row r="166" customFormat="false" ht="15" hidden="false" customHeight="false" outlineLevel="0" collapsed="false">
      <c r="B166" s="0" t="n">
        <v>35</v>
      </c>
      <c r="C166" s="19" t="n">
        <f aca="false">IF($B66=C$6,C$13,0)-IF(AND($B66&gt;=1,$B66&lt;=C$6),H_TI+H_ServNPL,0)-(IF($B66=2,C$7*H_LegalShare,0)+IF($B66=C$6,C$7*(1-H_LegalShare),0))-IF($B66=0,H_Acq+H_Board,0)</f>
        <v>0</v>
      </c>
      <c r="D166" s="19" t="n">
        <f aca="false">IF($B66=D$6,D$13,0)-IF(AND($B66&gt;=1,$B66&lt;=D$6),H_TI+H_ServNPL,0)-(IF($B66=2,D$7*H_LegalShare,0)+IF($B66=D$6,D$7*(1-H_LegalShare),0))-IF($B66=0,H_Acq+H_Board,0)</f>
        <v>0</v>
      </c>
      <c r="E166" s="19" t="n">
        <f aca="false">IF($B66=E$6,E$13,0)-IF(AND($B66&gt;=1,$B66&lt;=E$6),H_TI+H_ServNPL,0)-(IF($B66=2,E$7*H_LegalShare,0)+IF($B66=E$6,E$7*(1-H_LegalShare),0))-IF($B66=0,H_Acq+H_Board,0)</f>
        <v>0</v>
      </c>
      <c r="F166" s="19" t="n">
        <f aca="false">IF($B66=F$6,F$13,0)-IF(AND($B66&gt;=1,$B66&lt;=F$6),H_TI+H_ServNPL,0)-(IF($B66=2,F$7*H_LegalShare,0)+IF($B66=F$6,F$7*(1-H_LegalShare),0))-IF($B66=0,H_Acq+H_Board,0)</f>
        <v>0</v>
      </c>
      <c r="G166" s="19" t="n">
        <f aca="false">IF($B66=G$6,G$13,0)-IF(AND($B66&gt;=1,$B66&lt;=G$6),H_TI+H_ServNPL,0)-(IF($B66=2,G$7*H_LegalShare,0)+IF($B66=G$6,G$7*(1-H_LegalShare),0))-IF($B66=0,H_Acq+H_Board,0)</f>
        <v>0</v>
      </c>
      <c r="H166" s="19" t="n">
        <f aca="false">IF($B66=H$6,H$13,0)-IF(AND($B66&gt;=1,$B66&lt;=H$6),H_TI+H_ServNPL,0)-(IF($B66=2,H$7*H_LegalShare,0)+IF($B66=H$6,H$7*(1-H_LegalShare),0))-IF($B66=0,H_Acq+H_Board,0)</f>
        <v>0</v>
      </c>
      <c r="I166" s="19" t="n">
        <f aca="false">IF($B66=I$6,I$13,0)-IF(AND($B66&gt;=1,$B66&lt;=I$6),H_TI+H_ServNPL,0)-(IF($B66=2,I$7*H_LegalShare,0)+IF($B66=I$6,I$7*(1-H_LegalShare),0))-IF($B66=0,H_Acq+H_Board,0)</f>
        <v>-520</v>
      </c>
      <c r="J166" s="19" t="n">
        <f aca="false">IF($B66=J$6,J$13,0)-IF(AND($B66&gt;=1,$B66&lt;=J$6),H_TI+H_ServNPL,0)-(IF($B66=2,J$7*H_LegalShare,0)+IF($B66=J$6,J$7*(1-H_LegalShare),0))-IF($B66=0,H_Acq+H_Board,0)</f>
        <v>-520</v>
      </c>
      <c r="K166" s="19" t="n">
        <f aca="false">IF($B66=K$6,K$13,0)-IF(AND($B66&gt;=1,$B66&lt;=K$6),H_TI+H_ServNPL,0)-(IF($B66=2,K$7*H_LegalShare,0)+IF($B66=K$6,K$7*(1-H_LegalShare),0))-IF($B66=0,H_Acq+H_Board,0)</f>
        <v>0</v>
      </c>
      <c r="L166" s="19" t="n">
        <f aca="false">IF($B66=L$6,L$13,0)-IF(AND($B66&gt;=1,$B66&lt;=L$6),H_TI+H_ServNPL,0)-(IF($B66=2,L$7*H_LegalShare,0)+IF($B66=L$6,L$7*(1-H_LegalShare),0))-IF($B66=0,H_Acq+H_Board,0)</f>
        <v>0</v>
      </c>
      <c r="M166" s="19" t="n">
        <f aca="false">IF($B66=M$6,M$13,0)-IF(AND($B66&gt;=1,$B66&lt;=M$6),H_TI+H_ServNPL,0)-(IF($B66=2,M$7*H_LegalShare,0)+IF($B66=M$6,M$7*(1-H_LegalShare),0))-IF($B66=0,H_Acq+H_Board,0)</f>
        <v>0</v>
      </c>
      <c r="N166" s="19" t="n">
        <f aca="false">IF($B66=N$6,N$13,0)-IF(AND($B66&gt;=1,$B66&lt;=N$6),H_TI+H_ServNPL,0)-(IF($B66=2,N$7*H_LegalShare,0)+IF($B66=N$6,N$7*(1-H_LegalShare),0))-IF($B66=0,H_Acq+H_Board,0)</f>
        <v>-520</v>
      </c>
      <c r="O166" s="19" t="n">
        <f aca="false">IF($B66=O$6,O$13,0)-IF(AND($B66&gt;=1,$B66&lt;=O$6),H_TI+H_ServNPL,0)-(IF($B66=2,O$7*H_LegalShare,0)+IF($B66=O$6,O$7*(1-H_LegalShare),0))-IF($B66=0,H_Acq+H_Board,0)</f>
        <v>-520</v>
      </c>
      <c r="P166" s="19" t="n">
        <f aca="false">IF($B66=P$6,P$13,0)-IF(AND($B66&gt;=1,$B66&lt;=P$6),H_TI+H_ServNPL,0)-(IF($B66=2,P$7*H_LegalShare,0)+IF($B66=P$6,P$7*(1-H_LegalShare),0))-IF($B66=0,H_Acq+H_Board,0)</f>
        <v>-520</v>
      </c>
      <c r="Q166" s="19" t="n">
        <f aca="false">IF($B66=Q$6,Q$13,0)-IF(AND($B66&gt;=1,$B66&lt;=Q$6),H_TI+H_ServNPL,0)-(IF($B66=2,Q$7*H_LegalShare,0)+IF($B66=Q$6,Q$7*(1-H_LegalShare),0))-IF($B66=0,H_Acq+H_Board,0)</f>
        <v>0</v>
      </c>
      <c r="R166" s="19" t="n">
        <f aca="false">IF($B66=R$6,R$13,0)-IF(AND($B66&gt;=1,$B66&lt;=R$6),H_TI+H_ServNPL,0)-(IF($B66=2,R$7*H_LegalShare,0)+IF($B66=R$6,R$7*(1-H_LegalShare),0))-IF($B66=0,H_Acq+H_Board,0)</f>
        <v>-520</v>
      </c>
      <c r="S166" s="19" t="n">
        <f aca="false">IF($B66=S$6,S$13,0)-IF(AND($B66&gt;=1,$B66&lt;=S$6),H_TI+H_ServNPL,0)-(IF($B66=2,S$7*H_LegalShare,0)+IF($B66=S$6,S$7*(1-H_LegalShare),0))-IF($B66=0,H_Acq+H_Board,0)</f>
        <v>0</v>
      </c>
      <c r="T166" s="19" t="n">
        <f aca="false">IF($B66=T$6,T$13,0)-IF(AND($B66&gt;=1,$B66&lt;=T$6),H_TI+H_ServNPL,0)-(IF($B66=2,T$7*H_LegalShare,0)+IF($B66=T$6,T$7*(1-H_LegalShare),0))-IF($B66=0,H_Acq+H_Board,0)</f>
        <v>0</v>
      </c>
      <c r="U166" s="19" t="n">
        <f aca="false">IF($B66=U$6,U$13,0)-IF(AND($B66&gt;=1,$B66&lt;=U$6),H_TI+H_ServNPL,0)-(IF($B66=2,U$7*H_LegalShare,0)+IF($B66=U$6,U$7*(1-H_LegalShare),0))-IF($B66=0,H_Acq+H_Board,0)</f>
        <v>0</v>
      </c>
      <c r="V166" s="19" t="n">
        <f aca="false">IF($B66=V$6,V$13,0)-IF(AND($B66&gt;=1,$B66&lt;=V$6),H_TI+H_ServNPL,0)-(IF($B66=2,V$7*H_LegalShare,0)+IF($B66=V$6,V$7*(1-H_LegalShare),0))-IF($B66=0,H_Acq+H_Board,0)</f>
        <v>0</v>
      </c>
      <c r="W166" s="19" t="n">
        <f aca="false">IF($B66=W$6,W$13,0)-IF(AND($B66&gt;=1,$B66&lt;=W$6),H_TI+H_ServNPL,0)-(IF($B66=2,W$7*H_LegalShare,0)+IF($B66=W$6,W$7*(1-H_LegalShare),0))-IF($B66=0,H_Acq+H_Board,0)</f>
        <v>0</v>
      </c>
      <c r="X166" s="19" t="n">
        <f aca="false">IF($B66=X$6,X$13,0)-IF(AND($B66&gt;=1,$B66&lt;=X$6),H_TI+H_ServNPL,0)-(IF($B66=2,X$7*H_LegalShare,0)+IF($B66=X$6,X$7*(1-H_LegalShare),0))-IF($B66=0,H_Acq+H_Board,0)</f>
        <v>0</v>
      </c>
      <c r="Y166" s="19" t="n">
        <f aca="false">IF($B66=Y$6,Y$13,0)-IF(AND($B66&gt;=1,$B66&lt;=Y$6),H_TI+H_ServNPL,0)-(IF($B66=2,Y$7*H_LegalShare,0)+IF($B66=Y$6,Y$7*(1-H_LegalShare),0))-IF($B66=0,H_Acq+H_Board,0)</f>
        <v>0</v>
      </c>
    </row>
    <row r="167" customFormat="false" ht="15" hidden="false" customHeight="false" outlineLevel="0" collapsed="false">
      <c r="B167" s="0" t="n">
        <v>36</v>
      </c>
      <c r="C167" s="19" t="n">
        <f aca="false">IF($B67=C$6,C$13,0)-IF(AND($B67&gt;=1,$B67&lt;=C$6),H_TI+H_ServNPL,0)-(IF($B67=2,C$7*H_LegalShare,0)+IF($B67=C$6,C$7*(1-H_LegalShare),0))-IF($B67=0,H_Acq+H_Board,0)</f>
        <v>0</v>
      </c>
      <c r="D167" s="19" t="n">
        <f aca="false">IF($B67=D$6,D$13,0)-IF(AND($B67&gt;=1,$B67&lt;=D$6),H_TI+H_ServNPL,0)-(IF($B67=2,D$7*H_LegalShare,0)+IF($B67=D$6,D$7*(1-H_LegalShare),0))-IF($B67=0,H_Acq+H_Board,0)</f>
        <v>0</v>
      </c>
      <c r="E167" s="19" t="n">
        <f aca="false">IF($B67=E$6,E$13,0)-IF(AND($B67&gt;=1,$B67&lt;=E$6),H_TI+H_ServNPL,0)-(IF($B67=2,E$7*H_LegalShare,0)+IF($B67=E$6,E$7*(1-H_LegalShare),0))-IF($B67=0,H_Acq+H_Board,0)</f>
        <v>0</v>
      </c>
      <c r="F167" s="19" t="n">
        <f aca="false">IF($B67=F$6,F$13,0)-IF(AND($B67&gt;=1,$B67&lt;=F$6),H_TI+H_ServNPL,0)-(IF($B67=2,F$7*H_LegalShare,0)+IF($B67=F$6,F$7*(1-H_LegalShare),0))-IF($B67=0,H_Acq+H_Board,0)</f>
        <v>0</v>
      </c>
      <c r="G167" s="19" t="n">
        <f aca="false">IF($B67=G$6,G$13,0)-IF(AND($B67&gt;=1,$B67&lt;=G$6),H_TI+H_ServNPL,0)-(IF($B67=2,G$7*H_LegalShare,0)+IF($B67=G$6,G$7*(1-H_LegalShare),0))-IF($B67=0,H_Acq+H_Board,0)</f>
        <v>0</v>
      </c>
      <c r="H167" s="19" t="n">
        <f aca="false">IF($B67=H$6,H$13,0)-IF(AND($B67&gt;=1,$B67&lt;=H$6),H_TI+H_ServNPL,0)-(IF($B67=2,H$7*H_LegalShare,0)+IF($B67=H$6,H$7*(1-H_LegalShare),0))-IF($B67=0,H_Acq+H_Board,0)</f>
        <v>0</v>
      </c>
      <c r="I167" s="19" t="n">
        <f aca="false">IF($B67=I$6,I$13,0)-IF(AND($B67&gt;=1,$B67&lt;=I$6),H_TI+H_ServNPL,0)-(IF($B67=2,I$7*H_LegalShare,0)+IF($B67=I$6,I$7*(1-H_LegalShare),0))-IF($B67=0,H_Acq+H_Board,0)</f>
        <v>239167.019895833</v>
      </c>
      <c r="J167" s="19" t="n">
        <f aca="false">IF($B67=J$6,J$13,0)-IF(AND($B67&gt;=1,$B67&lt;=J$6),H_TI+H_ServNPL,0)-(IF($B67=2,J$7*H_LegalShare,0)+IF($B67=J$6,J$7*(1-H_LegalShare),0))-IF($B67=0,H_Acq+H_Board,0)</f>
        <v>-520</v>
      </c>
      <c r="K167" s="19" t="n">
        <f aca="false">IF($B67=K$6,K$13,0)-IF(AND($B67&gt;=1,$B67&lt;=K$6),H_TI+H_ServNPL,0)-(IF($B67=2,K$7*H_LegalShare,0)+IF($B67=K$6,K$7*(1-H_LegalShare),0))-IF($B67=0,H_Acq+H_Board,0)</f>
        <v>0</v>
      </c>
      <c r="L167" s="19" t="n">
        <f aca="false">IF($B67=L$6,L$13,0)-IF(AND($B67&gt;=1,$B67&lt;=L$6),H_TI+H_ServNPL,0)-(IF($B67=2,L$7*H_LegalShare,0)+IF($B67=L$6,L$7*(1-H_LegalShare),0))-IF($B67=0,H_Acq+H_Board,0)</f>
        <v>0</v>
      </c>
      <c r="M167" s="19" t="n">
        <f aca="false">IF($B67=M$6,M$13,0)-IF(AND($B67&gt;=1,$B67&lt;=M$6),H_TI+H_ServNPL,0)-(IF($B67=2,M$7*H_LegalShare,0)+IF($B67=M$6,M$7*(1-H_LegalShare),0))-IF($B67=0,H_Acq+H_Board,0)</f>
        <v>0</v>
      </c>
      <c r="N167" s="19" t="n">
        <f aca="false">IF($B67=N$6,N$13,0)-IF(AND($B67&gt;=1,$B67&lt;=N$6),H_TI+H_ServNPL,0)-(IF($B67=2,N$7*H_LegalShare,0)+IF($B67=N$6,N$7*(1-H_LegalShare),0))-IF($B67=0,H_Acq+H_Board,0)</f>
        <v>239167.019895833</v>
      </c>
      <c r="O167" s="19" t="n">
        <f aca="false">IF($B67=O$6,O$13,0)-IF(AND($B67&gt;=1,$B67&lt;=O$6),H_TI+H_ServNPL,0)-(IF($B67=2,O$7*H_LegalShare,0)+IF($B67=O$6,O$7*(1-H_LegalShare),0))-IF($B67=0,H_Acq+H_Board,0)</f>
        <v>-520</v>
      </c>
      <c r="P167" s="19" t="n">
        <f aca="false">IF($B67=P$6,P$13,0)-IF(AND($B67&gt;=1,$B67&lt;=P$6),H_TI+H_ServNPL,0)-(IF($B67=2,P$7*H_LegalShare,0)+IF($B67=P$6,P$7*(1-H_LegalShare),0))-IF($B67=0,H_Acq+H_Board,0)</f>
        <v>-520</v>
      </c>
      <c r="Q167" s="19" t="n">
        <f aca="false">IF($B67=Q$6,Q$13,0)-IF(AND($B67&gt;=1,$B67&lt;=Q$6),H_TI+H_ServNPL,0)-(IF($B67=2,Q$7*H_LegalShare,0)+IF($B67=Q$6,Q$7*(1-H_LegalShare),0))-IF($B67=0,H_Acq+H_Board,0)</f>
        <v>0</v>
      </c>
      <c r="R167" s="19" t="n">
        <f aca="false">IF($B67=R$6,R$13,0)-IF(AND($B67&gt;=1,$B67&lt;=R$6),H_TI+H_ServNPL,0)-(IF($B67=2,R$7*H_LegalShare,0)+IF($B67=R$6,R$7*(1-H_LegalShare),0))-IF($B67=0,H_Acq+H_Board,0)</f>
        <v>239167.019895833</v>
      </c>
      <c r="S167" s="19" t="n">
        <f aca="false">IF($B67=S$6,S$13,0)-IF(AND($B67&gt;=1,$B67&lt;=S$6),H_TI+H_ServNPL,0)-(IF($B67=2,S$7*H_LegalShare,0)+IF($B67=S$6,S$7*(1-H_LegalShare),0))-IF($B67=0,H_Acq+H_Board,0)</f>
        <v>0</v>
      </c>
      <c r="T167" s="19" t="n">
        <f aca="false">IF($B67=T$6,T$13,0)-IF(AND($B67&gt;=1,$B67&lt;=T$6),H_TI+H_ServNPL,0)-(IF($B67=2,T$7*H_LegalShare,0)+IF($B67=T$6,T$7*(1-H_LegalShare),0))-IF($B67=0,H_Acq+H_Board,0)</f>
        <v>0</v>
      </c>
      <c r="U167" s="19" t="n">
        <f aca="false">IF($B67=U$6,U$13,0)-IF(AND($B67&gt;=1,$B67&lt;=U$6),H_TI+H_ServNPL,0)-(IF($B67=2,U$7*H_LegalShare,0)+IF($B67=U$6,U$7*(1-H_LegalShare),0))-IF($B67=0,H_Acq+H_Board,0)</f>
        <v>0</v>
      </c>
      <c r="V167" s="19" t="n">
        <f aca="false">IF($B67=V$6,V$13,0)-IF(AND($B67&gt;=1,$B67&lt;=V$6),H_TI+H_ServNPL,0)-(IF($B67=2,V$7*H_LegalShare,0)+IF($B67=V$6,V$7*(1-H_LegalShare),0))-IF($B67=0,H_Acq+H_Board,0)</f>
        <v>0</v>
      </c>
      <c r="W167" s="19" t="n">
        <f aca="false">IF($B67=W$6,W$13,0)-IF(AND($B67&gt;=1,$B67&lt;=W$6),H_TI+H_ServNPL,0)-(IF($B67=2,W$7*H_LegalShare,0)+IF($B67=W$6,W$7*(1-H_LegalShare),0))-IF($B67=0,H_Acq+H_Board,0)</f>
        <v>0</v>
      </c>
      <c r="X167" s="19" t="n">
        <f aca="false">IF($B67=X$6,X$13,0)-IF(AND($B67&gt;=1,$B67&lt;=X$6),H_TI+H_ServNPL,0)-(IF($B67=2,X$7*H_LegalShare,0)+IF($B67=X$6,X$7*(1-H_LegalShare),0))-IF($B67=0,H_Acq+H_Board,0)</f>
        <v>0</v>
      </c>
      <c r="Y167" s="19" t="n">
        <f aca="false">IF($B67=Y$6,Y$13,0)-IF(AND($B67&gt;=1,$B67&lt;=Y$6),H_TI+H_ServNPL,0)-(IF($B67=2,Y$7*H_LegalShare,0)+IF($B67=Y$6,Y$7*(1-H_LegalShare),0))-IF($B67=0,H_Acq+H_Board,0)</f>
        <v>0</v>
      </c>
    </row>
    <row r="168" customFormat="false" ht="15" hidden="false" customHeight="false" outlineLevel="0" collapsed="false">
      <c r="B168" s="0" t="n">
        <v>37</v>
      </c>
      <c r="C168" s="19" t="n">
        <f aca="false">IF($B68=C$6,C$13,0)-IF(AND($B68&gt;=1,$B68&lt;=C$6),H_TI+H_ServNPL,0)-(IF($B68=2,C$7*H_LegalShare,0)+IF($B68=C$6,C$7*(1-H_LegalShare),0))-IF($B68=0,H_Acq+H_Board,0)</f>
        <v>0</v>
      </c>
      <c r="D168" s="19" t="n">
        <f aca="false">IF($B68=D$6,D$13,0)-IF(AND($B68&gt;=1,$B68&lt;=D$6),H_TI+H_ServNPL,0)-(IF($B68=2,D$7*H_LegalShare,0)+IF($B68=D$6,D$7*(1-H_LegalShare),0))-IF($B68=0,H_Acq+H_Board,0)</f>
        <v>0</v>
      </c>
      <c r="E168" s="19" t="n">
        <f aca="false">IF($B68=E$6,E$13,0)-IF(AND($B68&gt;=1,$B68&lt;=E$6),H_TI+H_ServNPL,0)-(IF($B68=2,E$7*H_LegalShare,0)+IF($B68=E$6,E$7*(1-H_LegalShare),0))-IF($B68=0,H_Acq+H_Board,0)</f>
        <v>0</v>
      </c>
      <c r="F168" s="19" t="n">
        <f aca="false">IF($B68=F$6,F$13,0)-IF(AND($B68&gt;=1,$B68&lt;=F$6),H_TI+H_ServNPL,0)-(IF($B68=2,F$7*H_LegalShare,0)+IF($B68=F$6,F$7*(1-H_LegalShare),0))-IF($B68=0,H_Acq+H_Board,0)</f>
        <v>0</v>
      </c>
      <c r="G168" s="19" t="n">
        <f aca="false">IF($B68=G$6,G$13,0)-IF(AND($B68&gt;=1,$B68&lt;=G$6),H_TI+H_ServNPL,0)-(IF($B68=2,G$7*H_LegalShare,0)+IF($B68=G$6,G$7*(1-H_LegalShare),0))-IF($B68=0,H_Acq+H_Board,0)</f>
        <v>0</v>
      </c>
      <c r="H168" s="19" t="n">
        <f aca="false">IF($B68=H$6,H$13,0)-IF(AND($B68&gt;=1,$B68&lt;=H$6),H_TI+H_ServNPL,0)-(IF($B68=2,H$7*H_LegalShare,0)+IF($B68=H$6,H$7*(1-H_LegalShare),0))-IF($B68=0,H_Acq+H_Board,0)</f>
        <v>0</v>
      </c>
      <c r="I168" s="19" t="n">
        <f aca="false">IF($B68=I$6,I$13,0)-IF(AND($B68&gt;=1,$B68&lt;=I$6),H_TI+H_ServNPL,0)-(IF($B68=2,I$7*H_LegalShare,0)+IF($B68=I$6,I$7*(1-H_LegalShare),0))-IF($B68=0,H_Acq+H_Board,0)</f>
        <v>0</v>
      </c>
      <c r="J168" s="19" t="n">
        <f aca="false">IF($B68=J$6,J$13,0)-IF(AND($B68&gt;=1,$B68&lt;=J$6),H_TI+H_ServNPL,0)-(IF($B68=2,J$7*H_LegalShare,0)+IF($B68=J$6,J$7*(1-H_LegalShare),0))-IF($B68=0,H_Acq+H_Board,0)</f>
        <v>-520</v>
      </c>
      <c r="K168" s="19" t="n">
        <f aca="false">IF($B68=K$6,K$13,0)-IF(AND($B68&gt;=1,$B68&lt;=K$6),H_TI+H_ServNPL,0)-(IF($B68=2,K$7*H_LegalShare,0)+IF($B68=K$6,K$7*(1-H_LegalShare),0))-IF($B68=0,H_Acq+H_Board,0)</f>
        <v>0</v>
      </c>
      <c r="L168" s="19" t="n">
        <f aca="false">IF($B68=L$6,L$13,0)-IF(AND($B68&gt;=1,$B68&lt;=L$6),H_TI+H_ServNPL,0)-(IF($B68=2,L$7*H_LegalShare,0)+IF($B68=L$6,L$7*(1-H_LegalShare),0))-IF($B68=0,H_Acq+H_Board,0)</f>
        <v>0</v>
      </c>
      <c r="M168" s="19" t="n">
        <f aca="false">IF($B68=M$6,M$13,0)-IF(AND($B68&gt;=1,$B68&lt;=M$6),H_TI+H_ServNPL,0)-(IF($B68=2,M$7*H_LegalShare,0)+IF($B68=M$6,M$7*(1-H_LegalShare),0))-IF($B68=0,H_Acq+H_Board,0)</f>
        <v>0</v>
      </c>
      <c r="N168" s="19" t="n">
        <f aca="false">IF($B68=N$6,N$13,0)-IF(AND($B68&gt;=1,$B68&lt;=N$6),H_TI+H_ServNPL,0)-(IF($B68=2,N$7*H_LegalShare,0)+IF($B68=N$6,N$7*(1-H_LegalShare),0))-IF($B68=0,H_Acq+H_Board,0)</f>
        <v>0</v>
      </c>
      <c r="O168" s="19" t="n">
        <f aca="false">IF($B68=O$6,O$13,0)-IF(AND($B68&gt;=1,$B68&lt;=O$6),H_TI+H_ServNPL,0)-(IF($B68=2,O$7*H_LegalShare,0)+IF($B68=O$6,O$7*(1-H_LegalShare),0))-IF($B68=0,H_Acq+H_Board,0)</f>
        <v>-520</v>
      </c>
      <c r="P168" s="19" t="n">
        <f aca="false">IF($B68=P$6,P$13,0)-IF(AND($B68&gt;=1,$B68&lt;=P$6),H_TI+H_ServNPL,0)-(IF($B68=2,P$7*H_LegalShare,0)+IF($B68=P$6,P$7*(1-H_LegalShare),0))-IF($B68=0,H_Acq+H_Board,0)</f>
        <v>-520</v>
      </c>
      <c r="Q168" s="19" t="n">
        <f aca="false">IF($B68=Q$6,Q$13,0)-IF(AND($B68&gt;=1,$B68&lt;=Q$6),H_TI+H_ServNPL,0)-(IF($B68=2,Q$7*H_LegalShare,0)+IF($B68=Q$6,Q$7*(1-H_LegalShare),0))-IF($B68=0,H_Acq+H_Board,0)</f>
        <v>0</v>
      </c>
      <c r="R168" s="19" t="n">
        <f aca="false">IF($B68=R$6,R$13,0)-IF(AND($B68&gt;=1,$B68&lt;=R$6),H_TI+H_ServNPL,0)-(IF($B68=2,R$7*H_LegalShare,0)+IF($B68=R$6,R$7*(1-H_LegalShare),0))-IF($B68=0,H_Acq+H_Board,0)</f>
        <v>0</v>
      </c>
      <c r="S168" s="19" t="n">
        <f aca="false">IF($B68=S$6,S$13,0)-IF(AND($B68&gt;=1,$B68&lt;=S$6),H_TI+H_ServNPL,0)-(IF($B68=2,S$7*H_LegalShare,0)+IF($B68=S$6,S$7*(1-H_LegalShare),0))-IF($B68=0,H_Acq+H_Board,0)</f>
        <v>0</v>
      </c>
      <c r="T168" s="19" t="n">
        <f aca="false">IF($B68=T$6,T$13,0)-IF(AND($B68&gt;=1,$B68&lt;=T$6),H_TI+H_ServNPL,0)-(IF($B68=2,T$7*H_LegalShare,0)+IF($B68=T$6,T$7*(1-H_LegalShare),0))-IF($B68=0,H_Acq+H_Board,0)</f>
        <v>0</v>
      </c>
      <c r="U168" s="19" t="n">
        <f aca="false">IF($B68=U$6,U$13,0)-IF(AND($B68&gt;=1,$B68&lt;=U$6),H_TI+H_ServNPL,0)-(IF($B68=2,U$7*H_LegalShare,0)+IF($B68=U$6,U$7*(1-H_LegalShare),0))-IF($B68=0,H_Acq+H_Board,0)</f>
        <v>0</v>
      </c>
      <c r="V168" s="19" t="n">
        <f aca="false">IF($B68=V$6,V$13,0)-IF(AND($B68&gt;=1,$B68&lt;=V$6),H_TI+H_ServNPL,0)-(IF($B68=2,V$7*H_LegalShare,0)+IF($B68=V$6,V$7*(1-H_LegalShare),0))-IF($B68=0,H_Acq+H_Board,0)</f>
        <v>0</v>
      </c>
      <c r="W168" s="19" t="n">
        <f aca="false">IF($B68=W$6,W$13,0)-IF(AND($B68&gt;=1,$B68&lt;=W$6),H_TI+H_ServNPL,0)-(IF($B68=2,W$7*H_LegalShare,0)+IF($B68=W$6,W$7*(1-H_LegalShare),0))-IF($B68=0,H_Acq+H_Board,0)</f>
        <v>0</v>
      </c>
      <c r="X168" s="19" t="n">
        <f aca="false">IF($B68=X$6,X$13,0)-IF(AND($B68&gt;=1,$B68&lt;=X$6),H_TI+H_ServNPL,0)-(IF($B68=2,X$7*H_LegalShare,0)+IF($B68=X$6,X$7*(1-H_LegalShare),0))-IF($B68=0,H_Acq+H_Board,0)</f>
        <v>0</v>
      </c>
      <c r="Y168" s="19" t="n">
        <f aca="false">IF($B68=Y$6,Y$13,0)-IF(AND($B68&gt;=1,$B68&lt;=Y$6),H_TI+H_ServNPL,0)-(IF($B68=2,Y$7*H_LegalShare,0)+IF($B68=Y$6,Y$7*(1-H_LegalShare),0))-IF($B68=0,H_Acq+H_Board,0)</f>
        <v>0</v>
      </c>
    </row>
    <row r="169" customFormat="false" ht="15" hidden="false" customHeight="false" outlineLevel="0" collapsed="false">
      <c r="B169" s="0" t="n">
        <v>38</v>
      </c>
      <c r="C169" s="19" t="n">
        <f aca="false">IF($B69=C$6,C$13,0)-IF(AND($B69&gt;=1,$B69&lt;=C$6),H_TI+H_ServNPL,0)-(IF($B69=2,C$7*H_LegalShare,0)+IF($B69=C$6,C$7*(1-H_LegalShare),0))-IF($B69=0,H_Acq+H_Board,0)</f>
        <v>0</v>
      </c>
      <c r="D169" s="19" t="n">
        <f aca="false">IF($B69=D$6,D$13,0)-IF(AND($B69&gt;=1,$B69&lt;=D$6),H_TI+H_ServNPL,0)-(IF($B69=2,D$7*H_LegalShare,0)+IF($B69=D$6,D$7*(1-H_LegalShare),0))-IF($B69=0,H_Acq+H_Board,0)</f>
        <v>0</v>
      </c>
      <c r="E169" s="19" t="n">
        <f aca="false">IF($B69=E$6,E$13,0)-IF(AND($B69&gt;=1,$B69&lt;=E$6),H_TI+H_ServNPL,0)-(IF($B69=2,E$7*H_LegalShare,0)+IF($B69=E$6,E$7*(1-H_LegalShare),0))-IF($B69=0,H_Acq+H_Board,0)</f>
        <v>0</v>
      </c>
      <c r="F169" s="19" t="n">
        <f aca="false">IF($B69=F$6,F$13,0)-IF(AND($B69&gt;=1,$B69&lt;=F$6),H_TI+H_ServNPL,0)-(IF($B69=2,F$7*H_LegalShare,0)+IF($B69=F$6,F$7*(1-H_LegalShare),0))-IF($B69=0,H_Acq+H_Board,0)</f>
        <v>0</v>
      </c>
      <c r="G169" s="19" t="n">
        <f aca="false">IF($B69=G$6,G$13,0)-IF(AND($B69&gt;=1,$B69&lt;=G$6),H_TI+H_ServNPL,0)-(IF($B69=2,G$7*H_LegalShare,0)+IF($B69=G$6,G$7*(1-H_LegalShare),0))-IF($B69=0,H_Acq+H_Board,0)</f>
        <v>0</v>
      </c>
      <c r="H169" s="19" t="n">
        <f aca="false">IF($B69=H$6,H$13,0)-IF(AND($B69&gt;=1,$B69&lt;=H$6),H_TI+H_ServNPL,0)-(IF($B69=2,H$7*H_LegalShare,0)+IF($B69=H$6,H$7*(1-H_LegalShare),0))-IF($B69=0,H_Acq+H_Board,0)</f>
        <v>0</v>
      </c>
      <c r="I169" s="19" t="n">
        <f aca="false">IF($B69=I$6,I$13,0)-IF(AND($B69&gt;=1,$B69&lt;=I$6),H_TI+H_ServNPL,0)-(IF($B69=2,I$7*H_LegalShare,0)+IF($B69=I$6,I$7*(1-H_LegalShare),0))-IF($B69=0,H_Acq+H_Board,0)</f>
        <v>0</v>
      </c>
      <c r="J169" s="19" t="n">
        <f aca="false">IF($B69=J$6,J$13,0)-IF(AND($B69&gt;=1,$B69&lt;=J$6),H_TI+H_ServNPL,0)-(IF($B69=2,J$7*H_LegalShare,0)+IF($B69=J$6,J$7*(1-H_LegalShare),0))-IF($B69=0,H_Acq+H_Board,0)</f>
        <v>-520</v>
      </c>
      <c r="K169" s="19" t="n">
        <f aca="false">IF($B69=K$6,K$13,0)-IF(AND($B69&gt;=1,$B69&lt;=K$6),H_TI+H_ServNPL,0)-(IF($B69=2,K$7*H_LegalShare,0)+IF($B69=K$6,K$7*(1-H_LegalShare),0))-IF($B69=0,H_Acq+H_Board,0)</f>
        <v>0</v>
      </c>
      <c r="L169" s="19" t="n">
        <f aca="false">IF($B69=L$6,L$13,0)-IF(AND($B69&gt;=1,$B69&lt;=L$6),H_TI+H_ServNPL,0)-(IF($B69=2,L$7*H_LegalShare,0)+IF($B69=L$6,L$7*(1-H_LegalShare),0))-IF($B69=0,H_Acq+H_Board,0)</f>
        <v>0</v>
      </c>
      <c r="M169" s="19" t="n">
        <f aca="false">IF($B69=M$6,M$13,0)-IF(AND($B69&gt;=1,$B69&lt;=M$6),H_TI+H_ServNPL,0)-(IF($B69=2,M$7*H_LegalShare,0)+IF($B69=M$6,M$7*(1-H_LegalShare),0))-IF($B69=0,H_Acq+H_Board,0)</f>
        <v>0</v>
      </c>
      <c r="N169" s="19" t="n">
        <f aca="false">IF($B69=N$6,N$13,0)-IF(AND($B69&gt;=1,$B69&lt;=N$6),H_TI+H_ServNPL,0)-(IF($B69=2,N$7*H_LegalShare,0)+IF($B69=N$6,N$7*(1-H_LegalShare),0))-IF($B69=0,H_Acq+H_Board,0)</f>
        <v>0</v>
      </c>
      <c r="O169" s="19" t="n">
        <f aca="false">IF($B69=O$6,O$13,0)-IF(AND($B69&gt;=1,$B69&lt;=O$6),H_TI+H_ServNPL,0)-(IF($B69=2,O$7*H_LegalShare,0)+IF($B69=O$6,O$7*(1-H_LegalShare),0))-IF($B69=0,H_Acq+H_Board,0)</f>
        <v>-520</v>
      </c>
      <c r="P169" s="19" t="n">
        <f aca="false">IF($B69=P$6,P$13,0)-IF(AND($B69&gt;=1,$B69&lt;=P$6),H_TI+H_ServNPL,0)-(IF($B69=2,P$7*H_LegalShare,0)+IF($B69=P$6,P$7*(1-H_LegalShare),0))-IF($B69=0,H_Acq+H_Board,0)</f>
        <v>-520</v>
      </c>
      <c r="Q169" s="19" t="n">
        <f aca="false">IF($B69=Q$6,Q$13,0)-IF(AND($B69&gt;=1,$B69&lt;=Q$6),H_TI+H_ServNPL,0)-(IF($B69=2,Q$7*H_LegalShare,0)+IF($B69=Q$6,Q$7*(1-H_LegalShare),0))-IF($B69=0,H_Acq+H_Board,0)</f>
        <v>0</v>
      </c>
      <c r="R169" s="19" t="n">
        <f aca="false">IF($B69=R$6,R$13,0)-IF(AND($B69&gt;=1,$B69&lt;=R$6),H_TI+H_ServNPL,0)-(IF($B69=2,R$7*H_LegalShare,0)+IF($B69=R$6,R$7*(1-H_LegalShare),0))-IF($B69=0,H_Acq+H_Board,0)</f>
        <v>0</v>
      </c>
      <c r="S169" s="19" t="n">
        <f aca="false">IF($B69=S$6,S$13,0)-IF(AND($B69&gt;=1,$B69&lt;=S$6),H_TI+H_ServNPL,0)-(IF($B69=2,S$7*H_LegalShare,0)+IF($B69=S$6,S$7*(1-H_LegalShare),0))-IF($B69=0,H_Acq+H_Board,0)</f>
        <v>0</v>
      </c>
      <c r="T169" s="19" t="n">
        <f aca="false">IF($B69=T$6,T$13,0)-IF(AND($B69&gt;=1,$B69&lt;=T$6),H_TI+H_ServNPL,0)-(IF($B69=2,T$7*H_LegalShare,0)+IF($B69=T$6,T$7*(1-H_LegalShare),0))-IF($B69=0,H_Acq+H_Board,0)</f>
        <v>0</v>
      </c>
      <c r="U169" s="19" t="n">
        <f aca="false">IF($B69=U$6,U$13,0)-IF(AND($B69&gt;=1,$B69&lt;=U$6),H_TI+H_ServNPL,0)-(IF($B69=2,U$7*H_LegalShare,0)+IF($B69=U$6,U$7*(1-H_LegalShare),0))-IF($B69=0,H_Acq+H_Board,0)</f>
        <v>0</v>
      </c>
      <c r="V169" s="19" t="n">
        <f aca="false">IF($B69=V$6,V$13,0)-IF(AND($B69&gt;=1,$B69&lt;=V$6),H_TI+H_ServNPL,0)-(IF($B69=2,V$7*H_LegalShare,0)+IF($B69=V$6,V$7*(1-H_LegalShare),0))-IF($B69=0,H_Acq+H_Board,0)</f>
        <v>0</v>
      </c>
      <c r="W169" s="19" t="n">
        <f aca="false">IF($B69=W$6,W$13,0)-IF(AND($B69&gt;=1,$B69&lt;=W$6),H_TI+H_ServNPL,0)-(IF($B69=2,W$7*H_LegalShare,0)+IF($B69=W$6,W$7*(1-H_LegalShare),0))-IF($B69=0,H_Acq+H_Board,0)</f>
        <v>0</v>
      </c>
      <c r="X169" s="19" t="n">
        <f aca="false">IF($B69=X$6,X$13,0)-IF(AND($B69&gt;=1,$B69&lt;=X$6),H_TI+H_ServNPL,0)-(IF($B69=2,X$7*H_LegalShare,0)+IF($B69=X$6,X$7*(1-H_LegalShare),0))-IF($B69=0,H_Acq+H_Board,0)</f>
        <v>0</v>
      </c>
      <c r="Y169" s="19" t="n">
        <f aca="false">IF($B69=Y$6,Y$13,0)-IF(AND($B69&gt;=1,$B69&lt;=Y$6),H_TI+H_ServNPL,0)-(IF($B69=2,Y$7*H_LegalShare,0)+IF($B69=Y$6,Y$7*(1-H_LegalShare),0))-IF($B69=0,H_Acq+H_Board,0)</f>
        <v>0</v>
      </c>
    </row>
    <row r="170" customFormat="false" ht="15" hidden="false" customHeight="false" outlineLevel="0" collapsed="false">
      <c r="B170" s="0" t="n">
        <v>39</v>
      </c>
      <c r="C170" s="19" t="n">
        <f aca="false">IF($B70=C$6,C$13,0)-IF(AND($B70&gt;=1,$B70&lt;=C$6),H_TI+H_ServNPL,0)-(IF($B70=2,C$7*H_LegalShare,0)+IF($B70=C$6,C$7*(1-H_LegalShare),0))-IF($B70=0,H_Acq+H_Board,0)</f>
        <v>0</v>
      </c>
      <c r="D170" s="19" t="n">
        <f aca="false">IF($B70=D$6,D$13,0)-IF(AND($B70&gt;=1,$B70&lt;=D$6),H_TI+H_ServNPL,0)-(IF($B70=2,D$7*H_LegalShare,0)+IF($B70=D$6,D$7*(1-H_LegalShare),0))-IF($B70=0,H_Acq+H_Board,0)</f>
        <v>0</v>
      </c>
      <c r="E170" s="19" t="n">
        <f aca="false">IF($B70=E$6,E$13,0)-IF(AND($B70&gt;=1,$B70&lt;=E$6),H_TI+H_ServNPL,0)-(IF($B70=2,E$7*H_LegalShare,0)+IF($B70=E$6,E$7*(1-H_LegalShare),0))-IF($B70=0,H_Acq+H_Board,0)</f>
        <v>0</v>
      </c>
      <c r="F170" s="19" t="n">
        <f aca="false">IF($B70=F$6,F$13,0)-IF(AND($B70&gt;=1,$B70&lt;=F$6),H_TI+H_ServNPL,0)-(IF($B70=2,F$7*H_LegalShare,0)+IF($B70=F$6,F$7*(1-H_LegalShare),0))-IF($B70=0,H_Acq+H_Board,0)</f>
        <v>0</v>
      </c>
      <c r="G170" s="19" t="n">
        <f aca="false">IF($B70=G$6,G$13,0)-IF(AND($B70&gt;=1,$B70&lt;=G$6),H_TI+H_ServNPL,0)-(IF($B70=2,G$7*H_LegalShare,0)+IF($B70=G$6,G$7*(1-H_LegalShare),0))-IF($B70=0,H_Acq+H_Board,0)</f>
        <v>0</v>
      </c>
      <c r="H170" s="19" t="n">
        <f aca="false">IF($B70=H$6,H$13,0)-IF(AND($B70&gt;=1,$B70&lt;=H$6),H_TI+H_ServNPL,0)-(IF($B70=2,H$7*H_LegalShare,0)+IF($B70=H$6,H$7*(1-H_LegalShare),0))-IF($B70=0,H_Acq+H_Board,0)</f>
        <v>0</v>
      </c>
      <c r="I170" s="19" t="n">
        <f aca="false">IF($B70=I$6,I$13,0)-IF(AND($B70&gt;=1,$B70&lt;=I$6),H_TI+H_ServNPL,0)-(IF($B70=2,I$7*H_LegalShare,0)+IF($B70=I$6,I$7*(1-H_LegalShare),0))-IF($B70=0,H_Acq+H_Board,0)</f>
        <v>0</v>
      </c>
      <c r="J170" s="19" t="n">
        <f aca="false">IF($B70=J$6,J$13,0)-IF(AND($B70&gt;=1,$B70&lt;=J$6),H_TI+H_ServNPL,0)-(IF($B70=2,J$7*H_LegalShare,0)+IF($B70=J$6,J$7*(1-H_LegalShare),0))-IF($B70=0,H_Acq+H_Board,0)</f>
        <v>-520</v>
      </c>
      <c r="K170" s="19" t="n">
        <f aca="false">IF($B70=K$6,K$13,0)-IF(AND($B70&gt;=1,$B70&lt;=K$6),H_TI+H_ServNPL,0)-(IF($B70=2,K$7*H_LegalShare,0)+IF($B70=K$6,K$7*(1-H_LegalShare),0))-IF($B70=0,H_Acq+H_Board,0)</f>
        <v>0</v>
      </c>
      <c r="L170" s="19" t="n">
        <f aca="false">IF($B70=L$6,L$13,0)-IF(AND($B70&gt;=1,$B70&lt;=L$6),H_TI+H_ServNPL,0)-(IF($B70=2,L$7*H_LegalShare,0)+IF($B70=L$6,L$7*(1-H_LegalShare),0))-IF($B70=0,H_Acq+H_Board,0)</f>
        <v>0</v>
      </c>
      <c r="M170" s="19" t="n">
        <f aca="false">IF($B70=M$6,M$13,0)-IF(AND($B70&gt;=1,$B70&lt;=M$6),H_TI+H_ServNPL,0)-(IF($B70=2,M$7*H_LegalShare,0)+IF($B70=M$6,M$7*(1-H_LegalShare),0))-IF($B70=0,H_Acq+H_Board,0)</f>
        <v>0</v>
      </c>
      <c r="N170" s="19" t="n">
        <f aca="false">IF($B70=N$6,N$13,0)-IF(AND($B70&gt;=1,$B70&lt;=N$6),H_TI+H_ServNPL,0)-(IF($B70=2,N$7*H_LegalShare,0)+IF($B70=N$6,N$7*(1-H_LegalShare),0))-IF($B70=0,H_Acq+H_Board,0)</f>
        <v>0</v>
      </c>
      <c r="O170" s="19" t="n">
        <f aca="false">IF($B70=O$6,O$13,0)-IF(AND($B70&gt;=1,$B70&lt;=O$6),H_TI+H_ServNPL,0)-(IF($B70=2,O$7*H_LegalShare,0)+IF($B70=O$6,O$7*(1-H_LegalShare),0))-IF($B70=0,H_Acq+H_Board,0)</f>
        <v>-520</v>
      </c>
      <c r="P170" s="19" t="n">
        <f aca="false">IF($B70=P$6,P$13,0)-IF(AND($B70&gt;=1,$B70&lt;=P$6),H_TI+H_ServNPL,0)-(IF($B70=2,P$7*H_LegalShare,0)+IF($B70=P$6,P$7*(1-H_LegalShare),0))-IF($B70=0,H_Acq+H_Board,0)</f>
        <v>-520</v>
      </c>
      <c r="Q170" s="19" t="n">
        <f aca="false">IF($B70=Q$6,Q$13,0)-IF(AND($B70&gt;=1,$B70&lt;=Q$6),H_TI+H_ServNPL,0)-(IF($B70=2,Q$7*H_LegalShare,0)+IF($B70=Q$6,Q$7*(1-H_LegalShare),0))-IF($B70=0,H_Acq+H_Board,0)</f>
        <v>0</v>
      </c>
      <c r="R170" s="19" t="n">
        <f aca="false">IF($B70=R$6,R$13,0)-IF(AND($B70&gt;=1,$B70&lt;=R$6),H_TI+H_ServNPL,0)-(IF($B70=2,R$7*H_LegalShare,0)+IF($B70=R$6,R$7*(1-H_LegalShare),0))-IF($B70=0,H_Acq+H_Board,0)</f>
        <v>0</v>
      </c>
      <c r="S170" s="19" t="n">
        <f aca="false">IF($B70=S$6,S$13,0)-IF(AND($B70&gt;=1,$B70&lt;=S$6),H_TI+H_ServNPL,0)-(IF($B70=2,S$7*H_LegalShare,0)+IF($B70=S$6,S$7*(1-H_LegalShare),0))-IF($B70=0,H_Acq+H_Board,0)</f>
        <v>0</v>
      </c>
      <c r="T170" s="19" t="n">
        <f aca="false">IF($B70=T$6,T$13,0)-IF(AND($B70&gt;=1,$B70&lt;=T$6),H_TI+H_ServNPL,0)-(IF($B70=2,T$7*H_LegalShare,0)+IF($B70=T$6,T$7*(1-H_LegalShare),0))-IF($B70=0,H_Acq+H_Board,0)</f>
        <v>0</v>
      </c>
      <c r="U170" s="19" t="n">
        <f aca="false">IF($B70=U$6,U$13,0)-IF(AND($B70&gt;=1,$B70&lt;=U$6),H_TI+H_ServNPL,0)-(IF($B70=2,U$7*H_LegalShare,0)+IF($B70=U$6,U$7*(1-H_LegalShare),0))-IF($B70=0,H_Acq+H_Board,0)</f>
        <v>0</v>
      </c>
      <c r="V170" s="19" t="n">
        <f aca="false">IF($B70=V$6,V$13,0)-IF(AND($B70&gt;=1,$B70&lt;=V$6),H_TI+H_ServNPL,0)-(IF($B70=2,V$7*H_LegalShare,0)+IF($B70=V$6,V$7*(1-H_LegalShare),0))-IF($B70=0,H_Acq+H_Board,0)</f>
        <v>0</v>
      </c>
      <c r="W170" s="19" t="n">
        <f aca="false">IF($B70=W$6,W$13,0)-IF(AND($B70&gt;=1,$B70&lt;=W$6),H_TI+H_ServNPL,0)-(IF($B70=2,W$7*H_LegalShare,0)+IF($B70=W$6,W$7*(1-H_LegalShare),0))-IF($B70=0,H_Acq+H_Board,0)</f>
        <v>0</v>
      </c>
      <c r="X170" s="19" t="n">
        <f aca="false">IF($B70=X$6,X$13,0)-IF(AND($B70&gt;=1,$B70&lt;=X$6),H_TI+H_ServNPL,0)-(IF($B70=2,X$7*H_LegalShare,0)+IF($B70=X$6,X$7*(1-H_LegalShare),0))-IF($B70=0,H_Acq+H_Board,0)</f>
        <v>0</v>
      </c>
      <c r="Y170" s="19" t="n">
        <f aca="false">IF($B70=Y$6,Y$13,0)-IF(AND($B70&gt;=1,$B70&lt;=Y$6),H_TI+H_ServNPL,0)-(IF($B70=2,Y$7*H_LegalShare,0)+IF($B70=Y$6,Y$7*(1-H_LegalShare),0))-IF($B70=0,H_Acq+H_Board,0)</f>
        <v>0</v>
      </c>
    </row>
    <row r="171" customFormat="false" ht="15" hidden="false" customHeight="false" outlineLevel="0" collapsed="false">
      <c r="B171" s="0" t="n">
        <v>40</v>
      </c>
      <c r="C171" s="19" t="n">
        <f aca="false">IF($B71=C$6,C$13,0)-IF(AND($B71&gt;=1,$B71&lt;=C$6),H_TI+H_ServNPL,0)-(IF($B71=2,C$7*H_LegalShare,0)+IF($B71=C$6,C$7*(1-H_LegalShare),0))-IF($B71=0,H_Acq+H_Board,0)</f>
        <v>0</v>
      </c>
      <c r="D171" s="19" t="n">
        <f aca="false">IF($B71=D$6,D$13,0)-IF(AND($B71&gt;=1,$B71&lt;=D$6),H_TI+H_ServNPL,0)-(IF($B71=2,D$7*H_LegalShare,0)+IF($B71=D$6,D$7*(1-H_LegalShare),0))-IF($B71=0,H_Acq+H_Board,0)</f>
        <v>0</v>
      </c>
      <c r="E171" s="19" t="n">
        <f aca="false">IF($B71=E$6,E$13,0)-IF(AND($B71&gt;=1,$B71&lt;=E$6),H_TI+H_ServNPL,0)-(IF($B71=2,E$7*H_LegalShare,0)+IF($B71=E$6,E$7*(1-H_LegalShare),0))-IF($B71=0,H_Acq+H_Board,0)</f>
        <v>0</v>
      </c>
      <c r="F171" s="19" t="n">
        <f aca="false">IF($B71=F$6,F$13,0)-IF(AND($B71&gt;=1,$B71&lt;=F$6),H_TI+H_ServNPL,0)-(IF($B71=2,F$7*H_LegalShare,0)+IF($B71=F$6,F$7*(1-H_LegalShare),0))-IF($B71=0,H_Acq+H_Board,0)</f>
        <v>0</v>
      </c>
      <c r="G171" s="19" t="n">
        <f aca="false">IF($B71=G$6,G$13,0)-IF(AND($B71&gt;=1,$B71&lt;=G$6),H_TI+H_ServNPL,0)-(IF($B71=2,G$7*H_LegalShare,0)+IF($B71=G$6,G$7*(1-H_LegalShare),0))-IF($B71=0,H_Acq+H_Board,0)</f>
        <v>0</v>
      </c>
      <c r="H171" s="19" t="n">
        <f aca="false">IF($B71=H$6,H$13,0)-IF(AND($B71&gt;=1,$B71&lt;=H$6),H_TI+H_ServNPL,0)-(IF($B71=2,H$7*H_LegalShare,0)+IF($B71=H$6,H$7*(1-H_LegalShare),0))-IF($B71=0,H_Acq+H_Board,0)</f>
        <v>0</v>
      </c>
      <c r="I171" s="19" t="n">
        <f aca="false">IF($B71=I$6,I$13,0)-IF(AND($B71&gt;=1,$B71&lt;=I$6),H_TI+H_ServNPL,0)-(IF($B71=2,I$7*H_LegalShare,0)+IF($B71=I$6,I$7*(1-H_LegalShare),0))-IF($B71=0,H_Acq+H_Board,0)</f>
        <v>0</v>
      </c>
      <c r="J171" s="19" t="n">
        <f aca="false">IF($B71=J$6,J$13,0)-IF(AND($B71&gt;=1,$B71&lt;=J$6),H_TI+H_ServNPL,0)-(IF($B71=2,J$7*H_LegalShare,0)+IF($B71=J$6,J$7*(1-H_LegalShare),0))-IF($B71=0,H_Acq+H_Board,0)</f>
        <v>-520</v>
      </c>
      <c r="K171" s="19" t="n">
        <f aca="false">IF($B71=K$6,K$13,0)-IF(AND($B71&gt;=1,$B71&lt;=K$6),H_TI+H_ServNPL,0)-(IF($B71=2,K$7*H_LegalShare,0)+IF($B71=K$6,K$7*(1-H_LegalShare),0))-IF($B71=0,H_Acq+H_Board,0)</f>
        <v>0</v>
      </c>
      <c r="L171" s="19" t="n">
        <f aca="false">IF($B71=L$6,L$13,0)-IF(AND($B71&gt;=1,$B71&lt;=L$6),H_TI+H_ServNPL,0)-(IF($B71=2,L$7*H_LegalShare,0)+IF($B71=L$6,L$7*(1-H_LegalShare),0))-IF($B71=0,H_Acq+H_Board,0)</f>
        <v>0</v>
      </c>
      <c r="M171" s="19" t="n">
        <f aca="false">IF($B71=M$6,M$13,0)-IF(AND($B71&gt;=1,$B71&lt;=M$6),H_TI+H_ServNPL,0)-(IF($B71=2,M$7*H_LegalShare,0)+IF($B71=M$6,M$7*(1-H_LegalShare),0))-IF($B71=0,H_Acq+H_Board,0)</f>
        <v>0</v>
      </c>
      <c r="N171" s="19" t="n">
        <f aca="false">IF($B71=N$6,N$13,0)-IF(AND($B71&gt;=1,$B71&lt;=N$6),H_TI+H_ServNPL,0)-(IF($B71=2,N$7*H_LegalShare,0)+IF($B71=N$6,N$7*(1-H_LegalShare),0))-IF($B71=0,H_Acq+H_Board,0)</f>
        <v>0</v>
      </c>
      <c r="O171" s="19" t="n">
        <f aca="false">IF($B71=O$6,O$13,0)-IF(AND($B71&gt;=1,$B71&lt;=O$6),H_TI+H_ServNPL,0)-(IF($B71=2,O$7*H_LegalShare,0)+IF($B71=O$6,O$7*(1-H_LegalShare),0))-IF($B71=0,H_Acq+H_Board,0)</f>
        <v>-520</v>
      </c>
      <c r="P171" s="19" t="n">
        <f aca="false">IF($B71=P$6,P$13,0)-IF(AND($B71&gt;=1,$B71&lt;=P$6),H_TI+H_ServNPL,0)-(IF($B71=2,P$7*H_LegalShare,0)+IF($B71=P$6,P$7*(1-H_LegalShare),0))-IF($B71=0,H_Acq+H_Board,0)</f>
        <v>-520</v>
      </c>
      <c r="Q171" s="19" t="n">
        <f aca="false">IF($B71=Q$6,Q$13,0)-IF(AND($B71&gt;=1,$B71&lt;=Q$6),H_TI+H_ServNPL,0)-(IF($B71=2,Q$7*H_LegalShare,0)+IF($B71=Q$6,Q$7*(1-H_LegalShare),0))-IF($B71=0,H_Acq+H_Board,0)</f>
        <v>0</v>
      </c>
      <c r="R171" s="19" t="n">
        <f aca="false">IF($B71=R$6,R$13,0)-IF(AND($B71&gt;=1,$B71&lt;=R$6),H_TI+H_ServNPL,0)-(IF($B71=2,R$7*H_LegalShare,0)+IF($B71=R$6,R$7*(1-H_LegalShare),0))-IF($B71=0,H_Acq+H_Board,0)</f>
        <v>0</v>
      </c>
      <c r="S171" s="19" t="n">
        <f aca="false">IF($B71=S$6,S$13,0)-IF(AND($B71&gt;=1,$B71&lt;=S$6),H_TI+H_ServNPL,0)-(IF($B71=2,S$7*H_LegalShare,0)+IF($B71=S$6,S$7*(1-H_LegalShare),0))-IF($B71=0,H_Acq+H_Board,0)</f>
        <v>0</v>
      </c>
      <c r="T171" s="19" t="n">
        <f aca="false">IF($B71=T$6,T$13,0)-IF(AND($B71&gt;=1,$B71&lt;=T$6),H_TI+H_ServNPL,0)-(IF($B71=2,T$7*H_LegalShare,0)+IF($B71=T$6,T$7*(1-H_LegalShare),0))-IF($B71=0,H_Acq+H_Board,0)</f>
        <v>0</v>
      </c>
      <c r="U171" s="19" t="n">
        <f aca="false">IF($B71=U$6,U$13,0)-IF(AND($B71&gt;=1,$B71&lt;=U$6),H_TI+H_ServNPL,0)-(IF($B71=2,U$7*H_LegalShare,0)+IF($B71=U$6,U$7*(1-H_LegalShare),0))-IF($B71=0,H_Acq+H_Board,0)</f>
        <v>0</v>
      </c>
      <c r="V171" s="19" t="n">
        <f aca="false">IF($B71=V$6,V$13,0)-IF(AND($B71&gt;=1,$B71&lt;=V$6),H_TI+H_ServNPL,0)-(IF($B71=2,V$7*H_LegalShare,0)+IF($B71=V$6,V$7*(1-H_LegalShare),0))-IF($B71=0,H_Acq+H_Board,0)</f>
        <v>0</v>
      </c>
      <c r="W171" s="19" t="n">
        <f aca="false">IF($B71=W$6,W$13,0)-IF(AND($B71&gt;=1,$B71&lt;=W$6),H_TI+H_ServNPL,0)-(IF($B71=2,W$7*H_LegalShare,0)+IF($B71=W$6,W$7*(1-H_LegalShare),0))-IF($B71=0,H_Acq+H_Board,0)</f>
        <v>0</v>
      </c>
      <c r="X171" s="19" t="n">
        <f aca="false">IF($B71=X$6,X$13,0)-IF(AND($B71&gt;=1,$B71&lt;=X$6),H_TI+H_ServNPL,0)-(IF($B71=2,X$7*H_LegalShare,0)+IF($B71=X$6,X$7*(1-H_LegalShare),0))-IF($B71=0,H_Acq+H_Board,0)</f>
        <v>0</v>
      </c>
      <c r="Y171" s="19" t="n">
        <f aca="false">IF($B71=Y$6,Y$13,0)-IF(AND($B71&gt;=1,$B71&lt;=Y$6),H_TI+H_ServNPL,0)-(IF($B71=2,Y$7*H_LegalShare,0)+IF($B71=Y$6,Y$7*(1-H_LegalShare),0))-IF($B71=0,H_Acq+H_Board,0)</f>
        <v>0</v>
      </c>
    </row>
    <row r="172" customFormat="false" ht="15" hidden="false" customHeight="false" outlineLevel="0" collapsed="false">
      <c r="B172" s="0" t="n">
        <v>41</v>
      </c>
      <c r="C172" s="19" t="n">
        <f aca="false">IF($B72=C$6,C$13,0)-IF(AND($B72&gt;=1,$B72&lt;=C$6),H_TI+H_ServNPL,0)-(IF($B72=2,C$7*H_LegalShare,0)+IF($B72=C$6,C$7*(1-H_LegalShare),0))-IF($B72=0,H_Acq+H_Board,0)</f>
        <v>0</v>
      </c>
      <c r="D172" s="19" t="n">
        <f aca="false">IF($B72=D$6,D$13,0)-IF(AND($B72&gt;=1,$B72&lt;=D$6),H_TI+H_ServNPL,0)-(IF($B72=2,D$7*H_LegalShare,0)+IF($B72=D$6,D$7*(1-H_LegalShare),0))-IF($B72=0,H_Acq+H_Board,0)</f>
        <v>0</v>
      </c>
      <c r="E172" s="19" t="n">
        <f aca="false">IF($B72=E$6,E$13,0)-IF(AND($B72&gt;=1,$B72&lt;=E$6),H_TI+H_ServNPL,0)-(IF($B72=2,E$7*H_LegalShare,0)+IF($B72=E$6,E$7*(1-H_LegalShare),0))-IF($B72=0,H_Acq+H_Board,0)</f>
        <v>0</v>
      </c>
      <c r="F172" s="19" t="n">
        <f aca="false">IF($B72=F$6,F$13,0)-IF(AND($B72&gt;=1,$B72&lt;=F$6),H_TI+H_ServNPL,0)-(IF($B72=2,F$7*H_LegalShare,0)+IF($B72=F$6,F$7*(1-H_LegalShare),0))-IF($B72=0,H_Acq+H_Board,0)</f>
        <v>0</v>
      </c>
      <c r="G172" s="19" t="n">
        <f aca="false">IF($B72=G$6,G$13,0)-IF(AND($B72&gt;=1,$B72&lt;=G$6),H_TI+H_ServNPL,0)-(IF($B72=2,G$7*H_LegalShare,0)+IF($B72=G$6,G$7*(1-H_LegalShare),0))-IF($B72=0,H_Acq+H_Board,0)</f>
        <v>0</v>
      </c>
      <c r="H172" s="19" t="n">
        <f aca="false">IF($B72=H$6,H$13,0)-IF(AND($B72&gt;=1,$B72&lt;=H$6),H_TI+H_ServNPL,0)-(IF($B72=2,H$7*H_LegalShare,0)+IF($B72=H$6,H$7*(1-H_LegalShare),0))-IF($B72=0,H_Acq+H_Board,0)</f>
        <v>0</v>
      </c>
      <c r="I172" s="19" t="n">
        <f aca="false">IF($B72=I$6,I$13,0)-IF(AND($B72&gt;=1,$B72&lt;=I$6),H_TI+H_ServNPL,0)-(IF($B72=2,I$7*H_LegalShare,0)+IF($B72=I$6,I$7*(1-H_LegalShare),0))-IF($B72=0,H_Acq+H_Board,0)</f>
        <v>0</v>
      </c>
      <c r="J172" s="19" t="n">
        <f aca="false">IF($B72=J$6,J$13,0)-IF(AND($B72&gt;=1,$B72&lt;=J$6),H_TI+H_ServNPL,0)-(IF($B72=2,J$7*H_LegalShare,0)+IF($B72=J$6,J$7*(1-H_LegalShare),0))-IF($B72=0,H_Acq+H_Board,0)</f>
        <v>-520</v>
      </c>
      <c r="K172" s="19" t="n">
        <f aca="false">IF($B72=K$6,K$13,0)-IF(AND($B72&gt;=1,$B72&lt;=K$6),H_TI+H_ServNPL,0)-(IF($B72=2,K$7*H_LegalShare,0)+IF($B72=K$6,K$7*(1-H_LegalShare),0))-IF($B72=0,H_Acq+H_Board,0)</f>
        <v>0</v>
      </c>
      <c r="L172" s="19" t="n">
        <f aca="false">IF($B72=L$6,L$13,0)-IF(AND($B72&gt;=1,$B72&lt;=L$6),H_TI+H_ServNPL,0)-(IF($B72=2,L$7*H_LegalShare,0)+IF($B72=L$6,L$7*(1-H_LegalShare),0))-IF($B72=0,H_Acq+H_Board,0)</f>
        <v>0</v>
      </c>
      <c r="M172" s="19" t="n">
        <f aca="false">IF($B72=M$6,M$13,0)-IF(AND($B72&gt;=1,$B72&lt;=M$6),H_TI+H_ServNPL,0)-(IF($B72=2,M$7*H_LegalShare,0)+IF($B72=M$6,M$7*(1-H_LegalShare),0))-IF($B72=0,H_Acq+H_Board,0)</f>
        <v>0</v>
      </c>
      <c r="N172" s="19" t="n">
        <f aca="false">IF($B72=N$6,N$13,0)-IF(AND($B72&gt;=1,$B72&lt;=N$6),H_TI+H_ServNPL,0)-(IF($B72=2,N$7*H_LegalShare,0)+IF($B72=N$6,N$7*(1-H_LegalShare),0))-IF($B72=0,H_Acq+H_Board,0)</f>
        <v>0</v>
      </c>
      <c r="O172" s="19" t="n">
        <f aca="false">IF($B72=O$6,O$13,0)-IF(AND($B72&gt;=1,$B72&lt;=O$6),H_TI+H_ServNPL,0)-(IF($B72=2,O$7*H_LegalShare,0)+IF($B72=O$6,O$7*(1-H_LegalShare),0))-IF($B72=0,H_Acq+H_Board,0)</f>
        <v>-520</v>
      </c>
      <c r="P172" s="19" t="n">
        <f aca="false">IF($B72=P$6,P$13,0)-IF(AND($B72&gt;=1,$B72&lt;=P$6),H_TI+H_ServNPL,0)-(IF($B72=2,P$7*H_LegalShare,0)+IF($B72=P$6,P$7*(1-H_LegalShare),0))-IF($B72=0,H_Acq+H_Board,0)</f>
        <v>-520</v>
      </c>
      <c r="Q172" s="19" t="n">
        <f aca="false">IF($B72=Q$6,Q$13,0)-IF(AND($B72&gt;=1,$B72&lt;=Q$6),H_TI+H_ServNPL,0)-(IF($B72=2,Q$7*H_LegalShare,0)+IF($B72=Q$6,Q$7*(1-H_LegalShare),0))-IF($B72=0,H_Acq+H_Board,0)</f>
        <v>0</v>
      </c>
      <c r="R172" s="19" t="n">
        <f aca="false">IF($B72=R$6,R$13,0)-IF(AND($B72&gt;=1,$B72&lt;=R$6),H_TI+H_ServNPL,0)-(IF($B72=2,R$7*H_LegalShare,0)+IF($B72=R$6,R$7*(1-H_LegalShare),0))-IF($B72=0,H_Acq+H_Board,0)</f>
        <v>0</v>
      </c>
      <c r="S172" s="19" t="n">
        <f aca="false">IF($B72=S$6,S$13,0)-IF(AND($B72&gt;=1,$B72&lt;=S$6),H_TI+H_ServNPL,0)-(IF($B72=2,S$7*H_LegalShare,0)+IF($B72=S$6,S$7*(1-H_LegalShare),0))-IF($B72=0,H_Acq+H_Board,0)</f>
        <v>0</v>
      </c>
      <c r="T172" s="19" t="n">
        <f aca="false">IF($B72=T$6,T$13,0)-IF(AND($B72&gt;=1,$B72&lt;=T$6),H_TI+H_ServNPL,0)-(IF($B72=2,T$7*H_LegalShare,0)+IF($B72=T$6,T$7*(1-H_LegalShare),0))-IF($B72=0,H_Acq+H_Board,0)</f>
        <v>0</v>
      </c>
      <c r="U172" s="19" t="n">
        <f aca="false">IF($B72=U$6,U$13,0)-IF(AND($B72&gt;=1,$B72&lt;=U$6),H_TI+H_ServNPL,0)-(IF($B72=2,U$7*H_LegalShare,0)+IF($B72=U$6,U$7*(1-H_LegalShare),0))-IF($B72=0,H_Acq+H_Board,0)</f>
        <v>0</v>
      </c>
      <c r="V172" s="19" t="n">
        <f aca="false">IF($B72=V$6,V$13,0)-IF(AND($B72&gt;=1,$B72&lt;=V$6),H_TI+H_ServNPL,0)-(IF($B72=2,V$7*H_LegalShare,0)+IF($B72=V$6,V$7*(1-H_LegalShare),0))-IF($B72=0,H_Acq+H_Board,0)</f>
        <v>0</v>
      </c>
      <c r="W172" s="19" t="n">
        <f aca="false">IF($B72=W$6,W$13,0)-IF(AND($B72&gt;=1,$B72&lt;=W$6),H_TI+H_ServNPL,0)-(IF($B72=2,W$7*H_LegalShare,0)+IF($B72=W$6,W$7*(1-H_LegalShare),0))-IF($B72=0,H_Acq+H_Board,0)</f>
        <v>0</v>
      </c>
      <c r="X172" s="19" t="n">
        <f aca="false">IF($B72=X$6,X$13,0)-IF(AND($B72&gt;=1,$B72&lt;=X$6),H_TI+H_ServNPL,0)-(IF($B72=2,X$7*H_LegalShare,0)+IF($B72=X$6,X$7*(1-H_LegalShare),0))-IF($B72=0,H_Acq+H_Board,0)</f>
        <v>0</v>
      </c>
      <c r="Y172" s="19" t="n">
        <f aca="false">IF($B72=Y$6,Y$13,0)-IF(AND($B72&gt;=1,$B72&lt;=Y$6),H_TI+H_ServNPL,0)-(IF($B72=2,Y$7*H_LegalShare,0)+IF($B72=Y$6,Y$7*(1-H_LegalShare),0))-IF($B72=0,H_Acq+H_Board,0)</f>
        <v>0</v>
      </c>
    </row>
    <row r="173" customFormat="false" ht="15" hidden="false" customHeight="false" outlineLevel="0" collapsed="false">
      <c r="B173" s="0" t="n">
        <v>42</v>
      </c>
      <c r="C173" s="19" t="n">
        <f aca="false">IF($B73=C$6,C$13,0)-IF(AND($B73&gt;=1,$B73&lt;=C$6),H_TI+H_ServNPL,0)-(IF($B73=2,C$7*H_LegalShare,0)+IF($B73=C$6,C$7*(1-H_LegalShare),0))-IF($B73=0,H_Acq+H_Board,0)</f>
        <v>0</v>
      </c>
      <c r="D173" s="19" t="n">
        <f aca="false">IF($B73=D$6,D$13,0)-IF(AND($B73&gt;=1,$B73&lt;=D$6),H_TI+H_ServNPL,0)-(IF($B73=2,D$7*H_LegalShare,0)+IF($B73=D$6,D$7*(1-H_LegalShare),0))-IF($B73=0,H_Acq+H_Board,0)</f>
        <v>0</v>
      </c>
      <c r="E173" s="19" t="n">
        <f aca="false">IF($B73=E$6,E$13,0)-IF(AND($B73&gt;=1,$B73&lt;=E$6),H_TI+H_ServNPL,0)-(IF($B73=2,E$7*H_LegalShare,0)+IF($B73=E$6,E$7*(1-H_LegalShare),0))-IF($B73=0,H_Acq+H_Board,0)</f>
        <v>0</v>
      </c>
      <c r="F173" s="19" t="n">
        <f aca="false">IF($B73=F$6,F$13,0)-IF(AND($B73&gt;=1,$B73&lt;=F$6),H_TI+H_ServNPL,0)-(IF($B73=2,F$7*H_LegalShare,0)+IF($B73=F$6,F$7*(1-H_LegalShare),0))-IF($B73=0,H_Acq+H_Board,0)</f>
        <v>0</v>
      </c>
      <c r="G173" s="19" t="n">
        <f aca="false">IF($B73=G$6,G$13,0)-IF(AND($B73&gt;=1,$B73&lt;=G$6),H_TI+H_ServNPL,0)-(IF($B73=2,G$7*H_LegalShare,0)+IF($B73=G$6,G$7*(1-H_LegalShare),0))-IF($B73=0,H_Acq+H_Board,0)</f>
        <v>0</v>
      </c>
      <c r="H173" s="19" t="n">
        <f aca="false">IF($B73=H$6,H$13,0)-IF(AND($B73&gt;=1,$B73&lt;=H$6),H_TI+H_ServNPL,0)-(IF($B73=2,H$7*H_LegalShare,0)+IF($B73=H$6,H$7*(1-H_LegalShare),0))-IF($B73=0,H_Acq+H_Board,0)</f>
        <v>0</v>
      </c>
      <c r="I173" s="19" t="n">
        <f aca="false">IF($B73=I$6,I$13,0)-IF(AND($B73&gt;=1,$B73&lt;=I$6),H_TI+H_ServNPL,0)-(IF($B73=2,I$7*H_LegalShare,0)+IF($B73=I$6,I$7*(1-H_LegalShare),0))-IF($B73=0,H_Acq+H_Board,0)</f>
        <v>0</v>
      </c>
      <c r="J173" s="19" t="n">
        <f aca="false">IF($B73=J$6,J$13,0)-IF(AND($B73&gt;=1,$B73&lt;=J$6),H_TI+H_ServNPL,0)-(IF($B73=2,J$7*H_LegalShare,0)+IF($B73=J$6,J$7*(1-H_LegalShare),0))-IF($B73=0,H_Acq+H_Board,0)</f>
        <v>246892.615520833</v>
      </c>
      <c r="K173" s="19" t="n">
        <f aca="false">IF($B73=K$6,K$13,0)-IF(AND($B73&gt;=1,$B73&lt;=K$6),H_TI+H_ServNPL,0)-(IF($B73=2,K$7*H_LegalShare,0)+IF($B73=K$6,K$7*(1-H_LegalShare),0))-IF($B73=0,H_Acq+H_Board,0)</f>
        <v>0</v>
      </c>
      <c r="L173" s="19" t="n">
        <f aca="false">IF($B73=L$6,L$13,0)-IF(AND($B73&gt;=1,$B73&lt;=L$6),H_TI+H_ServNPL,0)-(IF($B73=2,L$7*H_LegalShare,0)+IF($B73=L$6,L$7*(1-H_LegalShare),0))-IF($B73=0,H_Acq+H_Board,0)</f>
        <v>0</v>
      </c>
      <c r="M173" s="19" t="n">
        <f aca="false">IF($B73=M$6,M$13,0)-IF(AND($B73&gt;=1,$B73&lt;=M$6),H_TI+H_ServNPL,0)-(IF($B73=2,M$7*H_LegalShare,0)+IF($B73=M$6,M$7*(1-H_LegalShare),0))-IF($B73=0,H_Acq+H_Board,0)</f>
        <v>0</v>
      </c>
      <c r="N173" s="19" t="n">
        <f aca="false">IF($B73=N$6,N$13,0)-IF(AND($B73&gt;=1,$B73&lt;=N$6),H_TI+H_ServNPL,0)-(IF($B73=2,N$7*H_LegalShare,0)+IF($B73=N$6,N$7*(1-H_LegalShare),0))-IF($B73=0,H_Acq+H_Board,0)</f>
        <v>0</v>
      </c>
      <c r="O173" s="19" t="n">
        <f aca="false">IF($B73=O$6,O$13,0)-IF(AND($B73&gt;=1,$B73&lt;=O$6),H_TI+H_ServNPL,0)-(IF($B73=2,O$7*H_LegalShare,0)+IF($B73=O$6,O$7*(1-H_LegalShare),0))-IF($B73=0,H_Acq+H_Board,0)</f>
        <v>246892.615520833</v>
      </c>
      <c r="P173" s="19" t="n">
        <f aca="false">IF($B73=P$6,P$13,0)-IF(AND($B73&gt;=1,$B73&lt;=P$6),H_TI+H_ServNPL,0)-(IF($B73=2,P$7*H_LegalShare,0)+IF($B73=P$6,P$7*(1-H_LegalShare),0))-IF($B73=0,H_Acq+H_Board,0)</f>
        <v>-520</v>
      </c>
      <c r="Q173" s="19" t="n">
        <f aca="false">IF($B73=Q$6,Q$13,0)-IF(AND($B73&gt;=1,$B73&lt;=Q$6),H_TI+H_ServNPL,0)-(IF($B73=2,Q$7*H_LegalShare,0)+IF($B73=Q$6,Q$7*(1-H_LegalShare),0))-IF($B73=0,H_Acq+H_Board,0)</f>
        <v>0</v>
      </c>
      <c r="R173" s="19" t="n">
        <f aca="false">IF($B73=R$6,R$13,0)-IF(AND($B73&gt;=1,$B73&lt;=R$6),H_TI+H_ServNPL,0)-(IF($B73=2,R$7*H_LegalShare,0)+IF($B73=R$6,R$7*(1-H_LegalShare),0))-IF($B73=0,H_Acq+H_Board,0)</f>
        <v>0</v>
      </c>
      <c r="S173" s="19" t="n">
        <f aca="false">IF($B73=S$6,S$13,0)-IF(AND($B73&gt;=1,$B73&lt;=S$6),H_TI+H_ServNPL,0)-(IF($B73=2,S$7*H_LegalShare,0)+IF($B73=S$6,S$7*(1-H_LegalShare),0))-IF($B73=0,H_Acq+H_Board,0)</f>
        <v>0</v>
      </c>
      <c r="T173" s="19" t="n">
        <f aca="false">IF($B73=T$6,T$13,0)-IF(AND($B73&gt;=1,$B73&lt;=T$6),H_TI+H_ServNPL,0)-(IF($B73=2,T$7*H_LegalShare,0)+IF($B73=T$6,T$7*(1-H_LegalShare),0))-IF($B73=0,H_Acq+H_Board,0)</f>
        <v>0</v>
      </c>
      <c r="U173" s="19" t="n">
        <f aca="false">IF($B73=U$6,U$13,0)-IF(AND($B73&gt;=1,$B73&lt;=U$6),H_TI+H_ServNPL,0)-(IF($B73=2,U$7*H_LegalShare,0)+IF($B73=U$6,U$7*(1-H_LegalShare),0))-IF($B73=0,H_Acq+H_Board,0)</f>
        <v>0</v>
      </c>
      <c r="V173" s="19" t="n">
        <f aca="false">IF($B73=V$6,V$13,0)-IF(AND($B73&gt;=1,$B73&lt;=V$6),H_TI+H_ServNPL,0)-(IF($B73=2,V$7*H_LegalShare,0)+IF($B73=V$6,V$7*(1-H_LegalShare),0))-IF($B73=0,H_Acq+H_Board,0)</f>
        <v>0</v>
      </c>
      <c r="W173" s="19" t="n">
        <f aca="false">IF($B73=W$6,W$13,0)-IF(AND($B73&gt;=1,$B73&lt;=W$6),H_TI+H_ServNPL,0)-(IF($B73=2,W$7*H_LegalShare,0)+IF($B73=W$6,W$7*(1-H_LegalShare),0))-IF($B73=0,H_Acq+H_Board,0)</f>
        <v>0</v>
      </c>
      <c r="X173" s="19" t="n">
        <f aca="false">IF($B73=X$6,X$13,0)-IF(AND($B73&gt;=1,$B73&lt;=X$6),H_TI+H_ServNPL,0)-(IF($B73=2,X$7*H_LegalShare,0)+IF($B73=X$6,X$7*(1-H_LegalShare),0))-IF($B73=0,H_Acq+H_Board,0)</f>
        <v>0</v>
      </c>
      <c r="Y173" s="19" t="n">
        <f aca="false">IF($B73=Y$6,Y$13,0)-IF(AND($B73&gt;=1,$B73&lt;=Y$6),H_TI+H_ServNPL,0)-(IF($B73=2,Y$7*H_LegalShare,0)+IF($B73=Y$6,Y$7*(1-H_LegalShare),0))-IF($B73=0,H_Acq+H_Board,0)</f>
        <v>0</v>
      </c>
    </row>
    <row r="174" customFormat="false" ht="15" hidden="false" customHeight="false" outlineLevel="0" collapsed="false">
      <c r="B174" s="0" t="n">
        <v>43</v>
      </c>
      <c r="C174" s="19" t="n">
        <f aca="false">IF($B74=C$6,C$13,0)-IF(AND($B74&gt;=1,$B74&lt;=C$6),H_TI+H_ServNPL,0)-(IF($B74=2,C$7*H_LegalShare,0)+IF($B74=C$6,C$7*(1-H_LegalShare),0))-IF($B74=0,H_Acq+H_Board,0)</f>
        <v>0</v>
      </c>
      <c r="D174" s="19" t="n">
        <f aca="false">IF($B74=D$6,D$13,0)-IF(AND($B74&gt;=1,$B74&lt;=D$6),H_TI+H_ServNPL,0)-(IF($B74=2,D$7*H_LegalShare,0)+IF($B74=D$6,D$7*(1-H_LegalShare),0))-IF($B74=0,H_Acq+H_Board,0)</f>
        <v>0</v>
      </c>
      <c r="E174" s="19" t="n">
        <f aca="false">IF($B74=E$6,E$13,0)-IF(AND($B74&gt;=1,$B74&lt;=E$6),H_TI+H_ServNPL,0)-(IF($B74=2,E$7*H_LegalShare,0)+IF($B74=E$6,E$7*(1-H_LegalShare),0))-IF($B74=0,H_Acq+H_Board,0)</f>
        <v>0</v>
      </c>
      <c r="F174" s="19" t="n">
        <f aca="false">IF($B74=F$6,F$13,0)-IF(AND($B74&gt;=1,$B74&lt;=F$6),H_TI+H_ServNPL,0)-(IF($B74=2,F$7*H_LegalShare,0)+IF($B74=F$6,F$7*(1-H_LegalShare),0))-IF($B74=0,H_Acq+H_Board,0)</f>
        <v>0</v>
      </c>
      <c r="G174" s="19" t="n">
        <f aca="false">IF($B74=G$6,G$13,0)-IF(AND($B74&gt;=1,$B74&lt;=G$6),H_TI+H_ServNPL,0)-(IF($B74=2,G$7*H_LegalShare,0)+IF($B74=G$6,G$7*(1-H_LegalShare),0))-IF($B74=0,H_Acq+H_Board,0)</f>
        <v>0</v>
      </c>
      <c r="H174" s="19" t="n">
        <f aca="false">IF($B74=H$6,H$13,0)-IF(AND($B74&gt;=1,$B74&lt;=H$6),H_TI+H_ServNPL,0)-(IF($B74=2,H$7*H_LegalShare,0)+IF($B74=H$6,H$7*(1-H_LegalShare),0))-IF($B74=0,H_Acq+H_Board,0)</f>
        <v>0</v>
      </c>
      <c r="I174" s="19" t="n">
        <f aca="false">IF($B74=I$6,I$13,0)-IF(AND($B74&gt;=1,$B74&lt;=I$6),H_TI+H_ServNPL,0)-(IF($B74=2,I$7*H_LegalShare,0)+IF($B74=I$6,I$7*(1-H_LegalShare),0))-IF($B74=0,H_Acq+H_Board,0)</f>
        <v>0</v>
      </c>
      <c r="J174" s="19" t="n">
        <f aca="false">IF($B74=J$6,J$13,0)-IF(AND($B74&gt;=1,$B74&lt;=J$6),H_TI+H_ServNPL,0)-(IF($B74=2,J$7*H_LegalShare,0)+IF($B74=J$6,J$7*(1-H_LegalShare),0))-IF($B74=0,H_Acq+H_Board,0)</f>
        <v>0</v>
      </c>
      <c r="K174" s="19" t="n">
        <f aca="false">IF($B74=K$6,K$13,0)-IF(AND($B74&gt;=1,$B74&lt;=K$6),H_TI+H_ServNPL,0)-(IF($B74=2,K$7*H_LegalShare,0)+IF($B74=K$6,K$7*(1-H_LegalShare),0))-IF($B74=0,H_Acq+H_Board,0)</f>
        <v>0</v>
      </c>
      <c r="L174" s="19" t="n">
        <f aca="false">IF($B74=L$6,L$13,0)-IF(AND($B74&gt;=1,$B74&lt;=L$6),H_TI+H_ServNPL,0)-(IF($B74=2,L$7*H_LegalShare,0)+IF($B74=L$6,L$7*(1-H_LegalShare),0))-IF($B74=0,H_Acq+H_Board,0)</f>
        <v>0</v>
      </c>
      <c r="M174" s="19" t="n">
        <f aca="false">IF($B74=M$6,M$13,0)-IF(AND($B74&gt;=1,$B74&lt;=M$6),H_TI+H_ServNPL,0)-(IF($B74=2,M$7*H_LegalShare,0)+IF($B74=M$6,M$7*(1-H_LegalShare),0))-IF($B74=0,H_Acq+H_Board,0)</f>
        <v>0</v>
      </c>
      <c r="N174" s="19" t="n">
        <f aca="false">IF($B74=N$6,N$13,0)-IF(AND($B74&gt;=1,$B74&lt;=N$6),H_TI+H_ServNPL,0)-(IF($B74=2,N$7*H_LegalShare,0)+IF($B74=N$6,N$7*(1-H_LegalShare),0))-IF($B74=0,H_Acq+H_Board,0)</f>
        <v>0</v>
      </c>
      <c r="O174" s="19" t="n">
        <f aca="false">IF($B74=O$6,O$13,0)-IF(AND($B74&gt;=1,$B74&lt;=O$6),H_TI+H_ServNPL,0)-(IF($B74=2,O$7*H_LegalShare,0)+IF($B74=O$6,O$7*(1-H_LegalShare),0))-IF($B74=0,H_Acq+H_Board,0)</f>
        <v>0</v>
      </c>
      <c r="P174" s="19" t="n">
        <f aca="false">IF($B74=P$6,P$13,0)-IF(AND($B74&gt;=1,$B74&lt;=P$6),H_TI+H_ServNPL,0)-(IF($B74=2,P$7*H_LegalShare,0)+IF($B74=P$6,P$7*(1-H_LegalShare),0))-IF($B74=0,H_Acq+H_Board,0)</f>
        <v>-520</v>
      </c>
      <c r="Q174" s="19" t="n">
        <f aca="false">IF($B74=Q$6,Q$13,0)-IF(AND($B74&gt;=1,$B74&lt;=Q$6),H_TI+H_ServNPL,0)-(IF($B74=2,Q$7*H_LegalShare,0)+IF($B74=Q$6,Q$7*(1-H_LegalShare),0))-IF($B74=0,H_Acq+H_Board,0)</f>
        <v>0</v>
      </c>
      <c r="R174" s="19" t="n">
        <f aca="false">IF($B74=R$6,R$13,0)-IF(AND($B74&gt;=1,$B74&lt;=R$6),H_TI+H_ServNPL,0)-(IF($B74=2,R$7*H_LegalShare,0)+IF($B74=R$6,R$7*(1-H_LegalShare),0))-IF($B74=0,H_Acq+H_Board,0)</f>
        <v>0</v>
      </c>
      <c r="S174" s="19" t="n">
        <f aca="false">IF($B74=S$6,S$13,0)-IF(AND($B74&gt;=1,$B74&lt;=S$6),H_TI+H_ServNPL,0)-(IF($B74=2,S$7*H_LegalShare,0)+IF($B74=S$6,S$7*(1-H_LegalShare),0))-IF($B74=0,H_Acq+H_Board,0)</f>
        <v>0</v>
      </c>
      <c r="T174" s="19" t="n">
        <f aca="false">IF($B74=T$6,T$13,0)-IF(AND($B74&gt;=1,$B74&lt;=T$6),H_TI+H_ServNPL,0)-(IF($B74=2,T$7*H_LegalShare,0)+IF($B74=T$6,T$7*(1-H_LegalShare),0))-IF($B74=0,H_Acq+H_Board,0)</f>
        <v>0</v>
      </c>
      <c r="U174" s="19" t="n">
        <f aca="false">IF($B74=U$6,U$13,0)-IF(AND($B74&gt;=1,$B74&lt;=U$6),H_TI+H_ServNPL,0)-(IF($B74=2,U$7*H_LegalShare,0)+IF($B74=U$6,U$7*(1-H_LegalShare),0))-IF($B74=0,H_Acq+H_Board,0)</f>
        <v>0</v>
      </c>
      <c r="V174" s="19" t="n">
        <f aca="false">IF($B74=V$6,V$13,0)-IF(AND($B74&gt;=1,$B74&lt;=V$6),H_TI+H_ServNPL,0)-(IF($B74=2,V$7*H_LegalShare,0)+IF($B74=V$6,V$7*(1-H_LegalShare),0))-IF($B74=0,H_Acq+H_Board,0)</f>
        <v>0</v>
      </c>
      <c r="W174" s="19" t="n">
        <f aca="false">IF($B74=W$6,W$13,0)-IF(AND($B74&gt;=1,$B74&lt;=W$6),H_TI+H_ServNPL,0)-(IF($B74=2,W$7*H_LegalShare,0)+IF($B74=W$6,W$7*(1-H_LegalShare),0))-IF($B74=0,H_Acq+H_Board,0)</f>
        <v>0</v>
      </c>
      <c r="X174" s="19" t="n">
        <f aca="false">IF($B74=X$6,X$13,0)-IF(AND($B74&gt;=1,$B74&lt;=X$6),H_TI+H_ServNPL,0)-(IF($B74=2,X$7*H_LegalShare,0)+IF($B74=X$6,X$7*(1-H_LegalShare),0))-IF($B74=0,H_Acq+H_Board,0)</f>
        <v>0</v>
      </c>
      <c r="Y174" s="19" t="n">
        <f aca="false">IF($B74=Y$6,Y$13,0)-IF(AND($B74&gt;=1,$B74&lt;=Y$6),H_TI+H_ServNPL,0)-(IF($B74=2,Y$7*H_LegalShare,0)+IF($B74=Y$6,Y$7*(1-H_LegalShare),0))-IF($B74=0,H_Acq+H_Board,0)</f>
        <v>0</v>
      </c>
    </row>
    <row r="175" customFormat="false" ht="15" hidden="false" customHeight="false" outlineLevel="0" collapsed="false">
      <c r="B175" s="0" t="n">
        <v>44</v>
      </c>
      <c r="C175" s="19" t="n">
        <f aca="false">IF($B75=C$6,C$13,0)-IF(AND($B75&gt;=1,$B75&lt;=C$6),H_TI+H_ServNPL,0)-(IF($B75=2,C$7*H_LegalShare,0)+IF($B75=C$6,C$7*(1-H_LegalShare),0))-IF($B75=0,H_Acq+H_Board,0)</f>
        <v>0</v>
      </c>
      <c r="D175" s="19" t="n">
        <f aca="false">IF($B75=D$6,D$13,0)-IF(AND($B75&gt;=1,$B75&lt;=D$6),H_TI+H_ServNPL,0)-(IF($B75=2,D$7*H_LegalShare,0)+IF($B75=D$6,D$7*(1-H_LegalShare),0))-IF($B75=0,H_Acq+H_Board,0)</f>
        <v>0</v>
      </c>
      <c r="E175" s="19" t="n">
        <f aca="false">IF($B75=E$6,E$13,0)-IF(AND($B75&gt;=1,$B75&lt;=E$6),H_TI+H_ServNPL,0)-(IF($B75=2,E$7*H_LegalShare,0)+IF($B75=E$6,E$7*(1-H_LegalShare),0))-IF($B75=0,H_Acq+H_Board,0)</f>
        <v>0</v>
      </c>
      <c r="F175" s="19" t="n">
        <f aca="false">IF($B75=F$6,F$13,0)-IF(AND($B75&gt;=1,$B75&lt;=F$6),H_TI+H_ServNPL,0)-(IF($B75=2,F$7*H_LegalShare,0)+IF($B75=F$6,F$7*(1-H_LegalShare),0))-IF($B75=0,H_Acq+H_Board,0)</f>
        <v>0</v>
      </c>
      <c r="G175" s="19" t="n">
        <f aca="false">IF($B75=G$6,G$13,0)-IF(AND($B75&gt;=1,$B75&lt;=G$6),H_TI+H_ServNPL,0)-(IF($B75=2,G$7*H_LegalShare,0)+IF($B75=G$6,G$7*(1-H_LegalShare),0))-IF($B75=0,H_Acq+H_Board,0)</f>
        <v>0</v>
      </c>
      <c r="H175" s="19" t="n">
        <f aca="false">IF($B75=H$6,H$13,0)-IF(AND($B75&gt;=1,$B75&lt;=H$6),H_TI+H_ServNPL,0)-(IF($B75=2,H$7*H_LegalShare,0)+IF($B75=H$6,H$7*(1-H_LegalShare),0))-IF($B75=0,H_Acq+H_Board,0)</f>
        <v>0</v>
      </c>
      <c r="I175" s="19" t="n">
        <f aca="false">IF($B75=I$6,I$13,0)-IF(AND($B75&gt;=1,$B75&lt;=I$6),H_TI+H_ServNPL,0)-(IF($B75=2,I$7*H_LegalShare,0)+IF($B75=I$6,I$7*(1-H_LegalShare),0))-IF($B75=0,H_Acq+H_Board,0)</f>
        <v>0</v>
      </c>
      <c r="J175" s="19" t="n">
        <f aca="false">IF($B75=J$6,J$13,0)-IF(AND($B75&gt;=1,$B75&lt;=J$6),H_TI+H_ServNPL,0)-(IF($B75=2,J$7*H_LegalShare,0)+IF($B75=J$6,J$7*(1-H_LegalShare),0))-IF($B75=0,H_Acq+H_Board,0)</f>
        <v>0</v>
      </c>
      <c r="K175" s="19" t="n">
        <f aca="false">IF($B75=K$6,K$13,0)-IF(AND($B75&gt;=1,$B75&lt;=K$6),H_TI+H_ServNPL,0)-(IF($B75=2,K$7*H_LegalShare,0)+IF($B75=K$6,K$7*(1-H_LegalShare),0))-IF($B75=0,H_Acq+H_Board,0)</f>
        <v>0</v>
      </c>
      <c r="L175" s="19" t="n">
        <f aca="false">IF($B75=L$6,L$13,0)-IF(AND($B75&gt;=1,$B75&lt;=L$6),H_TI+H_ServNPL,0)-(IF($B75=2,L$7*H_LegalShare,0)+IF($B75=L$6,L$7*(1-H_LegalShare),0))-IF($B75=0,H_Acq+H_Board,0)</f>
        <v>0</v>
      </c>
      <c r="M175" s="19" t="n">
        <f aca="false">IF($B75=M$6,M$13,0)-IF(AND($B75&gt;=1,$B75&lt;=M$6),H_TI+H_ServNPL,0)-(IF($B75=2,M$7*H_LegalShare,0)+IF($B75=M$6,M$7*(1-H_LegalShare),0))-IF($B75=0,H_Acq+H_Board,0)</f>
        <v>0</v>
      </c>
      <c r="N175" s="19" t="n">
        <f aca="false">IF($B75=N$6,N$13,0)-IF(AND($B75&gt;=1,$B75&lt;=N$6),H_TI+H_ServNPL,0)-(IF($B75=2,N$7*H_LegalShare,0)+IF($B75=N$6,N$7*(1-H_LegalShare),0))-IF($B75=0,H_Acq+H_Board,0)</f>
        <v>0</v>
      </c>
      <c r="O175" s="19" t="n">
        <f aca="false">IF($B75=O$6,O$13,0)-IF(AND($B75&gt;=1,$B75&lt;=O$6),H_TI+H_ServNPL,0)-(IF($B75=2,O$7*H_LegalShare,0)+IF($B75=O$6,O$7*(1-H_LegalShare),0))-IF($B75=0,H_Acq+H_Board,0)</f>
        <v>0</v>
      </c>
      <c r="P175" s="19" t="n">
        <f aca="false">IF($B75=P$6,P$13,0)-IF(AND($B75&gt;=1,$B75&lt;=P$6),H_TI+H_ServNPL,0)-(IF($B75=2,P$7*H_LegalShare,0)+IF($B75=P$6,P$7*(1-H_LegalShare),0))-IF($B75=0,H_Acq+H_Board,0)</f>
        <v>-520</v>
      </c>
      <c r="Q175" s="19" t="n">
        <f aca="false">IF($B75=Q$6,Q$13,0)-IF(AND($B75&gt;=1,$B75&lt;=Q$6),H_TI+H_ServNPL,0)-(IF($B75=2,Q$7*H_LegalShare,0)+IF($B75=Q$6,Q$7*(1-H_LegalShare),0))-IF($B75=0,H_Acq+H_Board,0)</f>
        <v>0</v>
      </c>
      <c r="R175" s="19" t="n">
        <f aca="false">IF($B75=R$6,R$13,0)-IF(AND($B75&gt;=1,$B75&lt;=R$6),H_TI+H_ServNPL,0)-(IF($B75=2,R$7*H_LegalShare,0)+IF($B75=R$6,R$7*(1-H_LegalShare),0))-IF($B75=0,H_Acq+H_Board,0)</f>
        <v>0</v>
      </c>
      <c r="S175" s="19" t="n">
        <f aca="false">IF($B75=S$6,S$13,0)-IF(AND($B75&gt;=1,$B75&lt;=S$6),H_TI+H_ServNPL,0)-(IF($B75=2,S$7*H_LegalShare,0)+IF($B75=S$6,S$7*(1-H_LegalShare),0))-IF($B75=0,H_Acq+H_Board,0)</f>
        <v>0</v>
      </c>
      <c r="T175" s="19" t="n">
        <f aca="false">IF($B75=T$6,T$13,0)-IF(AND($B75&gt;=1,$B75&lt;=T$6),H_TI+H_ServNPL,0)-(IF($B75=2,T$7*H_LegalShare,0)+IF($B75=T$6,T$7*(1-H_LegalShare),0))-IF($B75=0,H_Acq+H_Board,0)</f>
        <v>0</v>
      </c>
      <c r="U175" s="19" t="n">
        <f aca="false">IF($B75=U$6,U$13,0)-IF(AND($B75&gt;=1,$B75&lt;=U$6),H_TI+H_ServNPL,0)-(IF($B75=2,U$7*H_LegalShare,0)+IF($B75=U$6,U$7*(1-H_LegalShare),0))-IF($B75=0,H_Acq+H_Board,0)</f>
        <v>0</v>
      </c>
      <c r="V175" s="19" t="n">
        <f aca="false">IF($B75=V$6,V$13,0)-IF(AND($B75&gt;=1,$B75&lt;=V$6),H_TI+H_ServNPL,0)-(IF($B75=2,V$7*H_LegalShare,0)+IF($B75=V$6,V$7*(1-H_LegalShare),0))-IF($B75=0,H_Acq+H_Board,0)</f>
        <v>0</v>
      </c>
      <c r="W175" s="19" t="n">
        <f aca="false">IF($B75=W$6,W$13,0)-IF(AND($B75&gt;=1,$B75&lt;=W$6),H_TI+H_ServNPL,0)-(IF($B75=2,W$7*H_LegalShare,0)+IF($B75=W$6,W$7*(1-H_LegalShare),0))-IF($B75=0,H_Acq+H_Board,0)</f>
        <v>0</v>
      </c>
      <c r="X175" s="19" t="n">
        <f aca="false">IF($B75=X$6,X$13,0)-IF(AND($B75&gt;=1,$B75&lt;=X$6),H_TI+H_ServNPL,0)-(IF($B75=2,X$7*H_LegalShare,0)+IF($B75=X$6,X$7*(1-H_LegalShare),0))-IF($B75=0,H_Acq+H_Board,0)</f>
        <v>0</v>
      </c>
      <c r="Y175" s="19" t="n">
        <f aca="false">IF($B75=Y$6,Y$13,0)-IF(AND($B75&gt;=1,$B75&lt;=Y$6),H_TI+H_ServNPL,0)-(IF($B75=2,Y$7*H_LegalShare,0)+IF($B75=Y$6,Y$7*(1-H_LegalShare),0))-IF($B75=0,H_Acq+H_Board,0)</f>
        <v>0</v>
      </c>
    </row>
    <row r="176" customFormat="false" ht="15" hidden="false" customHeight="false" outlineLevel="0" collapsed="false">
      <c r="B176" s="0" t="n">
        <v>45</v>
      </c>
      <c r="C176" s="19" t="n">
        <f aca="false">IF($B76=C$6,C$13,0)-IF(AND($B76&gt;=1,$B76&lt;=C$6),H_TI+H_ServNPL,0)-(IF($B76=2,C$7*H_LegalShare,0)+IF($B76=C$6,C$7*(1-H_LegalShare),0))-IF($B76=0,H_Acq+H_Board,0)</f>
        <v>0</v>
      </c>
      <c r="D176" s="19" t="n">
        <f aca="false">IF($B76=D$6,D$13,0)-IF(AND($B76&gt;=1,$B76&lt;=D$6),H_TI+H_ServNPL,0)-(IF($B76=2,D$7*H_LegalShare,0)+IF($B76=D$6,D$7*(1-H_LegalShare),0))-IF($B76=0,H_Acq+H_Board,0)</f>
        <v>0</v>
      </c>
      <c r="E176" s="19" t="n">
        <f aca="false">IF($B76=E$6,E$13,0)-IF(AND($B76&gt;=1,$B76&lt;=E$6),H_TI+H_ServNPL,0)-(IF($B76=2,E$7*H_LegalShare,0)+IF($B76=E$6,E$7*(1-H_LegalShare),0))-IF($B76=0,H_Acq+H_Board,0)</f>
        <v>0</v>
      </c>
      <c r="F176" s="19" t="n">
        <f aca="false">IF($B76=F$6,F$13,0)-IF(AND($B76&gt;=1,$B76&lt;=F$6),H_TI+H_ServNPL,0)-(IF($B76=2,F$7*H_LegalShare,0)+IF($B76=F$6,F$7*(1-H_LegalShare),0))-IF($B76=0,H_Acq+H_Board,0)</f>
        <v>0</v>
      </c>
      <c r="G176" s="19" t="n">
        <f aca="false">IF($B76=G$6,G$13,0)-IF(AND($B76&gt;=1,$B76&lt;=G$6),H_TI+H_ServNPL,0)-(IF($B76=2,G$7*H_LegalShare,0)+IF($B76=G$6,G$7*(1-H_LegalShare),0))-IF($B76=0,H_Acq+H_Board,0)</f>
        <v>0</v>
      </c>
      <c r="H176" s="19" t="n">
        <f aca="false">IF($B76=H$6,H$13,0)-IF(AND($B76&gt;=1,$B76&lt;=H$6),H_TI+H_ServNPL,0)-(IF($B76=2,H$7*H_LegalShare,0)+IF($B76=H$6,H$7*(1-H_LegalShare),0))-IF($B76=0,H_Acq+H_Board,0)</f>
        <v>0</v>
      </c>
      <c r="I176" s="19" t="n">
        <f aca="false">IF($B76=I$6,I$13,0)-IF(AND($B76&gt;=1,$B76&lt;=I$6),H_TI+H_ServNPL,0)-(IF($B76=2,I$7*H_LegalShare,0)+IF($B76=I$6,I$7*(1-H_LegalShare),0))-IF($B76=0,H_Acq+H_Board,0)</f>
        <v>0</v>
      </c>
      <c r="J176" s="19" t="n">
        <f aca="false">IF($B76=J$6,J$13,0)-IF(AND($B76&gt;=1,$B76&lt;=J$6),H_TI+H_ServNPL,0)-(IF($B76=2,J$7*H_LegalShare,0)+IF($B76=J$6,J$7*(1-H_LegalShare),0))-IF($B76=0,H_Acq+H_Board,0)</f>
        <v>0</v>
      </c>
      <c r="K176" s="19" t="n">
        <f aca="false">IF($B76=K$6,K$13,0)-IF(AND($B76&gt;=1,$B76&lt;=K$6),H_TI+H_ServNPL,0)-(IF($B76=2,K$7*H_LegalShare,0)+IF($B76=K$6,K$7*(1-H_LegalShare),0))-IF($B76=0,H_Acq+H_Board,0)</f>
        <v>0</v>
      </c>
      <c r="L176" s="19" t="n">
        <f aca="false">IF($B76=L$6,L$13,0)-IF(AND($B76&gt;=1,$B76&lt;=L$6),H_TI+H_ServNPL,0)-(IF($B76=2,L$7*H_LegalShare,0)+IF($B76=L$6,L$7*(1-H_LegalShare),0))-IF($B76=0,H_Acq+H_Board,0)</f>
        <v>0</v>
      </c>
      <c r="M176" s="19" t="n">
        <f aca="false">IF($B76=M$6,M$13,0)-IF(AND($B76&gt;=1,$B76&lt;=M$6),H_TI+H_ServNPL,0)-(IF($B76=2,M$7*H_LegalShare,0)+IF($B76=M$6,M$7*(1-H_LegalShare),0))-IF($B76=0,H_Acq+H_Board,0)</f>
        <v>0</v>
      </c>
      <c r="N176" s="19" t="n">
        <f aca="false">IF($B76=N$6,N$13,0)-IF(AND($B76&gt;=1,$B76&lt;=N$6),H_TI+H_ServNPL,0)-(IF($B76=2,N$7*H_LegalShare,0)+IF($B76=N$6,N$7*(1-H_LegalShare),0))-IF($B76=0,H_Acq+H_Board,0)</f>
        <v>0</v>
      </c>
      <c r="O176" s="19" t="n">
        <f aca="false">IF($B76=O$6,O$13,0)-IF(AND($B76&gt;=1,$B76&lt;=O$6),H_TI+H_ServNPL,0)-(IF($B76=2,O$7*H_LegalShare,0)+IF($B76=O$6,O$7*(1-H_LegalShare),0))-IF($B76=0,H_Acq+H_Board,0)</f>
        <v>0</v>
      </c>
      <c r="P176" s="19" t="n">
        <f aca="false">IF($B76=P$6,P$13,0)-IF(AND($B76&gt;=1,$B76&lt;=P$6),H_TI+H_ServNPL,0)-(IF($B76=2,P$7*H_LegalShare,0)+IF($B76=P$6,P$7*(1-H_LegalShare),0))-IF($B76=0,H_Acq+H_Board,0)</f>
        <v>-520</v>
      </c>
      <c r="Q176" s="19" t="n">
        <f aca="false">IF($B76=Q$6,Q$13,0)-IF(AND($B76&gt;=1,$B76&lt;=Q$6),H_TI+H_ServNPL,0)-(IF($B76=2,Q$7*H_LegalShare,0)+IF($B76=Q$6,Q$7*(1-H_LegalShare),0))-IF($B76=0,H_Acq+H_Board,0)</f>
        <v>0</v>
      </c>
      <c r="R176" s="19" t="n">
        <f aca="false">IF($B76=R$6,R$13,0)-IF(AND($B76&gt;=1,$B76&lt;=R$6),H_TI+H_ServNPL,0)-(IF($B76=2,R$7*H_LegalShare,0)+IF($B76=R$6,R$7*(1-H_LegalShare),0))-IF($B76=0,H_Acq+H_Board,0)</f>
        <v>0</v>
      </c>
      <c r="S176" s="19" t="n">
        <f aca="false">IF($B76=S$6,S$13,0)-IF(AND($B76&gt;=1,$B76&lt;=S$6),H_TI+H_ServNPL,0)-(IF($B76=2,S$7*H_LegalShare,0)+IF($B76=S$6,S$7*(1-H_LegalShare),0))-IF($B76=0,H_Acq+H_Board,0)</f>
        <v>0</v>
      </c>
      <c r="T176" s="19" t="n">
        <f aca="false">IF($B76=T$6,T$13,0)-IF(AND($B76&gt;=1,$B76&lt;=T$6),H_TI+H_ServNPL,0)-(IF($B76=2,T$7*H_LegalShare,0)+IF($B76=T$6,T$7*(1-H_LegalShare),0))-IF($B76=0,H_Acq+H_Board,0)</f>
        <v>0</v>
      </c>
      <c r="U176" s="19" t="n">
        <f aca="false">IF($B76=U$6,U$13,0)-IF(AND($B76&gt;=1,$B76&lt;=U$6),H_TI+H_ServNPL,0)-(IF($B76=2,U$7*H_LegalShare,0)+IF($B76=U$6,U$7*(1-H_LegalShare),0))-IF($B76=0,H_Acq+H_Board,0)</f>
        <v>0</v>
      </c>
      <c r="V176" s="19" t="n">
        <f aca="false">IF($B76=V$6,V$13,0)-IF(AND($B76&gt;=1,$B76&lt;=V$6),H_TI+H_ServNPL,0)-(IF($B76=2,V$7*H_LegalShare,0)+IF($B76=V$6,V$7*(1-H_LegalShare),0))-IF($B76=0,H_Acq+H_Board,0)</f>
        <v>0</v>
      </c>
      <c r="W176" s="19" t="n">
        <f aca="false">IF($B76=W$6,W$13,0)-IF(AND($B76&gt;=1,$B76&lt;=W$6),H_TI+H_ServNPL,0)-(IF($B76=2,W$7*H_LegalShare,0)+IF($B76=W$6,W$7*(1-H_LegalShare),0))-IF($B76=0,H_Acq+H_Board,0)</f>
        <v>0</v>
      </c>
      <c r="X176" s="19" t="n">
        <f aca="false">IF($B76=X$6,X$13,0)-IF(AND($B76&gt;=1,$B76&lt;=X$6),H_TI+H_ServNPL,0)-(IF($B76=2,X$7*H_LegalShare,0)+IF($B76=X$6,X$7*(1-H_LegalShare),0))-IF($B76=0,H_Acq+H_Board,0)</f>
        <v>0</v>
      </c>
      <c r="Y176" s="19" t="n">
        <f aca="false">IF($B76=Y$6,Y$13,0)-IF(AND($B76&gt;=1,$B76&lt;=Y$6),H_TI+H_ServNPL,0)-(IF($B76=2,Y$7*H_LegalShare,0)+IF($B76=Y$6,Y$7*(1-H_LegalShare),0))-IF($B76=0,H_Acq+H_Board,0)</f>
        <v>0</v>
      </c>
    </row>
    <row r="177" customFormat="false" ht="15" hidden="false" customHeight="false" outlineLevel="0" collapsed="false">
      <c r="B177" s="0" t="n">
        <v>46</v>
      </c>
      <c r="C177" s="19" t="n">
        <f aca="false">IF($B77=C$6,C$13,0)-IF(AND($B77&gt;=1,$B77&lt;=C$6),H_TI+H_ServNPL,0)-(IF($B77=2,C$7*H_LegalShare,0)+IF($B77=C$6,C$7*(1-H_LegalShare),0))-IF($B77=0,H_Acq+H_Board,0)</f>
        <v>0</v>
      </c>
      <c r="D177" s="19" t="n">
        <f aca="false">IF($B77=D$6,D$13,0)-IF(AND($B77&gt;=1,$B77&lt;=D$6),H_TI+H_ServNPL,0)-(IF($B77=2,D$7*H_LegalShare,0)+IF($B77=D$6,D$7*(1-H_LegalShare),0))-IF($B77=0,H_Acq+H_Board,0)</f>
        <v>0</v>
      </c>
      <c r="E177" s="19" t="n">
        <f aca="false">IF($B77=E$6,E$13,0)-IF(AND($B77&gt;=1,$B77&lt;=E$6),H_TI+H_ServNPL,0)-(IF($B77=2,E$7*H_LegalShare,0)+IF($B77=E$6,E$7*(1-H_LegalShare),0))-IF($B77=0,H_Acq+H_Board,0)</f>
        <v>0</v>
      </c>
      <c r="F177" s="19" t="n">
        <f aca="false">IF($B77=F$6,F$13,0)-IF(AND($B77&gt;=1,$B77&lt;=F$6),H_TI+H_ServNPL,0)-(IF($B77=2,F$7*H_LegalShare,0)+IF($B77=F$6,F$7*(1-H_LegalShare),0))-IF($B77=0,H_Acq+H_Board,0)</f>
        <v>0</v>
      </c>
      <c r="G177" s="19" t="n">
        <f aca="false">IF($B77=G$6,G$13,0)-IF(AND($B77&gt;=1,$B77&lt;=G$6),H_TI+H_ServNPL,0)-(IF($B77=2,G$7*H_LegalShare,0)+IF($B77=G$6,G$7*(1-H_LegalShare),0))-IF($B77=0,H_Acq+H_Board,0)</f>
        <v>0</v>
      </c>
      <c r="H177" s="19" t="n">
        <f aca="false">IF($B77=H$6,H$13,0)-IF(AND($B77&gt;=1,$B77&lt;=H$6),H_TI+H_ServNPL,0)-(IF($B77=2,H$7*H_LegalShare,0)+IF($B77=H$6,H$7*(1-H_LegalShare),0))-IF($B77=0,H_Acq+H_Board,0)</f>
        <v>0</v>
      </c>
      <c r="I177" s="19" t="n">
        <f aca="false">IF($B77=I$6,I$13,0)-IF(AND($B77&gt;=1,$B77&lt;=I$6),H_TI+H_ServNPL,0)-(IF($B77=2,I$7*H_LegalShare,0)+IF($B77=I$6,I$7*(1-H_LegalShare),0))-IF($B77=0,H_Acq+H_Board,0)</f>
        <v>0</v>
      </c>
      <c r="J177" s="19" t="n">
        <f aca="false">IF($B77=J$6,J$13,0)-IF(AND($B77&gt;=1,$B77&lt;=J$6),H_TI+H_ServNPL,0)-(IF($B77=2,J$7*H_LegalShare,0)+IF($B77=J$6,J$7*(1-H_LegalShare),0))-IF($B77=0,H_Acq+H_Board,0)</f>
        <v>0</v>
      </c>
      <c r="K177" s="19" t="n">
        <f aca="false">IF($B77=K$6,K$13,0)-IF(AND($B77&gt;=1,$B77&lt;=K$6),H_TI+H_ServNPL,0)-(IF($B77=2,K$7*H_LegalShare,0)+IF($B77=K$6,K$7*(1-H_LegalShare),0))-IF($B77=0,H_Acq+H_Board,0)</f>
        <v>0</v>
      </c>
      <c r="L177" s="19" t="n">
        <f aca="false">IF($B77=L$6,L$13,0)-IF(AND($B77&gt;=1,$B77&lt;=L$6),H_TI+H_ServNPL,0)-(IF($B77=2,L$7*H_LegalShare,0)+IF($B77=L$6,L$7*(1-H_LegalShare),0))-IF($B77=0,H_Acq+H_Board,0)</f>
        <v>0</v>
      </c>
      <c r="M177" s="19" t="n">
        <f aca="false">IF($B77=M$6,M$13,0)-IF(AND($B77&gt;=1,$B77&lt;=M$6),H_TI+H_ServNPL,0)-(IF($B77=2,M$7*H_LegalShare,0)+IF($B77=M$6,M$7*(1-H_LegalShare),0))-IF($B77=0,H_Acq+H_Board,0)</f>
        <v>0</v>
      </c>
      <c r="N177" s="19" t="n">
        <f aca="false">IF($B77=N$6,N$13,0)-IF(AND($B77&gt;=1,$B77&lt;=N$6),H_TI+H_ServNPL,0)-(IF($B77=2,N$7*H_LegalShare,0)+IF($B77=N$6,N$7*(1-H_LegalShare),0))-IF($B77=0,H_Acq+H_Board,0)</f>
        <v>0</v>
      </c>
      <c r="O177" s="19" t="n">
        <f aca="false">IF($B77=O$6,O$13,0)-IF(AND($B77&gt;=1,$B77&lt;=O$6),H_TI+H_ServNPL,0)-(IF($B77=2,O$7*H_LegalShare,0)+IF($B77=O$6,O$7*(1-H_LegalShare),0))-IF($B77=0,H_Acq+H_Board,0)</f>
        <v>0</v>
      </c>
      <c r="P177" s="19" t="n">
        <f aca="false">IF($B77=P$6,P$13,0)-IF(AND($B77&gt;=1,$B77&lt;=P$6),H_TI+H_ServNPL,0)-(IF($B77=2,P$7*H_LegalShare,0)+IF($B77=P$6,P$7*(1-H_LegalShare),0))-IF($B77=0,H_Acq+H_Board,0)</f>
        <v>-520</v>
      </c>
      <c r="Q177" s="19" t="n">
        <f aca="false">IF($B77=Q$6,Q$13,0)-IF(AND($B77&gt;=1,$B77&lt;=Q$6),H_TI+H_ServNPL,0)-(IF($B77=2,Q$7*H_LegalShare,0)+IF($B77=Q$6,Q$7*(1-H_LegalShare),0))-IF($B77=0,H_Acq+H_Board,0)</f>
        <v>0</v>
      </c>
      <c r="R177" s="19" t="n">
        <f aca="false">IF($B77=R$6,R$13,0)-IF(AND($B77&gt;=1,$B77&lt;=R$6),H_TI+H_ServNPL,0)-(IF($B77=2,R$7*H_LegalShare,0)+IF($B77=R$6,R$7*(1-H_LegalShare),0))-IF($B77=0,H_Acq+H_Board,0)</f>
        <v>0</v>
      </c>
      <c r="S177" s="19" t="n">
        <f aca="false">IF($B77=S$6,S$13,0)-IF(AND($B77&gt;=1,$B77&lt;=S$6),H_TI+H_ServNPL,0)-(IF($B77=2,S$7*H_LegalShare,0)+IF($B77=S$6,S$7*(1-H_LegalShare),0))-IF($B77=0,H_Acq+H_Board,0)</f>
        <v>0</v>
      </c>
      <c r="T177" s="19" t="n">
        <f aca="false">IF($B77=T$6,T$13,0)-IF(AND($B77&gt;=1,$B77&lt;=T$6),H_TI+H_ServNPL,0)-(IF($B77=2,T$7*H_LegalShare,0)+IF($B77=T$6,T$7*(1-H_LegalShare),0))-IF($B77=0,H_Acq+H_Board,0)</f>
        <v>0</v>
      </c>
      <c r="U177" s="19" t="n">
        <f aca="false">IF($B77=U$6,U$13,0)-IF(AND($B77&gt;=1,$B77&lt;=U$6),H_TI+H_ServNPL,0)-(IF($B77=2,U$7*H_LegalShare,0)+IF($B77=U$6,U$7*(1-H_LegalShare),0))-IF($B77=0,H_Acq+H_Board,0)</f>
        <v>0</v>
      </c>
      <c r="V177" s="19" t="n">
        <f aca="false">IF($B77=V$6,V$13,0)-IF(AND($B77&gt;=1,$B77&lt;=V$6),H_TI+H_ServNPL,0)-(IF($B77=2,V$7*H_LegalShare,0)+IF($B77=V$6,V$7*(1-H_LegalShare),0))-IF($B77=0,H_Acq+H_Board,0)</f>
        <v>0</v>
      </c>
      <c r="W177" s="19" t="n">
        <f aca="false">IF($B77=W$6,W$13,0)-IF(AND($B77&gt;=1,$B77&lt;=W$6),H_TI+H_ServNPL,0)-(IF($B77=2,W$7*H_LegalShare,0)+IF($B77=W$6,W$7*(1-H_LegalShare),0))-IF($B77=0,H_Acq+H_Board,0)</f>
        <v>0</v>
      </c>
      <c r="X177" s="19" t="n">
        <f aca="false">IF($B77=X$6,X$13,0)-IF(AND($B77&gt;=1,$B77&lt;=X$6),H_TI+H_ServNPL,0)-(IF($B77=2,X$7*H_LegalShare,0)+IF($B77=X$6,X$7*(1-H_LegalShare),0))-IF($B77=0,H_Acq+H_Board,0)</f>
        <v>0</v>
      </c>
      <c r="Y177" s="19" t="n">
        <f aca="false">IF($B77=Y$6,Y$13,0)-IF(AND($B77&gt;=1,$B77&lt;=Y$6),H_TI+H_ServNPL,0)-(IF($B77=2,Y$7*H_LegalShare,0)+IF($B77=Y$6,Y$7*(1-H_LegalShare),0))-IF($B77=0,H_Acq+H_Board,0)</f>
        <v>0</v>
      </c>
    </row>
    <row r="178" customFormat="false" ht="15" hidden="false" customHeight="false" outlineLevel="0" collapsed="false">
      <c r="B178" s="0" t="n">
        <v>47</v>
      </c>
      <c r="C178" s="19" t="n">
        <f aca="false">IF($B78=C$6,C$13,0)-IF(AND($B78&gt;=1,$B78&lt;=C$6),H_TI+H_ServNPL,0)-(IF($B78=2,C$7*H_LegalShare,0)+IF($B78=C$6,C$7*(1-H_LegalShare),0))-IF($B78=0,H_Acq+H_Board,0)</f>
        <v>0</v>
      </c>
      <c r="D178" s="19" t="n">
        <f aca="false">IF($B78=D$6,D$13,0)-IF(AND($B78&gt;=1,$B78&lt;=D$6),H_TI+H_ServNPL,0)-(IF($B78=2,D$7*H_LegalShare,0)+IF($B78=D$6,D$7*(1-H_LegalShare),0))-IF($B78=0,H_Acq+H_Board,0)</f>
        <v>0</v>
      </c>
      <c r="E178" s="19" t="n">
        <f aca="false">IF($B78=E$6,E$13,0)-IF(AND($B78&gt;=1,$B78&lt;=E$6),H_TI+H_ServNPL,0)-(IF($B78=2,E$7*H_LegalShare,0)+IF($B78=E$6,E$7*(1-H_LegalShare),0))-IF($B78=0,H_Acq+H_Board,0)</f>
        <v>0</v>
      </c>
      <c r="F178" s="19" t="n">
        <f aca="false">IF($B78=F$6,F$13,0)-IF(AND($B78&gt;=1,$B78&lt;=F$6),H_TI+H_ServNPL,0)-(IF($B78=2,F$7*H_LegalShare,0)+IF($B78=F$6,F$7*(1-H_LegalShare),0))-IF($B78=0,H_Acq+H_Board,0)</f>
        <v>0</v>
      </c>
      <c r="G178" s="19" t="n">
        <f aca="false">IF($B78=G$6,G$13,0)-IF(AND($B78&gt;=1,$B78&lt;=G$6),H_TI+H_ServNPL,0)-(IF($B78=2,G$7*H_LegalShare,0)+IF($B78=G$6,G$7*(1-H_LegalShare),0))-IF($B78=0,H_Acq+H_Board,0)</f>
        <v>0</v>
      </c>
      <c r="H178" s="19" t="n">
        <f aca="false">IF($B78=H$6,H$13,0)-IF(AND($B78&gt;=1,$B78&lt;=H$6),H_TI+H_ServNPL,0)-(IF($B78=2,H$7*H_LegalShare,0)+IF($B78=H$6,H$7*(1-H_LegalShare),0))-IF($B78=0,H_Acq+H_Board,0)</f>
        <v>0</v>
      </c>
      <c r="I178" s="19" t="n">
        <f aca="false">IF($B78=I$6,I$13,0)-IF(AND($B78&gt;=1,$B78&lt;=I$6),H_TI+H_ServNPL,0)-(IF($B78=2,I$7*H_LegalShare,0)+IF($B78=I$6,I$7*(1-H_LegalShare),0))-IF($B78=0,H_Acq+H_Board,0)</f>
        <v>0</v>
      </c>
      <c r="J178" s="19" t="n">
        <f aca="false">IF($B78=J$6,J$13,0)-IF(AND($B78&gt;=1,$B78&lt;=J$6),H_TI+H_ServNPL,0)-(IF($B78=2,J$7*H_LegalShare,0)+IF($B78=J$6,J$7*(1-H_LegalShare),0))-IF($B78=0,H_Acq+H_Board,0)</f>
        <v>0</v>
      </c>
      <c r="K178" s="19" t="n">
        <f aca="false">IF($B78=K$6,K$13,0)-IF(AND($B78&gt;=1,$B78&lt;=K$6),H_TI+H_ServNPL,0)-(IF($B78=2,K$7*H_LegalShare,0)+IF($B78=K$6,K$7*(1-H_LegalShare),0))-IF($B78=0,H_Acq+H_Board,0)</f>
        <v>0</v>
      </c>
      <c r="L178" s="19" t="n">
        <f aca="false">IF($B78=L$6,L$13,0)-IF(AND($B78&gt;=1,$B78&lt;=L$6),H_TI+H_ServNPL,0)-(IF($B78=2,L$7*H_LegalShare,0)+IF($B78=L$6,L$7*(1-H_LegalShare),0))-IF($B78=0,H_Acq+H_Board,0)</f>
        <v>0</v>
      </c>
      <c r="M178" s="19" t="n">
        <f aca="false">IF($B78=M$6,M$13,0)-IF(AND($B78&gt;=1,$B78&lt;=M$6),H_TI+H_ServNPL,0)-(IF($B78=2,M$7*H_LegalShare,0)+IF($B78=M$6,M$7*(1-H_LegalShare),0))-IF($B78=0,H_Acq+H_Board,0)</f>
        <v>0</v>
      </c>
      <c r="N178" s="19" t="n">
        <f aca="false">IF($B78=N$6,N$13,0)-IF(AND($B78&gt;=1,$B78&lt;=N$6),H_TI+H_ServNPL,0)-(IF($B78=2,N$7*H_LegalShare,0)+IF($B78=N$6,N$7*(1-H_LegalShare),0))-IF($B78=0,H_Acq+H_Board,0)</f>
        <v>0</v>
      </c>
      <c r="O178" s="19" t="n">
        <f aca="false">IF($B78=O$6,O$13,0)-IF(AND($B78&gt;=1,$B78&lt;=O$6),H_TI+H_ServNPL,0)-(IF($B78=2,O$7*H_LegalShare,0)+IF($B78=O$6,O$7*(1-H_LegalShare),0))-IF($B78=0,H_Acq+H_Board,0)</f>
        <v>0</v>
      </c>
      <c r="P178" s="19" t="n">
        <f aca="false">IF($B78=P$6,P$13,0)-IF(AND($B78&gt;=1,$B78&lt;=P$6),H_TI+H_ServNPL,0)-(IF($B78=2,P$7*H_LegalShare,0)+IF($B78=P$6,P$7*(1-H_LegalShare),0))-IF($B78=0,H_Acq+H_Board,0)</f>
        <v>-520</v>
      </c>
      <c r="Q178" s="19" t="n">
        <f aca="false">IF($B78=Q$6,Q$13,0)-IF(AND($B78&gt;=1,$B78&lt;=Q$6),H_TI+H_ServNPL,0)-(IF($B78=2,Q$7*H_LegalShare,0)+IF($B78=Q$6,Q$7*(1-H_LegalShare),0))-IF($B78=0,H_Acq+H_Board,0)</f>
        <v>0</v>
      </c>
      <c r="R178" s="19" t="n">
        <f aca="false">IF($B78=R$6,R$13,0)-IF(AND($B78&gt;=1,$B78&lt;=R$6),H_TI+H_ServNPL,0)-(IF($B78=2,R$7*H_LegalShare,0)+IF($B78=R$6,R$7*(1-H_LegalShare),0))-IF($B78=0,H_Acq+H_Board,0)</f>
        <v>0</v>
      </c>
      <c r="S178" s="19" t="n">
        <f aca="false">IF($B78=S$6,S$13,0)-IF(AND($B78&gt;=1,$B78&lt;=S$6),H_TI+H_ServNPL,0)-(IF($B78=2,S$7*H_LegalShare,0)+IF($B78=S$6,S$7*(1-H_LegalShare),0))-IF($B78=0,H_Acq+H_Board,0)</f>
        <v>0</v>
      </c>
      <c r="T178" s="19" t="n">
        <f aca="false">IF($B78=T$6,T$13,0)-IF(AND($B78&gt;=1,$B78&lt;=T$6),H_TI+H_ServNPL,0)-(IF($B78=2,T$7*H_LegalShare,0)+IF($B78=T$6,T$7*(1-H_LegalShare),0))-IF($B78=0,H_Acq+H_Board,0)</f>
        <v>0</v>
      </c>
      <c r="U178" s="19" t="n">
        <f aca="false">IF($B78=U$6,U$13,0)-IF(AND($B78&gt;=1,$B78&lt;=U$6),H_TI+H_ServNPL,0)-(IF($B78=2,U$7*H_LegalShare,0)+IF($B78=U$6,U$7*(1-H_LegalShare),0))-IF($B78=0,H_Acq+H_Board,0)</f>
        <v>0</v>
      </c>
      <c r="V178" s="19" t="n">
        <f aca="false">IF($B78=V$6,V$13,0)-IF(AND($B78&gt;=1,$B78&lt;=V$6),H_TI+H_ServNPL,0)-(IF($B78=2,V$7*H_LegalShare,0)+IF($B78=V$6,V$7*(1-H_LegalShare),0))-IF($B78=0,H_Acq+H_Board,0)</f>
        <v>0</v>
      </c>
      <c r="W178" s="19" t="n">
        <f aca="false">IF($B78=W$6,W$13,0)-IF(AND($B78&gt;=1,$B78&lt;=W$6),H_TI+H_ServNPL,0)-(IF($B78=2,W$7*H_LegalShare,0)+IF($B78=W$6,W$7*(1-H_LegalShare),0))-IF($B78=0,H_Acq+H_Board,0)</f>
        <v>0</v>
      </c>
      <c r="X178" s="19" t="n">
        <f aca="false">IF($B78=X$6,X$13,0)-IF(AND($B78&gt;=1,$B78&lt;=X$6),H_TI+H_ServNPL,0)-(IF($B78=2,X$7*H_LegalShare,0)+IF($B78=X$6,X$7*(1-H_LegalShare),0))-IF($B78=0,H_Acq+H_Board,0)</f>
        <v>0</v>
      </c>
      <c r="Y178" s="19" t="n">
        <f aca="false">IF($B78=Y$6,Y$13,0)-IF(AND($B78&gt;=1,$B78&lt;=Y$6),H_TI+H_ServNPL,0)-(IF($B78=2,Y$7*H_LegalShare,0)+IF($B78=Y$6,Y$7*(1-H_LegalShare),0))-IF($B78=0,H_Acq+H_Board,0)</f>
        <v>0</v>
      </c>
    </row>
    <row r="179" customFormat="false" ht="15" hidden="false" customHeight="false" outlineLevel="0" collapsed="false">
      <c r="B179" s="0" t="n">
        <v>48</v>
      </c>
      <c r="C179" s="19" t="n">
        <f aca="false">IF($B79=C$6,C$13,0)-IF(AND($B79&gt;=1,$B79&lt;=C$6),H_TI+H_ServNPL,0)-(IF($B79=2,C$7*H_LegalShare,0)+IF($B79=C$6,C$7*(1-H_LegalShare),0))-IF($B79=0,H_Acq+H_Board,0)</f>
        <v>0</v>
      </c>
      <c r="D179" s="19" t="n">
        <f aca="false">IF($B79=D$6,D$13,0)-IF(AND($B79&gt;=1,$B79&lt;=D$6),H_TI+H_ServNPL,0)-(IF($B79=2,D$7*H_LegalShare,0)+IF($B79=D$6,D$7*(1-H_LegalShare),0))-IF($B79=0,H_Acq+H_Board,0)</f>
        <v>0</v>
      </c>
      <c r="E179" s="19" t="n">
        <f aca="false">IF($B79=E$6,E$13,0)-IF(AND($B79&gt;=1,$B79&lt;=E$6),H_TI+H_ServNPL,0)-(IF($B79=2,E$7*H_LegalShare,0)+IF($B79=E$6,E$7*(1-H_LegalShare),0))-IF($B79=0,H_Acq+H_Board,0)</f>
        <v>0</v>
      </c>
      <c r="F179" s="19" t="n">
        <f aca="false">IF($B79=F$6,F$13,0)-IF(AND($B79&gt;=1,$B79&lt;=F$6),H_TI+H_ServNPL,0)-(IF($B79=2,F$7*H_LegalShare,0)+IF($B79=F$6,F$7*(1-H_LegalShare),0))-IF($B79=0,H_Acq+H_Board,0)</f>
        <v>0</v>
      </c>
      <c r="G179" s="19" t="n">
        <f aca="false">IF($B79=G$6,G$13,0)-IF(AND($B79&gt;=1,$B79&lt;=G$6),H_TI+H_ServNPL,0)-(IF($B79=2,G$7*H_LegalShare,0)+IF($B79=G$6,G$7*(1-H_LegalShare),0))-IF($B79=0,H_Acq+H_Board,0)</f>
        <v>0</v>
      </c>
      <c r="H179" s="19" t="n">
        <f aca="false">IF($B79=H$6,H$13,0)-IF(AND($B79&gt;=1,$B79&lt;=H$6),H_TI+H_ServNPL,0)-(IF($B79=2,H$7*H_LegalShare,0)+IF($B79=H$6,H$7*(1-H_LegalShare),0))-IF($B79=0,H_Acq+H_Board,0)</f>
        <v>0</v>
      </c>
      <c r="I179" s="19" t="n">
        <f aca="false">IF($B79=I$6,I$13,0)-IF(AND($B79&gt;=1,$B79&lt;=I$6),H_TI+H_ServNPL,0)-(IF($B79=2,I$7*H_LegalShare,0)+IF($B79=I$6,I$7*(1-H_LegalShare),0))-IF($B79=0,H_Acq+H_Board,0)</f>
        <v>0</v>
      </c>
      <c r="J179" s="19" t="n">
        <f aca="false">IF($B79=J$6,J$13,0)-IF(AND($B79&gt;=1,$B79&lt;=J$6),H_TI+H_ServNPL,0)-(IF($B79=2,J$7*H_LegalShare,0)+IF($B79=J$6,J$7*(1-H_LegalShare),0))-IF($B79=0,H_Acq+H_Board,0)</f>
        <v>0</v>
      </c>
      <c r="K179" s="19" t="n">
        <f aca="false">IF($B79=K$6,K$13,0)-IF(AND($B79&gt;=1,$B79&lt;=K$6),H_TI+H_ServNPL,0)-(IF($B79=2,K$7*H_LegalShare,0)+IF($B79=K$6,K$7*(1-H_LegalShare),0))-IF($B79=0,H_Acq+H_Board,0)</f>
        <v>0</v>
      </c>
      <c r="L179" s="19" t="n">
        <f aca="false">IF($B79=L$6,L$13,0)-IF(AND($B79&gt;=1,$B79&lt;=L$6),H_TI+H_ServNPL,0)-(IF($B79=2,L$7*H_LegalShare,0)+IF($B79=L$6,L$7*(1-H_LegalShare),0))-IF($B79=0,H_Acq+H_Board,0)</f>
        <v>0</v>
      </c>
      <c r="M179" s="19" t="n">
        <f aca="false">IF($B79=M$6,M$13,0)-IF(AND($B79&gt;=1,$B79&lt;=M$6),H_TI+H_ServNPL,0)-(IF($B79=2,M$7*H_LegalShare,0)+IF($B79=M$6,M$7*(1-H_LegalShare),0))-IF($B79=0,H_Acq+H_Board,0)</f>
        <v>0</v>
      </c>
      <c r="N179" s="19" t="n">
        <f aca="false">IF($B79=N$6,N$13,0)-IF(AND($B79&gt;=1,$B79&lt;=N$6),H_TI+H_ServNPL,0)-(IF($B79=2,N$7*H_LegalShare,0)+IF($B79=N$6,N$7*(1-H_LegalShare),0))-IF($B79=0,H_Acq+H_Board,0)</f>
        <v>0</v>
      </c>
      <c r="O179" s="19" t="n">
        <f aca="false">IF($B79=O$6,O$13,0)-IF(AND($B79&gt;=1,$B79&lt;=O$6),H_TI+H_ServNPL,0)-(IF($B79=2,O$7*H_LegalShare,0)+IF($B79=O$6,O$7*(1-H_LegalShare),0))-IF($B79=0,H_Acq+H_Board,0)</f>
        <v>0</v>
      </c>
      <c r="P179" s="19" t="n">
        <f aca="false">IF($B79=P$6,P$13,0)-IF(AND($B79&gt;=1,$B79&lt;=P$6),H_TI+H_ServNPL,0)-(IF($B79=2,P$7*H_LegalShare,0)+IF($B79=P$6,P$7*(1-H_LegalShare),0))-IF($B79=0,H_Acq+H_Board,0)</f>
        <v>-520</v>
      </c>
      <c r="Q179" s="19" t="n">
        <f aca="false">IF($B79=Q$6,Q$13,0)-IF(AND($B79&gt;=1,$B79&lt;=Q$6),H_TI+H_ServNPL,0)-(IF($B79=2,Q$7*H_LegalShare,0)+IF($B79=Q$6,Q$7*(1-H_LegalShare),0))-IF($B79=0,H_Acq+H_Board,0)</f>
        <v>0</v>
      </c>
      <c r="R179" s="19" t="n">
        <f aca="false">IF($B79=R$6,R$13,0)-IF(AND($B79&gt;=1,$B79&lt;=R$6),H_TI+H_ServNPL,0)-(IF($B79=2,R$7*H_LegalShare,0)+IF($B79=R$6,R$7*(1-H_LegalShare),0))-IF($B79=0,H_Acq+H_Board,0)</f>
        <v>0</v>
      </c>
      <c r="S179" s="19" t="n">
        <f aca="false">IF($B79=S$6,S$13,0)-IF(AND($B79&gt;=1,$B79&lt;=S$6),H_TI+H_ServNPL,0)-(IF($B79=2,S$7*H_LegalShare,0)+IF($B79=S$6,S$7*(1-H_LegalShare),0))-IF($B79=0,H_Acq+H_Board,0)</f>
        <v>0</v>
      </c>
      <c r="T179" s="19" t="n">
        <f aca="false">IF($B79=T$6,T$13,0)-IF(AND($B79&gt;=1,$B79&lt;=T$6),H_TI+H_ServNPL,0)-(IF($B79=2,T$7*H_LegalShare,0)+IF($B79=T$6,T$7*(1-H_LegalShare),0))-IF($B79=0,H_Acq+H_Board,0)</f>
        <v>0</v>
      </c>
      <c r="U179" s="19" t="n">
        <f aca="false">IF($B79=U$6,U$13,0)-IF(AND($B79&gt;=1,$B79&lt;=U$6),H_TI+H_ServNPL,0)-(IF($B79=2,U$7*H_LegalShare,0)+IF($B79=U$6,U$7*(1-H_LegalShare),0))-IF($B79=0,H_Acq+H_Board,0)</f>
        <v>0</v>
      </c>
      <c r="V179" s="19" t="n">
        <f aca="false">IF($B79=V$6,V$13,0)-IF(AND($B79&gt;=1,$B79&lt;=V$6),H_TI+H_ServNPL,0)-(IF($B79=2,V$7*H_LegalShare,0)+IF($B79=V$6,V$7*(1-H_LegalShare),0))-IF($B79=0,H_Acq+H_Board,0)</f>
        <v>0</v>
      </c>
      <c r="W179" s="19" t="n">
        <f aca="false">IF($B79=W$6,W$13,0)-IF(AND($B79&gt;=1,$B79&lt;=W$6),H_TI+H_ServNPL,0)-(IF($B79=2,W$7*H_LegalShare,0)+IF($B79=W$6,W$7*(1-H_LegalShare),0))-IF($B79=0,H_Acq+H_Board,0)</f>
        <v>0</v>
      </c>
      <c r="X179" s="19" t="n">
        <f aca="false">IF($B79=X$6,X$13,0)-IF(AND($B79&gt;=1,$B79&lt;=X$6),H_TI+H_ServNPL,0)-(IF($B79=2,X$7*H_LegalShare,0)+IF($B79=X$6,X$7*(1-H_LegalShare),0))-IF($B79=0,H_Acq+H_Board,0)</f>
        <v>0</v>
      </c>
      <c r="Y179" s="19" t="n">
        <f aca="false">IF($B79=Y$6,Y$13,0)-IF(AND($B79&gt;=1,$B79&lt;=Y$6),H_TI+H_ServNPL,0)-(IF($B79=2,Y$7*H_LegalShare,0)+IF($B79=Y$6,Y$7*(1-H_LegalShare),0))-IF($B79=0,H_Acq+H_Board,0)</f>
        <v>0</v>
      </c>
    </row>
    <row r="180" customFormat="false" ht="15" hidden="false" customHeight="false" outlineLevel="0" collapsed="false">
      <c r="B180" s="0" t="n">
        <v>49</v>
      </c>
      <c r="C180" s="19" t="n">
        <f aca="false">IF($B80=C$6,C$13,0)-IF(AND($B80&gt;=1,$B80&lt;=C$6),H_TI+H_ServNPL,0)-(IF($B80=2,C$7*H_LegalShare,0)+IF($B80=C$6,C$7*(1-H_LegalShare),0))-IF($B80=0,H_Acq+H_Board,0)</f>
        <v>0</v>
      </c>
      <c r="D180" s="19" t="n">
        <f aca="false">IF($B80=D$6,D$13,0)-IF(AND($B80&gt;=1,$B80&lt;=D$6),H_TI+H_ServNPL,0)-(IF($B80=2,D$7*H_LegalShare,0)+IF($B80=D$6,D$7*(1-H_LegalShare),0))-IF($B80=0,H_Acq+H_Board,0)</f>
        <v>0</v>
      </c>
      <c r="E180" s="19" t="n">
        <f aca="false">IF($B80=E$6,E$13,0)-IF(AND($B80&gt;=1,$B80&lt;=E$6),H_TI+H_ServNPL,0)-(IF($B80=2,E$7*H_LegalShare,0)+IF($B80=E$6,E$7*(1-H_LegalShare),0))-IF($B80=0,H_Acq+H_Board,0)</f>
        <v>0</v>
      </c>
      <c r="F180" s="19" t="n">
        <f aca="false">IF($B80=F$6,F$13,0)-IF(AND($B80&gt;=1,$B80&lt;=F$6),H_TI+H_ServNPL,0)-(IF($B80=2,F$7*H_LegalShare,0)+IF($B80=F$6,F$7*(1-H_LegalShare),0))-IF($B80=0,H_Acq+H_Board,0)</f>
        <v>0</v>
      </c>
      <c r="G180" s="19" t="n">
        <f aca="false">IF($B80=G$6,G$13,0)-IF(AND($B80&gt;=1,$B80&lt;=G$6),H_TI+H_ServNPL,0)-(IF($B80=2,G$7*H_LegalShare,0)+IF($B80=G$6,G$7*(1-H_LegalShare),0))-IF($B80=0,H_Acq+H_Board,0)</f>
        <v>0</v>
      </c>
      <c r="H180" s="19" t="n">
        <f aca="false">IF($B80=H$6,H$13,0)-IF(AND($B80&gt;=1,$B80&lt;=H$6),H_TI+H_ServNPL,0)-(IF($B80=2,H$7*H_LegalShare,0)+IF($B80=H$6,H$7*(1-H_LegalShare),0))-IF($B80=0,H_Acq+H_Board,0)</f>
        <v>0</v>
      </c>
      <c r="I180" s="19" t="n">
        <f aca="false">IF($B80=I$6,I$13,0)-IF(AND($B80&gt;=1,$B80&lt;=I$6),H_TI+H_ServNPL,0)-(IF($B80=2,I$7*H_LegalShare,0)+IF($B80=I$6,I$7*(1-H_LegalShare),0))-IF($B80=0,H_Acq+H_Board,0)</f>
        <v>0</v>
      </c>
      <c r="J180" s="19" t="n">
        <f aca="false">IF($B80=J$6,J$13,0)-IF(AND($B80&gt;=1,$B80&lt;=J$6),H_TI+H_ServNPL,0)-(IF($B80=2,J$7*H_LegalShare,0)+IF($B80=J$6,J$7*(1-H_LegalShare),0))-IF($B80=0,H_Acq+H_Board,0)</f>
        <v>0</v>
      </c>
      <c r="K180" s="19" t="n">
        <f aca="false">IF($B80=K$6,K$13,0)-IF(AND($B80&gt;=1,$B80&lt;=K$6),H_TI+H_ServNPL,0)-(IF($B80=2,K$7*H_LegalShare,0)+IF($B80=K$6,K$7*(1-H_LegalShare),0))-IF($B80=0,H_Acq+H_Board,0)</f>
        <v>0</v>
      </c>
      <c r="L180" s="19" t="n">
        <f aca="false">IF($B80=L$6,L$13,0)-IF(AND($B80&gt;=1,$B80&lt;=L$6),H_TI+H_ServNPL,0)-(IF($B80=2,L$7*H_LegalShare,0)+IF($B80=L$6,L$7*(1-H_LegalShare),0))-IF($B80=0,H_Acq+H_Board,0)</f>
        <v>0</v>
      </c>
      <c r="M180" s="19" t="n">
        <f aca="false">IF($B80=M$6,M$13,0)-IF(AND($B80&gt;=1,$B80&lt;=M$6),H_TI+H_ServNPL,0)-(IF($B80=2,M$7*H_LegalShare,0)+IF($B80=M$6,M$7*(1-H_LegalShare),0))-IF($B80=0,H_Acq+H_Board,0)</f>
        <v>0</v>
      </c>
      <c r="N180" s="19" t="n">
        <f aca="false">IF($B80=N$6,N$13,0)-IF(AND($B80&gt;=1,$B80&lt;=N$6),H_TI+H_ServNPL,0)-(IF($B80=2,N$7*H_LegalShare,0)+IF($B80=N$6,N$7*(1-H_LegalShare),0))-IF($B80=0,H_Acq+H_Board,0)</f>
        <v>0</v>
      </c>
      <c r="O180" s="19" t="n">
        <f aca="false">IF($B80=O$6,O$13,0)-IF(AND($B80&gt;=1,$B80&lt;=O$6),H_TI+H_ServNPL,0)-(IF($B80=2,O$7*H_LegalShare,0)+IF($B80=O$6,O$7*(1-H_LegalShare),0))-IF($B80=0,H_Acq+H_Board,0)</f>
        <v>0</v>
      </c>
      <c r="P180" s="19" t="n">
        <f aca="false">IF($B80=P$6,P$13,0)-IF(AND($B80&gt;=1,$B80&lt;=P$6),H_TI+H_ServNPL,0)-(IF($B80=2,P$7*H_LegalShare,0)+IF($B80=P$6,P$7*(1-H_LegalShare),0))-IF($B80=0,H_Acq+H_Board,0)</f>
        <v>-520</v>
      </c>
      <c r="Q180" s="19" t="n">
        <f aca="false">IF($B80=Q$6,Q$13,0)-IF(AND($B80&gt;=1,$B80&lt;=Q$6),H_TI+H_ServNPL,0)-(IF($B80=2,Q$7*H_LegalShare,0)+IF($B80=Q$6,Q$7*(1-H_LegalShare),0))-IF($B80=0,H_Acq+H_Board,0)</f>
        <v>0</v>
      </c>
      <c r="R180" s="19" t="n">
        <f aca="false">IF($B80=R$6,R$13,0)-IF(AND($B80&gt;=1,$B80&lt;=R$6),H_TI+H_ServNPL,0)-(IF($B80=2,R$7*H_LegalShare,0)+IF($B80=R$6,R$7*(1-H_LegalShare),0))-IF($B80=0,H_Acq+H_Board,0)</f>
        <v>0</v>
      </c>
      <c r="S180" s="19" t="n">
        <f aca="false">IF($B80=S$6,S$13,0)-IF(AND($B80&gt;=1,$B80&lt;=S$6),H_TI+H_ServNPL,0)-(IF($B80=2,S$7*H_LegalShare,0)+IF($B80=S$6,S$7*(1-H_LegalShare),0))-IF($B80=0,H_Acq+H_Board,0)</f>
        <v>0</v>
      </c>
      <c r="T180" s="19" t="n">
        <f aca="false">IF($B80=T$6,T$13,0)-IF(AND($B80&gt;=1,$B80&lt;=T$6),H_TI+H_ServNPL,0)-(IF($B80=2,T$7*H_LegalShare,0)+IF($B80=T$6,T$7*(1-H_LegalShare),0))-IF($B80=0,H_Acq+H_Board,0)</f>
        <v>0</v>
      </c>
      <c r="U180" s="19" t="n">
        <f aca="false">IF($B80=U$6,U$13,0)-IF(AND($B80&gt;=1,$B80&lt;=U$6),H_TI+H_ServNPL,0)-(IF($B80=2,U$7*H_LegalShare,0)+IF($B80=U$6,U$7*(1-H_LegalShare),0))-IF($B80=0,H_Acq+H_Board,0)</f>
        <v>0</v>
      </c>
      <c r="V180" s="19" t="n">
        <f aca="false">IF($B80=V$6,V$13,0)-IF(AND($B80&gt;=1,$B80&lt;=V$6),H_TI+H_ServNPL,0)-(IF($B80=2,V$7*H_LegalShare,0)+IF($B80=V$6,V$7*(1-H_LegalShare),0))-IF($B80=0,H_Acq+H_Board,0)</f>
        <v>0</v>
      </c>
      <c r="W180" s="19" t="n">
        <f aca="false">IF($B80=W$6,W$13,0)-IF(AND($B80&gt;=1,$B80&lt;=W$6),H_TI+H_ServNPL,0)-(IF($B80=2,W$7*H_LegalShare,0)+IF($B80=W$6,W$7*(1-H_LegalShare),0))-IF($B80=0,H_Acq+H_Board,0)</f>
        <v>0</v>
      </c>
      <c r="X180" s="19" t="n">
        <f aca="false">IF($B80=X$6,X$13,0)-IF(AND($B80&gt;=1,$B80&lt;=X$6),H_TI+H_ServNPL,0)-(IF($B80=2,X$7*H_LegalShare,0)+IF($B80=X$6,X$7*(1-H_LegalShare),0))-IF($B80=0,H_Acq+H_Board,0)</f>
        <v>0</v>
      </c>
      <c r="Y180" s="19" t="n">
        <f aca="false">IF($B80=Y$6,Y$13,0)-IF(AND($B80&gt;=1,$B80&lt;=Y$6),H_TI+H_ServNPL,0)-(IF($B80=2,Y$7*H_LegalShare,0)+IF($B80=Y$6,Y$7*(1-H_LegalShare),0))-IF($B80=0,H_Acq+H_Board,0)</f>
        <v>0</v>
      </c>
    </row>
    <row r="181" customFormat="false" ht="15" hidden="false" customHeight="false" outlineLevel="0" collapsed="false">
      <c r="B181" s="0" t="n">
        <v>50</v>
      </c>
      <c r="C181" s="19" t="n">
        <f aca="false">IF($B81=C$6,C$13,0)-IF(AND($B81&gt;=1,$B81&lt;=C$6),H_TI+H_ServNPL,0)-(IF($B81=2,C$7*H_LegalShare,0)+IF($B81=C$6,C$7*(1-H_LegalShare),0))-IF($B81=0,H_Acq+H_Board,0)</f>
        <v>0</v>
      </c>
      <c r="D181" s="19" t="n">
        <f aca="false">IF($B81=D$6,D$13,0)-IF(AND($B81&gt;=1,$B81&lt;=D$6),H_TI+H_ServNPL,0)-(IF($B81=2,D$7*H_LegalShare,0)+IF($B81=D$6,D$7*(1-H_LegalShare),0))-IF($B81=0,H_Acq+H_Board,0)</f>
        <v>0</v>
      </c>
      <c r="E181" s="19" t="n">
        <f aca="false">IF($B81=E$6,E$13,0)-IF(AND($B81&gt;=1,$B81&lt;=E$6),H_TI+H_ServNPL,0)-(IF($B81=2,E$7*H_LegalShare,0)+IF($B81=E$6,E$7*(1-H_LegalShare),0))-IF($B81=0,H_Acq+H_Board,0)</f>
        <v>0</v>
      </c>
      <c r="F181" s="19" t="n">
        <f aca="false">IF($B81=F$6,F$13,0)-IF(AND($B81&gt;=1,$B81&lt;=F$6),H_TI+H_ServNPL,0)-(IF($B81=2,F$7*H_LegalShare,0)+IF($B81=F$6,F$7*(1-H_LegalShare),0))-IF($B81=0,H_Acq+H_Board,0)</f>
        <v>0</v>
      </c>
      <c r="G181" s="19" t="n">
        <f aca="false">IF($B81=G$6,G$13,0)-IF(AND($B81&gt;=1,$B81&lt;=G$6),H_TI+H_ServNPL,0)-(IF($B81=2,G$7*H_LegalShare,0)+IF($B81=G$6,G$7*(1-H_LegalShare),0))-IF($B81=0,H_Acq+H_Board,0)</f>
        <v>0</v>
      </c>
      <c r="H181" s="19" t="n">
        <f aca="false">IF($B81=H$6,H$13,0)-IF(AND($B81&gt;=1,$B81&lt;=H$6),H_TI+H_ServNPL,0)-(IF($B81=2,H$7*H_LegalShare,0)+IF($B81=H$6,H$7*(1-H_LegalShare),0))-IF($B81=0,H_Acq+H_Board,0)</f>
        <v>0</v>
      </c>
      <c r="I181" s="19" t="n">
        <f aca="false">IF($B81=I$6,I$13,0)-IF(AND($B81&gt;=1,$B81&lt;=I$6),H_TI+H_ServNPL,0)-(IF($B81=2,I$7*H_LegalShare,0)+IF($B81=I$6,I$7*(1-H_LegalShare),0))-IF($B81=0,H_Acq+H_Board,0)</f>
        <v>0</v>
      </c>
      <c r="J181" s="19" t="n">
        <f aca="false">IF($B81=J$6,J$13,0)-IF(AND($B81&gt;=1,$B81&lt;=J$6),H_TI+H_ServNPL,0)-(IF($B81=2,J$7*H_LegalShare,0)+IF($B81=J$6,J$7*(1-H_LegalShare),0))-IF($B81=0,H_Acq+H_Board,0)</f>
        <v>0</v>
      </c>
      <c r="K181" s="19" t="n">
        <f aca="false">IF($B81=K$6,K$13,0)-IF(AND($B81&gt;=1,$B81&lt;=K$6),H_TI+H_ServNPL,0)-(IF($B81=2,K$7*H_LegalShare,0)+IF($B81=K$6,K$7*(1-H_LegalShare),0))-IF($B81=0,H_Acq+H_Board,0)</f>
        <v>0</v>
      </c>
      <c r="L181" s="19" t="n">
        <f aca="false">IF($B81=L$6,L$13,0)-IF(AND($B81&gt;=1,$B81&lt;=L$6),H_TI+H_ServNPL,0)-(IF($B81=2,L$7*H_LegalShare,0)+IF($B81=L$6,L$7*(1-H_LegalShare),0))-IF($B81=0,H_Acq+H_Board,0)</f>
        <v>0</v>
      </c>
      <c r="M181" s="19" t="n">
        <f aca="false">IF($B81=M$6,M$13,0)-IF(AND($B81&gt;=1,$B81&lt;=M$6),H_TI+H_ServNPL,0)-(IF($B81=2,M$7*H_LegalShare,0)+IF($B81=M$6,M$7*(1-H_LegalShare),0))-IF($B81=0,H_Acq+H_Board,0)</f>
        <v>0</v>
      </c>
      <c r="N181" s="19" t="n">
        <f aca="false">IF($B81=N$6,N$13,0)-IF(AND($B81&gt;=1,$B81&lt;=N$6),H_TI+H_ServNPL,0)-(IF($B81=2,N$7*H_LegalShare,0)+IF($B81=N$6,N$7*(1-H_LegalShare),0))-IF($B81=0,H_Acq+H_Board,0)</f>
        <v>0</v>
      </c>
      <c r="O181" s="19" t="n">
        <f aca="false">IF($B81=O$6,O$13,0)-IF(AND($B81&gt;=1,$B81&lt;=O$6),H_TI+H_ServNPL,0)-(IF($B81=2,O$7*H_LegalShare,0)+IF($B81=O$6,O$7*(1-H_LegalShare),0))-IF($B81=0,H_Acq+H_Board,0)</f>
        <v>0</v>
      </c>
      <c r="P181" s="19" t="n">
        <f aca="false">IF($B81=P$6,P$13,0)-IF(AND($B81&gt;=1,$B81&lt;=P$6),H_TI+H_ServNPL,0)-(IF($B81=2,P$7*H_LegalShare,0)+IF($B81=P$6,P$7*(1-H_LegalShare),0))-IF($B81=0,H_Acq+H_Board,0)</f>
        <v>-520</v>
      </c>
      <c r="Q181" s="19" t="n">
        <f aca="false">IF($B81=Q$6,Q$13,0)-IF(AND($B81&gt;=1,$B81&lt;=Q$6),H_TI+H_ServNPL,0)-(IF($B81=2,Q$7*H_LegalShare,0)+IF($B81=Q$6,Q$7*(1-H_LegalShare),0))-IF($B81=0,H_Acq+H_Board,0)</f>
        <v>0</v>
      </c>
      <c r="R181" s="19" t="n">
        <f aca="false">IF($B81=R$6,R$13,0)-IF(AND($B81&gt;=1,$B81&lt;=R$6),H_TI+H_ServNPL,0)-(IF($B81=2,R$7*H_LegalShare,0)+IF($B81=R$6,R$7*(1-H_LegalShare),0))-IF($B81=0,H_Acq+H_Board,0)</f>
        <v>0</v>
      </c>
      <c r="S181" s="19" t="n">
        <f aca="false">IF($B81=S$6,S$13,0)-IF(AND($B81&gt;=1,$B81&lt;=S$6),H_TI+H_ServNPL,0)-(IF($B81=2,S$7*H_LegalShare,0)+IF($B81=S$6,S$7*(1-H_LegalShare),0))-IF($B81=0,H_Acq+H_Board,0)</f>
        <v>0</v>
      </c>
      <c r="T181" s="19" t="n">
        <f aca="false">IF($B81=T$6,T$13,0)-IF(AND($B81&gt;=1,$B81&lt;=T$6),H_TI+H_ServNPL,0)-(IF($B81=2,T$7*H_LegalShare,0)+IF($B81=T$6,T$7*(1-H_LegalShare),0))-IF($B81=0,H_Acq+H_Board,0)</f>
        <v>0</v>
      </c>
      <c r="U181" s="19" t="n">
        <f aca="false">IF($B81=U$6,U$13,0)-IF(AND($B81&gt;=1,$B81&lt;=U$6),H_TI+H_ServNPL,0)-(IF($B81=2,U$7*H_LegalShare,0)+IF($B81=U$6,U$7*(1-H_LegalShare),0))-IF($B81=0,H_Acq+H_Board,0)</f>
        <v>0</v>
      </c>
      <c r="V181" s="19" t="n">
        <f aca="false">IF($B81=V$6,V$13,0)-IF(AND($B81&gt;=1,$B81&lt;=V$6),H_TI+H_ServNPL,0)-(IF($B81=2,V$7*H_LegalShare,0)+IF($B81=V$6,V$7*(1-H_LegalShare),0))-IF($B81=0,H_Acq+H_Board,0)</f>
        <v>0</v>
      </c>
      <c r="W181" s="19" t="n">
        <f aca="false">IF($B81=W$6,W$13,0)-IF(AND($B81&gt;=1,$B81&lt;=W$6),H_TI+H_ServNPL,0)-(IF($B81=2,W$7*H_LegalShare,0)+IF($B81=W$6,W$7*(1-H_LegalShare),0))-IF($B81=0,H_Acq+H_Board,0)</f>
        <v>0</v>
      </c>
      <c r="X181" s="19" t="n">
        <f aca="false">IF($B81=X$6,X$13,0)-IF(AND($B81&gt;=1,$B81&lt;=X$6),H_TI+H_ServNPL,0)-(IF($B81=2,X$7*H_LegalShare,0)+IF($B81=X$6,X$7*(1-H_LegalShare),0))-IF($B81=0,H_Acq+H_Board,0)</f>
        <v>0</v>
      </c>
      <c r="Y181" s="19" t="n">
        <f aca="false">IF($B81=Y$6,Y$13,0)-IF(AND($B81&gt;=1,$B81&lt;=Y$6),H_TI+H_ServNPL,0)-(IF($B81=2,Y$7*H_LegalShare,0)+IF($B81=Y$6,Y$7*(1-H_LegalShare),0))-IF($B81=0,H_Acq+H_Board,0)</f>
        <v>0</v>
      </c>
    </row>
    <row r="182" customFormat="false" ht="15" hidden="false" customHeight="false" outlineLevel="0" collapsed="false">
      <c r="B182" s="0" t="n">
        <v>51</v>
      </c>
      <c r="C182" s="19" t="n">
        <f aca="false">IF($B82=C$6,C$13,0)-IF(AND($B82&gt;=1,$B82&lt;=C$6),H_TI+H_ServNPL,0)-(IF($B82=2,C$7*H_LegalShare,0)+IF($B82=C$6,C$7*(1-H_LegalShare),0))-IF($B82=0,H_Acq+H_Board,0)</f>
        <v>0</v>
      </c>
      <c r="D182" s="19" t="n">
        <f aca="false">IF($B82=D$6,D$13,0)-IF(AND($B82&gt;=1,$B82&lt;=D$6),H_TI+H_ServNPL,0)-(IF($B82=2,D$7*H_LegalShare,0)+IF($B82=D$6,D$7*(1-H_LegalShare),0))-IF($B82=0,H_Acq+H_Board,0)</f>
        <v>0</v>
      </c>
      <c r="E182" s="19" t="n">
        <f aca="false">IF($B82=E$6,E$13,0)-IF(AND($B82&gt;=1,$B82&lt;=E$6),H_TI+H_ServNPL,0)-(IF($B82=2,E$7*H_LegalShare,0)+IF($B82=E$6,E$7*(1-H_LegalShare),0))-IF($B82=0,H_Acq+H_Board,0)</f>
        <v>0</v>
      </c>
      <c r="F182" s="19" t="n">
        <f aca="false">IF($B82=F$6,F$13,0)-IF(AND($B82&gt;=1,$B82&lt;=F$6),H_TI+H_ServNPL,0)-(IF($B82=2,F$7*H_LegalShare,0)+IF($B82=F$6,F$7*(1-H_LegalShare),0))-IF($B82=0,H_Acq+H_Board,0)</f>
        <v>0</v>
      </c>
      <c r="G182" s="19" t="n">
        <f aca="false">IF($B82=G$6,G$13,0)-IF(AND($B82&gt;=1,$B82&lt;=G$6),H_TI+H_ServNPL,0)-(IF($B82=2,G$7*H_LegalShare,0)+IF($B82=G$6,G$7*(1-H_LegalShare),0))-IF($B82=0,H_Acq+H_Board,0)</f>
        <v>0</v>
      </c>
      <c r="H182" s="19" t="n">
        <f aca="false">IF($B82=H$6,H$13,0)-IF(AND($B82&gt;=1,$B82&lt;=H$6),H_TI+H_ServNPL,0)-(IF($B82=2,H$7*H_LegalShare,0)+IF($B82=H$6,H$7*(1-H_LegalShare),0))-IF($B82=0,H_Acq+H_Board,0)</f>
        <v>0</v>
      </c>
      <c r="I182" s="19" t="n">
        <f aca="false">IF($B82=I$6,I$13,0)-IF(AND($B82&gt;=1,$B82&lt;=I$6),H_TI+H_ServNPL,0)-(IF($B82=2,I$7*H_LegalShare,0)+IF($B82=I$6,I$7*(1-H_LegalShare),0))-IF($B82=0,H_Acq+H_Board,0)</f>
        <v>0</v>
      </c>
      <c r="J182" s="19" t="n">
        <f aca="false">IF($B82=J$6,J$13,0)-IF(AND($B82&gt;=1,$B82&lt;=J$6),H_TI+H_ServNPL,0)-(IF($B82=2,J$7*H_LegalShare,0)+IF($B82=J$6,J$7*(1-H_LegalShare),0))-IF($B82=0,H_Acq+H_Board,0)</f>
        <v>0</v>
      </c>
      <c r="K182" s="19" t="n">
        <f aca="false">IF($B82=K$6,K$13,0)-IF(AND($B82&gt;=1,$B82&lt;=K$6),H_TI+H_ServNPL,0)-(IF($B82=2,K$7*H_LegalShare,0)+IF($B82=K$6,K$7*(1-H_LegalShare),0))-IF($B82=0,H_Acq+H_Board,0)</f>
        <v>0</v>
      </c>
      <c r="L182" s="19" t="n">
        <f aca="false">IF($B82=L$6,L$13,0)-IF(AND($B82&gt;=1,$B82&lt;=L$6),H_TI+H_ServNPL,0)-(IF($B82=2,L$7*H_LegalShare,0)+IF($B82=L$6,L$7*(1-H_LegalShare),0))-IF($B82=0,H_Acq+H_Board,0)</f>
        <v>0</v>
      </c>
      <c r="M182" s="19" t="n">
        <f aca="false">IF($B82=M$6,M$13,0)-IF(AND($B82&gt;=1,$B82&lt;=M$6),H_TI+H_ServNPL,0)-(IF($B82=2,M$7*H_LegalShare,0)+IF($B82=M$6,M$7*(1-H_LegalShare),0))-IF($B82=0,H_Acq+H_Board,0)</f>
        <v>0</v>
      </c>
      <c r="N182" s="19" t="n">
        <f aca="false">IF($B82=N$6,N$13,0)-IF(AND($B82&gt;=1,$B82&lt;=N$6),H_TI+H_ServNPL,0)-(IF($B82=2,N$7*H_LegalShare,0)+IF($B82=N$6,N$7*(1-H_LegalShare),0))-IF($B82=0,H_Acq+H_Board,0)</f>
        <v>0</v>
      </c>
      <c r="O182" s="19" t="n">
        <f aca="false">IF($B82=O$6,O$13,0)-IF(AND($B82&gt;=1,$B82&lt;=O$6),H_TI+H_ServNPL,0)-(IF($B82=2,O$7*H_LegalShare,0)+IF($B82=O$6,O$7*(1-H_LegalShare),0))-IF($B82=0,H_Acq+H_Board,0)</f>
        <v>0</v>
      </c>
      <c r="P182" s="19" t="n">
        <f aca="false">IF($B82=P$6,P$13,0)-IF(AND($B82&gt;=1,$B82&lt;=P$6),H_TI+H_ServNPL,0)-(IF($B82=2,P$7*H_LegalShare,0)+IF($B82=P$6,P$7*(1-H_LegalShare),0))-IF($B82=0,H_Acq+H_Board,0)</f>
        <v>-520</v>
      </c>
      <c r="Q182" s="19" t="n">
        <f aca="false">IF($B82=Q$6,Q$13,0)-IF(AND($B82&gt;=1,$B82&lt;=Q$6),H_TI+H_ServNPL,0)-(IF($B82=2,Q$7*H_LegalShare,0)+IF($B82=Q$6,Q$7*(1-H_LegalShare),0))-IF($B82=0,H_Acq+H_Board,0)</f>
        <v>0</v>
      </c>
      <c r="R182" s="19" t="n">
        <f aca="false">IF($B82=R$6,R$13,0)-IF(AND($B82&gt;=1,$B82&lt;=R$6),H_TI+H_ServNPL,0)-(IF($B82=2,R$7*H_LegalShare,0)+IF($B82=R$6,R$7*(1-H_LegalShare),0))-IF($B82=0,H_Acq+H_Board,0)</f>
        <v>0</v>
      </c>
      <c r="S182" s="19" t="n">
        <f aca="false">IF($B82=S$6,S$13,0)-IF(AND($B82&gt;=1,$B82&lt;=S$6),H_TI+H_ServNPL,0)-(IF($B82=2,S$7*H_LegalShare,0)+IF($B82=S$6,S$7*(1-H_LegalShare),0))-IF($B82=0,H_Acq+H_Board,0)</f>
        <v>0</v>
      </c>
      <c r="T182" s="19" t="n">
        <f aca="false">IF($B82=T$6,T$13,0)-IF(AND($B82&gt;=1,$B82&lt;=T$6),H_TI+H_ServNPL,0)-(IF($B82=2,T$7*H_LegalShare,0)+IF($B82=T$6,T$7*(1-H_LegalShare),0))-IF($B82=0,H_Acq+H_Board,0)</f>
        <v>0</v>
      </c>
      <c r="U182" s="19" t="n">
        <f aca="false">IF($B82=U$6,U$13,0)-IF(AND($B82&gt;=1,$B82&lt;=U$6),H_TI+H_ServNPL,0)-(IF($B82=2,U$7*H_LegalShare,0)+IF($B82=U$6,U$7*(1-H_LegalShare),0))-IF($B82=0,H_Acq+H_Board,0)</f>
        <v>0</v>
      </c>
      <c r="V182" s="19" t="n">
        <f aca="false">IF($B82=V$6,V$13,0)-IF(AND($B82&gt;=1,$B82&lt;=V$6),H_TI+H_ServNPL,0)-(IF($B82=2,V$7*H_LegalShare,0)+IF($B82=V$6,V$7*(1-H_LegalShare),0))-IF($B82=0,H_Acq+H_Board,0)</f>
        <v>0</v>
      </c>
      <c r="W182" s="19" t="n">
        <f aca="false">IF($B82=W$6,W$13,0)-IF(AND($B82&gt;=1,$B82&lt;=W$6),H_TI+H_ServNPL,0)-(IF($B82=2,W$7*H_LegalShare,0)+IF($B82=W$6,W$7*(1-H_LegalShare),0))-IF($B82=0,H_Acq+H_Board,0)</f>
        <v>0</v>
      </c>
      <c r="X182" s="19" t="n">
        <f aca="false">IF($B82=X$6,X$13,0)-IF(AND($B82&gt;=1,$B82&lt;=X$6),H_TI+H_ServNPL,0)-(IF($B82=2,X$7*H_LegalShare,0)+IF($B82=X$6,X$7*(1-H_LegalShare),0))-IF($B82=0,H_Acq+H_Board,0)</f>
        <v>0</v>
      </c>
      <c r="Y182" s="19" t="n">
        <f aca="false">IF($B82=Y$6,Y$13,0)-IF(AND($B82&gt;=1,$B82&lt;=Y$6),H_TI+H_ServNPL,0)-(IF($B82=2,Y$7*H_LegalShare,0)+IF($B82=Y$6,Y$7*(1-H_LegalShare),0))-IF($B82=0,H_Acq+H_Board,0)</f>
        <v>0</v>
      </c>
    </row>
    <row r="183" customFormat="false" ht="15" hidden="false" customHeight="false" outlineLevel="0" collapsed="false">
      <c r="B183" s="0" t="n">
        <v>52</v>
      </c>
      <c r="C183" s="19" t="n">
        <f aca="false">IF($B83=C$6,C$13,0)-IF(AND($B83&gt;=1,$B83&lt;=C$6),H_TI+H_ServNPL,0)-(IF($B83=2,C$7*H_LegalShare,0)+IF($B83=C$6,C$7*(1-H_LegalShare),0))-IF($B83=0,H_Acq+H_Board,0)</f>
        <v>0</v>
      </c>
      <c r="D183" s="19" t="n">
        <f aca="false">IF($B83=D$6,D$13,0)-IF(AND($B83&gt;=1,$B83&lt;=D$6),H_TI+H_ServNPL,0)-(IF($B83=2,D$7*H_LegalShare,0)+IF($B83=D$6,D$7*(1-H_LegalShare),0))-IF($B83=0,H_Acq+H_Board,0)</f>
        <v>0</v>
      </c>
      <c r="E183" s="19" t="n">
        <f aca="false">IF($B83=E$6,E$13,0)-IF(AND($B83&gt;=1,$B83&lt;=E$6),H_TI+H_ServNPL,0)-(IF($B83=2,E$7*H_LegalShare,0)+IF($B83=E$6,E$7*(1-H_LegalShare),0))-IF($B83=0,H_Acq+H_Board,0)</f>
        <v>0</v>
      </c>
      <c r="F183" s="19" t="n">
        <f aca="false">IF($B83=F$6,F$13,0)-IF(AND($B83&gt;=1,$B83&lt;=F$6),H_TI+H_ServNPL,0)-(IF($B83=2,F$7*H_LegalShare,0)+IF($B83=F$6,F$7*(1-H_LegalShare),0))-IF($B83=0,H_Acq+H_Board,0)</f>
        <v>0</v>
      </c>
      <c r="G183" s="19" t="n">
        <f aca="false">IF($B83=G$6,G$13,0)-IF(AND($B83&gt;=1,$B83&lt;=G$6),H_TI+H_ServNPL,0)-(IF($B83=2,G$7*H_LegalShare,0)+IF($B83=G$6,G$7*(1-H_LegalShare),0))-IF($B83=0,H_Acq+H_Board,0)</f>
        <v>0</v>
      </c>
      <c r="H183" s="19" t="n">
        <f aca="false">IF($B83=H$6,H$13,0)-IF(AND($B83&gt;=1,$B83&lt;=H$6),H_TI+H_ServNPL,0)-(IF($B83=2,H$7*H_LegalShare,0)+IF($B83=H$6,H$7*(1-H_LegalShare),0))-IF($B83=0,H_Acq+H_Board,0)</f>
        <v>0</v>
      </c>
      <c r="I183" s="19" t="n">
        <f aca="false">IF($B83=I$6,I$13,0)-IF(AND($B83&gt;=1,$B83&lt;=I$6),H_TI+H_ServNPL,0)-(IF($B83=2,I$7*H_LegalShare,0)+IF($B83=I$6,I$7*(1-H_LegalShare),0))-IF($B83=0,H_Acq+H_Board,0)</f>
        <v>0</v>
      </c>
      <c r="J183" s="19" t="n">
        <f aca="false">IF($B83=J$6,J$13,0)-IF(AND($B83&gt;=1,$B83&lt;=J$6),H_TI+H_ServNPL,0)-(IF($B83=2,J$7*H_LegalShare,0)+IF($B83=J$6,J$7*(1-H_LegalShare),0))-IF($B83=0,H_Acq+H_Board,0)</f>
        <v>0</v>
      </c>
      <c r="K183" s="19" t="n">
        <f aca="false">IF($B83=K$6,K$13,0)-IF(AND($B83&gt;=1,$B83&lt;=K$6),H_TI+H_ServNPL,0)-(IF($B83=2,K$7*H_LegalShare,0)+IF($B83=K$6,K$7*(1-H_LegalShare),0))-IF($B83=0,H_Acq+H_Board,0)</f>
        <v>0</v>
      </c>
      <c r="L183" s="19" t="n">
        <f aca="false">IF($B83=L$6,L$13,0)-IF(AND($B83&gt;=1,$B83&lt;=L$6),H_TI+H_ServNPL,0)-(IF($B83=2,L$7*H_LegalShare,0)+IF($B83=L$6,L$7*(1-H_LegalShare),0))-IF($B83=0,H_Acq+H_Board,0)</f>
        <v>0</v>
      </c>
      <c r="M183" s="19" t="n">
        <f aca="false">IF($B83=M$6,M$13,0)-IF(AND($B83&gt;=1,$B83&lt;=M$6),H_TI+H_ServNPL,0)-(IF($B83=2,M$7*H_LegalShare,0)+IF($B83=M$6,M$7*(1-H_LegalShare),0))-IF($B83=0,H_Acq+H_Board,0)</f>
        <v>0</v>
      </c>
      <c r="N183" s="19" t="n">
        <f aca="false">IF($B83=N$6,N$13,0)-IF(AND($B83&gt;=1,$B83&lt;=N$6),H_TI+H_ServNPL,0)-(IF($B83=2,N$7*H_LegalShare,0)+IF($B83=N$6,N$7*(1-H_LegalShare),0))-IF($B83=0,H_Acq+H_Board,0)</f>
        <v>0</v>
      </c>
      <c r="O183" s="19" t="n">
        <f aca="false">IF($B83=O$6,O$13,0)-IF(AND($B83&gt;=1,$B83&lt;=O$6),H_TI+H_ServNPL,0)-(IF($B83=2,O$7*H_LegalShare,0)+IF($B83=O$6,O$7*(1-H_LegalShare),0))-IF($B83=0,H_Acq+H_Board,0)</f>
        <v>0</v>
      </c>
      <c r="P183" s="19" t="n">
        <f aca="false">IF($B83=P$6,P$13,0)-IF(AND($B83&gt;=1,$B83&lt;=P$6),H_TI+H_ServNPL,0)-(IF($B83=2,P$7*H_LegalShare,0)+IF($B83=P$6,P$7*(1-H_LegalShare),0))-IF($B83=0,H_Acq+H_Board,0)</f>
        <v>-520</v>
      </c>
      <c r="Q183" s="19" t="n">
        <f aca="false">IF($B83=Q$6,Q$13,0)-IF(AND($B83&gt;=1,$B83&lt;=Q$6),H_TI+H_ServNPL,0)-(IF($B83=2,Q$7*H_LegalShare,0)+IF($B83=Q$6,Q$7*(1-H_LegalShare),0))-IF($B83=0,H_Acq+H_Board,0)</f>
        <v>0</v>
      </c>
      <c r="R183" s="19" t="n">
        <f aca="false">IF($B83=R$6,R$13,0)-IF(AND($B83&gt;=1,$B83&lt;=R$6),H_TI+H_ServNPL,0)-(IF($B83=2,R$7*H_LegalShare,0)+IF($B83=R$6,R$7*(1-H_LegalShare),0))-IF($B83=0,H_Acq+H_Board,0)</f>
        <v>0</v>
      </c>
      <c r="S183" s="19" t="n">
        <f aca="false">IF($B83=S$6,S$13,0)-IF(AND($B83&gt;=1,$B83&lt;=S$6),H_TI+H_ServNPL,0)-(IF($B83=2,S$7*H_LegalShare,0)+IF($B83=S$6,S$7*(1-H_LegalShare),0))-IF($B83=0,H_Acq+H_Board,0)</f>
        <v>0</v>
      </c>
      <c r="T183" s="19" t="n">
        <f aca="false">IF($B83=T$6,T$13,0)-IF(AND($B83&gt;=1,$B83&lt;=T$6),H_TI+H_ServNPL,0)-(IF($B83=2,T$7*H_LegalShare,0)+IF($B83=T$6,T$7*(1-H_LegalShare),0))-IF($B83=0,H_Acq+H_Board,0)</f>
        <v>0</v>
      </c>
      <c r="U183" s="19" t="n">
        <f aca="false">IF($B83=U$6,U$13,0)-IF(AND($B83&gt;=1,$B83&lt;=U$6),H_TI+H_ServNPL,0)-(IF($B83=2,U$7*H_LegalShare,0)+IF($B83=U$6,U$7*(1-H_LegalShare),0))-IF($B83=0,H_Acq+H_Board,0)</f>
        <v>0</v>
      </c>
      <c r="V183" s="19" t="n">
        <f aca="false">IF($B83=V$6,V$13,0)-IF(AND($B83&gt;=1,$B83&lt;=V$6),H_TI+H_ServNPL,0)-(IF($B83=2,V$7*H_LegalShare,0)+IF($B83=V$6,V$7*(1-H_LegalShare),0))-IF($B83=0,H_Acq+H_Board,0)</f>
        <v>0</v>
      </c>
      <c r="W183" s="19" t="n">
        <f aca="false">IF($B83=W$6,W$13,0)-IF(AND($B83&gt;=1,$B83&lt;=W$6),H_TI+H_ServNPL,0)-(IF($B83=2,W$7*H_LegalShare,0)+IF($B83=W$6,W$7*(1-H_LegalShare),0))-IF($B83=0,H_Acq+H_Board,0)</f>
        <v>0</v>
      </c>
      <c r="X183" s="19" t="n">
        <f aca="false">IF($B83=X$6,X$13,0)-IF(AND($B83&gt;=1,$B83&lt;=X$6),H_TI+H_ServNPL,0)-(IF($B83=2,X$7*H_LegalShare,0)+IF($B83=X$6,X$7*(1-H_LegalShare),0))-IF($B83=0,H_Acq+H_Board,0)</f>
        <v>0</v>
      </c>
      <c r="Y183" s="19" t="n">
        <f aca="false">IF($B83=Y$6,Y$13,0)-IF(AND($B83&gt;=1,$B83&lt;=Y$6),H_TI+H_ServNPL,0)-(IF($B83=2,Y$7*H_LegalShare,0)+IF($B83=Y$6,Y$7*(1-H_LegalShare),0))-IF($B83=0,H_Acq+H_Board,0)</f>
        <v>0</v>
      </c>
    </row>
    <row r="184" customFormat="false" ht="15" hidden="false" customHeight="false" outlineLevel="0" collapsed="false">
      <c r="B184" s="0" t="n">
        <v>53</v>
      </c>
      <c r="C184" s="19" t="n">
        <f aca="false">IF($B84=C$6,C$13,0)-IF(AND($B84&gt;=1,$B84&lt;=C$6),H_TI+H_ServNPL,0)-(IF($B84=2,C$7*H_LegalShare,0)+IF($B84=C$6,C$7*(1-H_LegalShare),0))-IF($B84=0,H_Acq+H_Board,0)</f>
        <v>0</v>
      </c>
      <c r="D184" s="19" t="n">
        <f aca="false">IF($B84=D$6,D$13,0)-IF(AND($B84&gt;=1,$B84&lt;=D$6),H_TI+H_ServNPL,0)-(IF($B84=2,D$7*H_LegalShare,0)+IF($B84=D$6,D$7*(1-H_LegalShare),0))-IF($B84=0,H_Acq+H_Board,0)</f>
        <v>0</v>
      </c>
      <c r="E184" s="19" t="n">
        <f aca="false">IF($B84=E$6,E$13,0)-IF(AND($B84&gt;=1,$B84&lt;=E$6),H_TI+H_ServNPL,0)-(IF($B84=2,E$7*H_LegalShare,0)+IF($B84=E$6,E$7*(1-H_LegalShare),0))-IF($B84=0,H_Acq+H_Board,0)</f>
        <v>0</v>
      </c>
      <c r="F184" s="19" t="n">
        <f aca="false">IF($B84=F$6,F$13,0)-IF(AND($B84&gt;=1,$B84&lt;=F$6),H_TI+H_ServNPL,0)-(IF($B84=2,F$7*H_LegalShare,0)+IF($B84=F$6,F$7*(1-H_LegalShare),0))-IF($B84=0,H_Acq+H_Board,0)</f>
        <v>0</v>
      </c>
      <c r="G184" s="19" t="n">
        <f aca="false">IF($B84=G$6,G$13,0)-IF(AND($B84&gt;=1,$B84&lt;=G$6),H_TI+H_ServNPL,0)-(IF($B84=2,G$7*H_LegalShare,0)+IF($B84=G$6,G$7*(1-H_LegalShare),0))-IF($B84=0,H_Acq+H_Board,0)</f>
        <v>0</v>
      </c>
      <c r="H184" s="19" t="n">
        <f aca="false">IF($B84=H$6,H$13,0)-IF(AND($B84&gt;=1,$B84&lt;=H$6),H_TI+H_ServNPL,0)-(IF($B84=2,H$7*H_LegalShare,0)+IF($B84=H$6,H$7*(1-H_LegalShare),0))-IF($B84=0,H_Acq+H_Board,0)</f>
        <v>0</v>
      </c>
      <c r="I184" s="19" t="n">
        <f aca="false">IF($B84=I$6,I$13,0)-IF(AND($B84&gt;=1,$B84&lt;=I$6),H_TI+H_ServNPL,0)-(IF($B84=2,I$7*H_LegalShare,0)+IF($B84=I$6,I$7*(1-H_LegalShare),0))-IF($B84=0,H_Acq+H_Board,0)</f>
        <v>0</v>
      </c>
      <c r="J184" s="19" t="n">
        <f aca="false">IF($B84=J$6,J$13,0)-IF(AND($B84&gt;=1,$B84&lt;=J$6),H_TI+H_ServNPL,0)-(IF($B84=2,J$7*H_LegalShare,0)+IF($B84=J$6,J$7*(1-H_LegalShare),0))-IF($B84=0,H_Acq+H_Board,0)</f>
        <v>0</v>
      </c>
      <c r="K184" s="19" t="n">
        <f aca="false">IF($B84=K$6,K$13,0)-IF(AND($B84&gt;=1,$B84&lt;=K$6),H_TI+H_ServNPL,0)-(IF($B84=2,K$7*H_LegalShare,0)+IF($B84=K$6,K$7*(1-H_LegalShare),0))-IF($B84=0,H_Acq+H_Board,0)</f>
        <v>0</v>
      </c>
      <c r="L184" s="19" t="n">
        <f aca="false">IF($B84=L$6,L$13,0)-IF(AND($B84&gt;=1,$B84&lt;=L$6),H_TI+H_ServNPL,0)-(IF($B84=2,L$7*H_LegalShare,0)+IF($B84=L$6,L$7*(1-H_LegalShare),0))-IF($B84=0,H_Acq+H_Board,0)</f>
        <v>0</v>
      </c>
      <c r="M184" s="19" t="n">
        <f aca="false">IF($B84=M$6,M$13,0)-IF(AND($B84&gt;=1,$B84&lt;=M$6),H_TI+H_ServNPL,0)-(IF($B84=2,M$7*H_LegalShare,0)+IF($B84=M$6,M$7*(1-H_LegalShare),0))-IF($B84=0,H_Acq+H_Board,0)</f>
        <v>0</v>
      </c>
      <c r="N184" s="19" t="n">
        <f aca="false">IF($B84=N$6,N$13,0)-IF(AND($B84&gt;=1,$B84&lt;=N$6),H_TI+H_ServNPL,0)-(IF($B84=2,N$7*H_LegalShare,0)+IF($B84=N$6,N$7*(1-H_LegalShare),0))-IF($B84=0,H_Acq+H_Board,0)</f>
        <v>0</v>
      </c>
      <c r="O184" s="19" t="n">
        <f aca="false">IF($B84=O$6,O$13,0)-IF(AND($B84&gt;=1,$B84&lt;=O$6),H_TI+H_ServNPL,0)-(IF($B84=2,O$7*H_LegalShare,0)+IF($B84=O$6,O$7*(1-H_LegalShare),0))-IF($B84=0,H_Acq+H_Board,0)</f>
        <v>0</v>
      </c>
      <c r="P184" s="19" t="n">
        <f aca="false">IF($B84=P$6,P$13,0)-IF(AND($B84&gt;=1,$B84&lt;=P$6),H_TI+H_ServNPL,0)-(IF($B84=2,P$7*H_LegalShare,0)+IF($B84=P$6,P$7*(1-H_LegalShare),0))-IF($B84=0,H_Acq+H_Board,0)</f>
        <v>-520</v>
      </c>
      <c r="Q184" s="19" t="n">
        <f aca="false">IF($B84=Q$6,Q$13,0)-IF(AND($B84&gt;=1,$B84&lt;=Q$6),H_TI+H_ServNPL,0)-(IF($B84=2,Q$7*H_LegalShare,0)+IF($B84=Q$6,Q$7*(1-H_LegalShare),0))-IF($B84=0,H_Acq+H_Board,0)</f>
        <v>0</v>
      </c>
      <c r="R184" s="19" t="n">
        <f aca="false">IF($B84=R$6,R$13,0)-IF(AND($B84&gt;=1,$B84&lt;=R$6),H_TI+H_ServNPL,0)-(IF($B84=2,R$7*H_LegalShare,0)+IF($B84=R$6,R$7*(1-H_LegalShare),0))-IF($B84=0,H_Acq+H_Board,0)</f>
        <v>0</v>
      </c>
      <c r="S184" s="19" t="n">
        <f aca="false">IF($B84=S$6,S$13,0)-IF(AND($B84&gt;=1,$B84&lt;=S$6),H_TI+H_ServNPL,0)-(IF($B84=2,S$7*H_LegalShare,0)+IF($B84=S$6,S$7*(1-H_LegalShare),0))-IF($B84=0,H_Acq+H_Board,0)</f>
        <v>0</v>
      </c>
      <c r="T184" s="19" t="n">
        <f aca="false">IF($B84=T$6,T$13,0)-IF(AND($B84&gt;=1,$B84&lt;=T$6),H_TI+H_ServNPL,0)-(IF($B84=2,T$7*H_LegalShare,0)+IF($B84=T$6,T$7*(1-H_LegalShare),0))-IF($B84=0,H_Acq+H_Board,0)</f>
        <v>0</v>
      </c>
      <c r="U184" s="19" t="n">
        <f aca="false">IF($B84=U$6,U$13,0)-IF(AND($B84&gt;=1,$B84&lt;=U$6),H_TI+H_ServNPL,0)-(IF($B84=2,U$7*H_LegalShare,0)+IF($B84=U$6,U$7*(1-H_LegalShare),0))-IF($B84=0,H_Acq+H_Board,0)</f>
        <v>0</v>
      </c>
      <c r="V184" s="19" t="n">
        <f aca="false">IF($B84=V$6,V$13,0)-IF(AND($B84&gt;=1,$B84&lt;=V$6),H_TI+H_ServNPL,0)-(IF($B84=2,V$7*H_LegalShare,0)+IF($B84=V$6,V$7*(1-H_LegalShare),0))-IF($B84=0,H_Acq+H_Board,0)</f>
        <v>0</v>
      </c>
      <c r="W184" s="19" t="n">
        <f aca="false">IF($B84=W$6,W$13,0)-IF(AND($B84&gt;=1,$B84&lt;=W$6),H_TI+H_ServNPL,0)-(IF($B84=2,W$7*H_LegalShare,0)+IF($B84=W$6,W$7*(1-H_LegalShare),0))-IF($B84=0,H_Acq+H_Board,0)</f>
        <v>0</v>
      </c>
      <c r="X184" s="19" t="n">
        <f aca="false">IF($B84=X$6,X$13,0)-IF(AND($B84&gt;=1,$B84&lt;=X$6),H_TI+H_ServNPL,0)-(IF($B84=2,X$7*H_LegalShare,0)+IF($B84=X$6,X$7*(1-H_LegalShare),0))-IF($B84=0,H_Acq+H_Board,0)</f>
        <v>0</v>
      </c>
      <c r="Y184" s="19" t="n">
        <f aca="false">IF($B84=Y$6,Y$13,0)-IF(AND($B84&gt;=1,$B84&lt;=Y$6),H_TI+H_ServNPL,0)-(IF($B84=2,Y$7*H_LegalShare,0)+IF($B84=Y$6,Y$7*(1-H_LegalShare),0))-IF($B84=0,H_Acq+H_Board,0)</f>
        <v>0</v>
      </c>
    </row>
    <row r="185" customFormat="false" ht="15" hidden="false" customHeight="false" outlineLevel="0" collapsed="false">
      <c r="B185" s="0" t="n">
        <v>54</v>
      </c>
      <c r="C185" s="19" t="n">
        <f aca="false">IF($B85=C$6,C$13,0)-IF(AND($B85&gt;=1,$B85&lt;=C$6),H_TI+H_ServNPL,0)-(IF($B85=2,C$7*H_LegalShare,0)+IF($B85=C$6,C$7*(1-H_LegalShare),0))-IF($B85=0,H_Acq+H_Board,0)</f>
        <v>0</v>
      </c>
      <c r="D185" s="19" t="n">
        <f aca="false">IF($B85=D$6,D$13,0)-IF(AND($B85&gt;=1,$B85&lt;=D$6),H_TI+H_ServNPL,0)-(IF($B85=2,D$7*H_LegalShare,0)+IF($B85=D$6,D$7*(1-H_LegalShare),0))-IF($B85=0,H_Acq+H_Board,0)</f>
        <v>0</v>
      </c>
      <c r="E185" s="19" t="n">
        <f aca="false">IF($B85=E$6,E$13,0)-IF(AND($B85&gt;=1,$B85&lt;=E$6),H_TI+H_ServNPL,0)-(IF($B85=2,E$7*H_LegalShare,0)+IF($B85=E$6,E$7*(1-H_LegalShare),0))-IF($B85=0,H_Acq+H_Board,0)</f>
        <v>0</v>
      </c>
      <c r="F185" s="19" t="n">
        <f aca="false">IF($B85=F$6,F$13,0)-IF(AND($B85&gt;=1,$B85&lt;=F$6),H_TI+H_ServNPL,0)-(IF($B85=2,F$7*H_LegalShare,0)+IF($B85=F$6,F$7*(1-H_LegalShare),0))-IF($B85=0,H_Acq+H_Board,0)</f>
        <v>0</v>
      </c>
      <c r="G185" s="19" t="n">
        <f aca="false">IF($B85=G$6,G$13,0)-IF(AND($B85&gt;=1,$B85&lt;=G$6),H_TI+H_ServNPL,0)-(IF($B85=2,G$7*H_LegalShare,0)+IF($B85=G$6,G$7*(1-H_LegalShare),0))-IF($B85=0,H_Acq+H_Board,0)</f>
        <v>0</v>
      </c>
      <c r="H185" s="19" t="n">
        <f aca="false">IF($B85=H$6,H$13,0)-IF(AND($B85&gt;=1,$B85&lt;=H$6),H_TI+H_ServNPL,0)-(IF($B85=2,H$7*H_LegalShare,0)+IF($B85=H$6,H$7*(1-H_LegalShare),0))-IF($B85=0,H_Acq+H_Board,0)</f>
        <v>0</v>
      </c>
      <c r="I185" s="19" t="n">
        <f aca="false">IF($B85=I$6,I$13,0)-IF(AND($B85&gt;=1,$B85&lt;=I$6),H_TI+H_ServNPL,0)-(IF($B85=2,I$7*H_LegalShare,0)+IF($B85=I$6,I$7*(1-H_LegalShare),0))-IF($B85=0,H_Acq+H_Board,0)</f>
        <v>0</v>
      </c>
      <c r="J185" s="19" t="n">
        <f aca="false">IF($B85=J$6,J$13,0)-IF(AND($B85&gt;=1,$B85&lt;=J$6),H_TI+H_ServNPL,0)-(IF($B85=2,J$7*H_LegalShare,0)+IF($B85=J$6,J$7*(1-H_LegalShare),0))-IF($B85=0,H_Acq+H_Board,0)</f>
        <v>0</v>
      </c>
      <c r="K185" s="19" t="n">
        <f aca="false">IF($B85=K$6,K$13,0)-IF(AND($B85&gt;=1,$B85&lt;=K$6),H_TI+H_ServNPL,0)-(IF($B85=2,K$7*H_LegalShare,0)+IF($B85=K$6,K$7*(1-H_LegalShare),0))-IF($B85=0,H_Acq+H_Board,0)</f>
        <v>0</v>
      </c>
      <c r="L185" s="19" t="n">
        <f aca="false">IF($B85=L$6,L$13,0)-IF(AND($B85&gt;=1,$B85&lt;=L$6),H_TI+H_ServNPL,0)-(IF($B85=2,L$7*H_LegalShare,0)+IF($B85=L$6,L$7*(1-H_LegalShare),0))-IF($B85=0,H_Acq+H_Board,0)</f>
        <v>0</v>
      </c>
      <c r="M185" s="19" t="n">
        <f aca="false">IF($B85=M$6,M$13,0)-IF(AND($B85&gt;=1,$B85&lt;=M$6),H_TI+H_ServNPL,0)-(IF($B85=2,M$7*H_LegalShare,0)+IF($B85=M$6,M$7*(1-H_LegalShare),0))-IF($B85=0,H_Acq+H_Board,0)</f>
        <v>0</v>
      </c>
      <c r="N185" s="19" t="n">
        <f aca="false">IF($B85=N$6,N$13,0)-IF(AND($B85&gt;=1,$B85&lt;=N$6),H_TI+H_ServNPL,0)-(IF($B85=2,N$7*H_LegalShare,0)+IF($B85=N$6,N$7*(1-H_LegalShare),0))-IF($B85=0,H_Acq+H_Board,0)</f>
        <v>0</v>
      </c>
      <c r="O185" s="19" t="n">
        <f aca="false">IF($B85=O$6,O$13,0)-IF(AND($B85&gt;=1,$B85&lt;=O$6),H_TI+H_ServNPL,0)-(IF($B85=2,O$7*H_LegalShare,0)+IF($B85=O$6,O$7*(1-H_LegalShare),0))-IF($B85=0,H_Acq+H_Board,0)</f>
        <v>0</v>
      </c>
      <c r="P185" s="19" t="n">
        <f aca="false">IF($B85=P$6,P$13,0)-IF(AND($B85&gt;=1,$B85&lt;=P$6),H_TI+H_ServNPL,0)-(IF($B85=2,P$7*H_LegalShare,0)+IF($B85=P$6,P$7*(1-H_LegalShare),0))-IF($B85=0,H_Acq+H_Board,0)</f>
        <v>262343.806770833</v>
      </c>
      <c r="Q185" s="19" t="n">
        <f aca="false">IF($B85=Q$6,Q$13,0)-IF(AND($B85&gt;=1,$B85&lt;=Q$6),H_TI+H_ServNPL,0)-(IF($B85=2,Q$7*H_LegalShare,0)+IF($B85=Q$6,Q$7*(1-H_LegalShare),0))-IF($B85=0,H_Acq+H_Board,0)</f>
        <v>0</v>
      </c>
      <c r="R185" s="19" t="n">
        <f aca="false">IF($B85=R$6,R$13,0)-IF(AND($B85&gt;=1,$B85&lt;=R$6),H_TI+H_ServNPL,0)-(IF($B85=2,R$7*H_LegalShare,0)+IF($B85=R$6,R$7*(1-H_LegalShare),0))-IF($B85=0,H_Acq+H_Board,0)</f>
        <v>0</v>
      </c>
      <c r="S185" s="19" t="n">
        <f aca="false">IF($B85=S$6,S$13,0)-IF(AND($B85&gt;=1,$B85&lt;=S$6),H_TI+H_ServNPL,0)-(IF($B85=2,S$7*H_LegalShare,0)+IF($B85=S$6,S$7*(1-H_LegalShare),0))-IF($B85=0,H_Acq+H_Board,0)</f>
        <v>0</v>
      </c>
      <c r="T185" s="19" t="n">
        <f aca="false">IF($B85=T$6,T$13,0)-IF(AND($B85&gt;=1,$B85&lt;=T$6),H_TI+H_ServNPL,0)-(IF($B85=2,T$7*H_LegalShare,0)+IF($B85=T$6,T$7*(1-H_LegalShare),0))-IF($B85=0,H_Acq+H_Board,0)</f>
        <v>0</v>
      </c>
      <c r="U185" s="19" t="n">
        <f aca="false">IF($B85=U$6,U$13,0)-IF(AND($B85&gt;=1,$B85&lt;=U$6),H_TI+H_ServNPL,0)-(IF($B85=2,U$7*H_LegalShare,0)+IF($B85=U$6,U$7*(1-H_LegalShare),0))-IF($B85=0,H_Acq+H_Board,0)</f>
        <v>0</v>
      </c>
      <c r="V185" s="19" t="n">
        <f aca="false">IF($B85=V$6,V$13,0)-IF(AND($B85&gt;=1,$B85&lt;=V$6),H_TI+H_ServNPL,0)-(IF($B85=2,V$7*H_LegalShare,0)+IF($B85=V$6,V$7*(1-H_LegalShare),0))-IF($B85=0,H_Acq+H_Board,0)</f>
        <v>0</v>
      </c>
      <c r="W185" s="19" t="n">
        <f aca="false">IF($B85=W$6,W$13,0)-IF(AND($B85&gt;=1,$B85&lt;=W$6),H_TI+H_ServNPL,0)-(IF($B85=2,W$7*H_LegalShare,0)+IF($B85=W$6,W$7*(1-H_LegalShare),0))-IF($B85=0,H_Acq+H_Board,0)</f>
        <v>0</v>
      </c>
      <c r="X185" s="19" t="n">
        <f aca="false">IF($B85=X$6,X$13,0)-IF(AND($B85&gt;=1,$B85&lt;=X$6),H_TI+H_ServNPL,0)-(IF($B85=2,X$7*H_LegalShare,0)+IF($B85=X$6,X$7*(1-H_LegalShare),0))-IF($B85=0,H_Acq+H_Board,0)</f>
        <v>0</v>
      </c>
      <c r="Y185" s="19" t="n">
        <f aca="false">IF($B85=Y$6,Y$13,0)-IF(AND($B85&gt;=1,$B85&lt;=Y$6),H_TI+H_ServNPL,0)-(IF($B85=2,Y$7*H_LegalShare,0)+IF($B85=Y$6,Y$7*(1-H_LegalShare),0))-IF($B85=0,H_Acq+H_Board,0)</f>
        <v>0</v>
      </c>
    </row>
    <row r="186" customFormat="false" ht="15" hidden="false" customHeight="false" outlineLevel="0" collapsed="false">
      <c r="B186" s="0" t="n">
        <v>55</v>
      </c>
      <c r="C186" s="19" t="n">
        <f aca="false">IF($B86=C$6,C$13,0)-IF(AND($B86&gt;=1,$B86&lt;=C$6),H_TI+H_ServNPL,0)-(IF($B86=2,C$7*H_LegalShare,0)+IF($B86=C$6,C$7*(1-H_LegalShare),0))-IF($B86=0,H_Acq+H_Board,0)</f>
        <v>0</v>
      </c>
      <c r="D186" s="19" t="n">
        <f aca="false">IF($B86=D$6,D$13,0)-IF(AND($B86&gt;=1,$B86&lt;=D$6),H_TI+H_ServNPL,0)-(IF($B86=2,D$7*H_LegalShare,0)+IF($B86=D$6,D$7*(1-H_LegalShare),0))-IF($B86=0,H_Acq+H_Board,0)</f>
        <v>0</v>
      </c>
      <c r="E186" s="19" t="n">
        <f aca="false">IF($B86=E$6,E$13,0)-IF(AND($B86&gt;=1,$B86&lt;=E$6),H_TI+H_ServNPL,0)-(IF($B86=2,E$7*H_LegalShare,0)+IF($B86=E$6,E$7*(1-H_LegalShare),0))-IF($B86=0,H_Acq+H_Board,0)</f>
        <v>0</v>
      </c>
      <c r="F186" s="19" t="n">
        <f aca="false">IF($B86=F$6,F$13,0)-IF(AND($B86&gt;=1,$B86&lt;=F$6),H_TI+H_ServNPL,0)-(IF($B86=2,F$7*H_LegalShare,0)+IF($B86=F$6,F$7*(1-H_LegalShare),0))-IF($B86=0,H_Acq+H_Board,0)</f>
        <v>0</v>
      </c>
      <c r="G186" s="19" t="n">
        <f aca="false">IF($B86=G$6,G$13,0)-IF(AND($B86&gt;=1,$B86&lt;=G$6),H_TI+H_ServNPL,0)-(IF($B86=2,G$7*H_LegalShare,0)+IF($B86=G$6,G$7*(1-H_LegalShare),0))-IF($B86=0,H_Acq+H_Board,0)</f>
        <v>0</v>
      </c>
      <c r="H186" s="19" t="n">
        <f aca="false">IF($B86=H$6,H$13,0)-IF(AND($B86&gt;=1,$B86&lt;=H$6),H_TI+H_ServNPL,0)-(IF($B86=2,H$7*H_LegalShare,0)+IF($B86=H$6,H$7*(1-H_LegalShare),0))-IF($B86=0,H_Acq+H_Board,0)</f>
        <v>0</v>
      </c>
      <c r="I186" s="19" t="n">
        <f aca="false">IF($B86=I$6,I$13,0)-IF(AND($B86&gt;=1,$B86&lt;=I$6),H_TI+H_ServNPL,0)-(IF($B86=2,I$7*H_LegalShare,0)+IF($B86=I$6,I$7*(1-H_LegalShare),0))-IF($B86=0,H_Acq+H_Board,0)</f>
        <v>0</v>
      </c>
      <c r="J186" s="19" t="n">
        <f aca="false">IF($B86=J$6,J$13,0)-IF(AND($B86&gt;=1,$B86&lt;=J$6),H_TI+H_ServNPL,0)-(IF($B86=2,J$7*H_LegalShare,0)+IF($B86=J$6,J$7*(1-H_LegalShare),0))-IF($B86=0,H_Acq+H_Board,0)</f>
        <v>0</v>
      </c>
      <c r="K186" s="19" t="n">
        <f aca="false">IF($B86=K$6,K$13,0)-IF(AND($B86&gt;=1,$B86&lt;=K$6),H_TI+H_ServNPL,0)-(IF($B86=2,K$7*H_LegalShare,0)+IF($B86=K$6,K$7*(1-H_LegalShare),0))-IF($B86=0,H_Acq+H_Board,0)</f>
        <v>0</v>
      </c>
      <c r="L186" s="19" t="n">
        <f aca="false">IF($B86=L$6,L$13,0)-IF(AND($B86&gt;=1,$B86&lt;=L$6),H_TI+H_ServNPL,0)-(IF($B86=2,L$7*H_LegalShare,0)+IF($B86=L$6,L$7*(1-H_LegalShare),0))-IF($B86=0,H_Acq+H_Board,0)</f>
        <v>0</v>
      </c>
      <c r="M186" s="19" t="n">
        <f aca="false">IF($B86=M$6,M$13,0)-IF(AND($B86&gt;=1,$B86&lt;=M$6),H_TI+H_ServNPL,0)-(IF($B86=2,M$7*H_LegalShare,0)+IF($B86=M$6,M$7*(1-H_LegalShare),0))-IF($B86=0,H_Acq+H_Board,0)</f>
        <v>0</v>
      </c>
      <c r="N186" s="19" t="n">
        <f aca="false">IF($B86=N$6,N$13,0)-IF(AND($B86&gt;=1,$B86&lt;=N$6),H_TI+H_ServNPL,0)-(IF($B86=2,N$7*H_LegalShare,0)+IF($B86=N$6,N$7*(1-H_LegalShare),0))-IF($B86=0,H_Acq+H_Board,0)</f>
        <v>0</v>
      </c>
      <c r="O186" s="19" t="n">
        <f aca="false">IF($B86=O$6,O$13,0)-IF(AND($B86&gt;=1,$B86&lt;=O$6),H_TI+H_ServNPL,0)-(IF($B86=2,O$7*H_LegalShare,0)+IF($B86=O$6,O$7*(1-H_LegalShare),0))-IF($B86=0,H_Acq+H_Board,0)</f>
        <v>0</v>
      </c>
      <c r="P186" s="19" t="n">
        <f aca="false">IF($B86=P$6,P$13,0)-IF(AND($B86&gt;=1,$B86&lt;=P$6),H_TI+H_ServNPL,0)-(IF($B86=2,P$7*H_LegalShare,0)+IF($B86=P$6,P$7*(1-H_LegalShare),0))-IF($B86=0,H_Acq+H_Board,0)</f>
        <v>0</v>
      </c>
      <c r="Q186" s="19" t="n">
        <f aca="false">IF($B86=Q$6,Q$13,0)-IF(AND($B86&gt;=1,$B86&lt;=Q$6),H_TI+H_ServNPL,0)-(IF($B86=2,Q$7*H_LegalShare,0)+IF($B86=Q$6,Q$7*(1-H_LegalShare),0))-IF($B86=0,H_Acq+H_Board,0)</f>
        <v>0</v>
      </c>
      <c r="R186" s="19" t="n">
        <f aca="false">IF($B86=R$6,R$13,0)-IF(AND($B86&gt;=1,$B86&lt;=R$6),H_TI+H_ServNPL,0)-(IF($B86=2,R$7*H_LegalShare,0)+IF($B86=R$6,R$7*(1-H_LegalShare),0))-IF($B86=0,H_Acq+H_Board,0)</f>
        <v>0</v>
      </c>
      <c r="S186" s="19" t="n">
        <f aca="false">IF($B86=S$6,S$13,0)-IF(AND($B86&gt;=1,$B86&lt;=S$6),H_TI+H_ServNPL,0)-(IF($B86=2,S$7*H_LegalShare,0)+IF($B86=S$6,S$7*(1-H_LegalShare),0))-IF($B86=0,H_Acq+H_Board,0)</f>
        <v>0</v>
      </c>
      <c r="T186" s="19" t="n">
        <f aca="false">IF($B86=T$6,T$13,0)-IF(AND($B86&gt;=1,$B86&lt;=T$6),H_TI+H_ServNPL,0)-(IF($B86=2,T$7*H_LegalShare,0)+IF($B86=T$6,T$7*(1-H_LegalShare),0))-IF($B86=0,H_Acq+H_Board,0)</f>
        <v>0</v>
      </c>
      <c r="U186" s="19" t="n">
        <f aca="false">IF($B86=U$6,U$13,0)-IF(AND($B86&gt;=1,$B86&lt;=U$6),H_TI+H_ServNPL,0)-(IF($B86=2,U$7*H_LegalShare,0)+IF($B86=U$6,U$7*(1-H_LegalShare),0))-IF($B86=0,H_Acq+H_Board,0)</f>
        <v>0</v>
      </c>
      <c r="V186" s="19" t="n">
        <f aca="false">IF($B86=V$6,V$13,0)-IF(AND($B86&gt;=1,$B86&lt;=V$6),H_TI+H_ServNPL,0)-(IF($B86=2,V$7*H_LegalShare,0)+IF($B86=V$6,V$7*(1-H_LegalShare),0))-IF($B86=0,H_Acq+H_Board,0)</f>
        <v>0</v>
      </c>
      <c r="W186" s="19" t="n">
        <f aca="false">IF($B86=W$6,W$13,0)-IF(AND($B86&gt;=1,$B86&lt;=W$6),H_TI+H_ServNPL,0)-(IF($B86=2,W$7*H_LegalShare,0)+IF($B86=W$6,W$7*(1-H_LegalShare),0))-IF($B86=0,H_Acq+H_Board,0)</f>
        <v>0</v>
      </c>
      <c r="X186" s="19" t="n">
        <f aca="false">IF($B86=X$6,X$13,0)-IF(AND($B86&gt;=1,$B86&lt;=X$6),H_TI+H_ServNPL,0)-(IF($B86=2,X$7*H_LegalShare,0)+IF($B86=X$6,X$7*(1-H_LegalShare),0))-IF($B86=0,H_Acq+H_Board,0)</f>
        <v>0</v>
      </c>
      <c r="Y186" s="19" t="n">
        <f aca="false">IF($B86=Y$6,Y$13,0)-IF(AND($B86&gt;=1,$B86&lt;=Y$6),H_TI+H_ServNPL,0)-(IF($B86=2,Y$7*H_LegalShare,0)+IF($B86=Y$6,Y$7*(1-H_LegalShare),0))-IF($B86=0,H_Acq+H_Board,0)</f>
        <v>0</v>
      </c>
    </row>
    <row r="187" customFormat="false" ht="15" hidden="false" customHeight="false" outlineLevel="0" collapsed="false">
      <c r="B187" s="0" t="n">
        <v>56</v>
      </c>
      <c r="C187" s="19" t="n">
        <f aca="false">IF($B87=C$6,C$13,0)-IF(AND($B87&gt;=1,$B87&lt;=C$6),H_TI+H_ServNPL,0)-(IF($B87=2,C$7*H_LegalShare,0)+IF($B87=C$6,C$7*(1-H_LegalShare),0))-IF($B87=0,H_Acq+H_Board,0)</f>
        <v>0</v>
      </c>
      <c r="D187" s="19" t="n">
        <f aca="false">IF($B87=D$6,D$13,0)-IF(AND($B87&gt;=1,$B87&lt;=D$6),H_TI+H_ServNPL,0)-(IF($B87=2,D$7*H_LegalShare,0)+IF($B87=D$6,D$7*(1-H_LegalShare),0))-IF($B87=0,H_Acq+H_Board,0)</f>
        <v>0</v>
      </c>
      <c r="E187" s="19" t="n">
        <f aca="false">IF($B87=E$6,E$13,0)-IF(AND($B87&gt;=1,$B87&lt;=E$6),H_TI+H_ServNPL,0)-(IF($B87=2,E$7*H_LegalShare,0)+IF($B87=E$6,E$7*(1-H_LegalShare),0))-IF($B87=0,H_Acq+H_Board,0)</f>
        <v>0</v>
      </c>
      <c r="F187" s="19" t="n">
        <f aca="false">IF($B87=F$6,F$13,0)-IF(AND($B87&gt;=1,$B87&lt;=F$6),H_TI+H_ServNPL,0)-(IF($B87=2,F$7*H_LegalShare,0)+IF($B87=F$6,F$7*(1-H_LegalShare),0))-IF($B87=0,H_Acq+H_Board,0)</f>
        <v>0</v>
      </c>
      <c r="G187" s="19" t="n">
        <f aca="false">IF($B87=G$6,G$13,0)-IF(AND($B87&gt;=1,$B87&lt;=G$6),H_TI+H_ServNPL,0)-(IF($B87=2,G$7*H_LegalShare,0)+IF($B87=G$6,G$7*(1-H_LegalShare),0))-IF($B87=0,H_Acq+H_Board,0)</f>
        <v>0</v>
      </c>
      <c r="H187" s="19" t="n">
        <f aca="false">IF($B87=H$6,H$13,0)-IF(AND($B87&gt;=1,$B87&lt;=H$6),H_TI+H_ServNPL,0)-(IF($B87=2,H$7*H_LegalShare,0)+IF($B87=H$6,H$7*(1-H_LegalShare),0))-IF($B87=0,H_Acq+H_Board,0)</f>
        <v>0</v>
      </c>
      <c r="I187" s="19" t="n">
        <f aca="false">IF($B87=I$6,I$13,0)-IF(AND($B87&gt;=1,$B87&lt;=I$6),H_TI+H_ServNPL,0)-(IF($B87=2,I$7*H_LegalShare,0)+IF($B87=I$6,I$7*(1-H_LegalShare),0))-IF($B87=0,H_Acq+H_Board,0)</f>
        <v>0</v>
      </c>
      <c r="J187" s="19" t="n">
        <f aca="false">IF($B87=J$6,J$13,0)-IF(AND($B87&gt;=1,$B87&lt;=J$6),H_TI+H_ServNPL,0)-(IF($B87=2,J$7*H_LegalShare,0)+IF($B87=J$6,J$7*(1-H_LegalShare),0))-IF($B87=0,H_Acq+H_Board,0)</f>
        <v>0</v>
      </c>
      <c r="K187" s="19" t="n">
        <f aca="false">IF($B87=K$6,K$13,0)-IF(AND($B87&gt;=1,$B87&lt;=K$6),H_TI+H_ServNPL,0)-(IF($B87=2,K$7*H_LegalShare,0)+IF($B87=K$6,K$7*(1-H_LegalShare),0))-IF($B87=0,H_Acq+H_Board,0)</f>
        <v>0</v>
      </c>
      <c r="L187" s="19" t="n">
        <f aca="false">IF($B87=L$6,L$13,0)-IF(AND($B87&gt;=1,$B87&lt;=L$6),H_TI+H_ServNPL,0)-(IF($B87=2,L$7*H_LegalShare,0)+IF($B87=L$6,L$7*(1-H_LegalShare),0))-IF($B87=0,H_Acq+H_Board,0)</f>
        <v>0</v>
      </c>
      <c r="M187" s="19" t="n">
        <f aca="false">IF($B87=M$6,M$13,0)-IF(AND($B87&gt;=1,$B87&lt;=M$6),H_TI+H_ServNPL,0)-(IF($B87=2,M$7*H_LegalShare,0)+IF($B87=M$6,M$7*(1-H_LegalShare),0))-IF($B87=0,H_Acq+H_Board,0)</f>
        <v>0</v>
      </c>
      <c r="N187" s="19" t="n">
        <f aca="false">IF($B87=N$6,N$13,0)-IF(AND($B87&gt;=1,$B87&lt;=N$6),H_TI+H_ServNPL,0)-(IF($B87=2,N$7*H_LegalShare,0)+IF($B87=N$6,N$7*(1-H_LegalShare),0))-IF($B87=0,H_Acq+H_Board,0)</f>
        <v>0</v>
      </c>
      <c r="O187" s="19" t="n">
        <f aca="false">IF($B87=O$6,O$13,0)-IF(AND($B87&gt;=1,$B87&lt;=O$6),H_TI+H_ServNPL,0)-(IF($B87=2,O$7*H_LegalShare,0)+IF($B87=O$6,O$7*(1-H_LegalShare),0))-IF($B87=0,H_Acq+H_Board,0)</f>
        <v>0</v>
      </c>
      <c r="P187" s="19" t="n">
        <f aca="false">IF($B87=P$6,P$13,0)-IF(AND($B87&gt;=1,$B87&lt;=P$6),H_TI+H_ServNPL,0)-(IF($B87=2,P$7*H_LegalShare,0)+IF($B87=P$6,P$7*(1-H_LegalShare),0))-IF($B87=0,H_Acq+H_Board,0)</f>
        <v>0</v>
      </c>
      <c r="Q187" s="19" t="n">
        <f aca="false">IF($B87=Q$6,Q$13,0)-IF(AND($B87&gt;=1,$B87&lt;=Q$6),H_TI+H_ServNPL,0)-(IF($B87=2,Q$7*H_LegalShare,0)+IF($B87=Q$6,Q$7*(1-H_LegalShare),0))-IF($B87=0,H_Acq+H_Board,0)</f>
        <v>0</v>
      </c>
      <c r="R187" s="19" t="n">
        <f aca="false">IF($B87=R$6,R$13,0)-IF(AND($B87&gt;=1,$B87&lt;=R$6),H_TI+H_ServNPL,0)-(IF($B87=2,R$7*H_LegalShare,0)+IF($B87=R$6,R$7*(1-H_LegalShare),0))-IF($B87=0,H_Acq+H_Board,0)</f>
        <v>0</v>
      </c>
      <c r="S187" s="19" t="n">
        <f aca="false">IF($B87=S$6,S$13,0)-IF(AND($B87&gt;=1,$B87&lt;=S$6),H_TI+H_ServNPL,0)-(IF($B87=2,S$7*H_LegalShare,0)+IF($B87=S$6,S$7*(1-H_LegalShare),0))-IF($B87=0,H_Acq+H_Board,0)</f>
        <v>0</v>
      </c>
      <c r="T187" s="19" t="n">
        <f aca="false">IF($B87=T$6,T$13,0)-IF(AND($B87&gt;=1,$B87&lt;=T$6),H_TI+H_ServNPL,0)-(IF($B87=2,T$7*H_LegalShare,0)+IF($B87=T$6,T$7*(1-H_LegalShare),0))-IF($B87=0,H_Acq+H_Board,0)</f>
        <v>0</v>
      </c>
      <c r="U187" s="19" t="n">
        <f aca="false">IF($B87=U$6,U$13,0)-IF(AND($B87&gt;=1,$B87&lt;=U$6),H_TI+H_ServNPL,0)-(IF($B87=2,U$7*H_LegalShare,0)+IF($B87=U$6,U$7*(1-H_LegalShare),0))-IF($B87=0,H_Acq+H_Board,0)</f>
        <v>0</v>
      </c>
      <c r="V187" s="19" t="n">
        <f aca="false">IF($B87=V$6,V$13,0)-IF(AND($B87&gt;=1,$B87&lt;=V$6),H_TI+H_ServNPL,0)-(IF($B87=2,V$7*H_LegalShare,0)+IF($B87=V$6,V$7*(1-H_LegalShare),0))-IF($B87=0,H_Acq+H_Board,0)</f>
        <v>0</v>
      </c>
      <c r="W187" s="19" t="n">
        <f aca="false">IF($B87=W$6,W$13,0)-IF(AND($B87&gt;=1,$B87&lt;=W$6),H_TI+H_ServNPL,0)-(IF($B87=2,W$7*H_LegalShare,0)+IF($B87=W$6,W$7*(1-H_LegalShare),0))-IF($B87=0,H_Acq+H_Board,0)</f>
        <v>0</v>
      </c>
      <c r="X187" s="19" t="n">
        <f aca="false">IF($B87=X$6,X$13,0)-IF(AND($B87&gt;=1,$B87&lt;=X$6),H_TI+H_ServNPL,0)-(IF($B87=2,X$7*H_LegalShare,0)+IF($B87=X$6,X$7*(1-H_LegalShare),0))-IF($B87=0,H_Acq+H_Board,0)</f>
        <v>0</v>
      </c>
      <c r="Y187" s="19" t="n">
        <f aca="false">IF($B87=Y$6,Y$13,0)-IF(AND($B87&gt;=1,$B87&lt;=Y$6),H_TI+H_ServNPL,0)-(IF($B87=2,Y$7*H_LegalShare,0)+IF($B87=Y$6,Y$7*(1-H_LegalShare),0))-IF($B87=0,H_Acq+H_Board,0)</f>
        <v>0</v>
      </c>
    </row>
    <row r="188" customFormat="false" ht="15" hidden="false" customHeight="false" outlineLevel="0" collapsed="false">
      <c r="B188" s="0" t="n">
        <v>57</v>
      </c>
      <c r="C188" s="19" t="n">
        <f aca="false">IF($B88=C$6,C$13,0)-IF(AND($B88&gt;=1,$B88&lt;=C$6),H_TI+H_ServNPL,0)-(IF($B88=2,C$7*H_LegalShare,0)+IF($B88=C$6,C$7*(1-H_LegalShare),0))-IF($B88=0,H_Acq+H_Board,0)</f>
        <v>0</v>
      </c>
      <c r="D188" s="19" t="n">
        <f aca="false">IF($B88=D$6,D$13,0)-IF(AND($B88&gt;=1,$B88&lt;=D$6),H_TI+H_ServNPL,0)-(IF($B88=2,D$7*H_LegalShare,0)+IF($B88=D$6,D$7*(1-H_LegalShare),0))-IF($B88=0,H_Acq+H_Board,0)</f>
        <v>0</v>
      </c>
      <c r="E188" s="19" t="n">
        <f aca="false">IF($B88=E$6,E$13,0)-IF(AND($B88&gt;=1,$B88&lt;=E$6),H_TI+H_ServNPL,0)-(IF($B88=2,E$7*H_LegalShare,0)+IF($B88=E$6,E$7*(1-H_LegalShare),0))-IF($B88=0,H_Acq+H_Board,0)</f>
        <v>0</v>
      </c>
      <c r="F188" s="19" t="n">
        <f aca="false">IF($B88=F$6,F$13,0)-IF(AND($B88&gt;=1,$B88&lt;=F$6),H_TI+H_ServNPL,0)-(IF($B88=2,F$7*H_LegalShare,0)+IF($B88=F$6,F$7*(1-H_LegalShare),0))-IF($B88=0,H_Acq+H_Board,0)</f>
        <v>0</v>
      </c>
      <c r="G188" s="19" t="n">
        <f aca="false">IF($B88=G$6,G$13,0)-IF(AND($B88&gt;=1,$B88&lt;=G$6),H_TI+H_ServNPL,0)-(IF($B88=2,G$7*H_LegalShare,0)+IF($B88=G$6,G$7*(1-H_LegalShare),0))-IF($B88=0,H_Acq+H_Board,0)</f>
        <v>0</v>
      </c>
      <c r="H188" s="19" t="n">
        <f aca="false">IF($B88=H$6,H$13,0)-IF(AND($B88&gt;=1,$B88&lt;=H$6),H_TI+H_ServNPL,0)-(IF($B88=2,H$7*H_LegalShare,0)+IF($B88=H$6,H$7*(1-H_LegalShare),0))-IF($B88=0,H_Acq+H_Board,0)</f>
        <v>0</v>
      </c>
      <c r="I188" s="19" t="n">
        <f aca="false">IF($B88=I$6,I$13,0)-IF(AND($B88&gt;=1,$B88&lt;=I$6),H_TI+H_ServNPL,0)-(IF($B88=2,I$7*H_LegalShare,0)+IF($B88=I$6,I$7*(1-H_LegalShare),0))-IF($B88=0,H_Acq+H_Board,0)</f>
        <v>0</v>
      </c>
      <c r="J188" s="19" t="n">
        <f aca="false">IF($B88=J$6,J$13,0)-IF(AND($B88&gt;=1,$B88&lt;=J$6),H_TI+H_ServNPL,0)-(IF($B88=2,J$7*H_LegalShare,0)+IF($B88=J$6,J$7*(1-H_LegalShare),0))-IF($B88=0,H_Acq+H_Board,0)</f>
        <v>0</v>
      </c>
      <c r="K188" s="19" t="n">
        <f aca="false">IF($B88=K$6,K$13,0)-IF(AND($B88&gt;=1,$B88&lt;=K$6),H_TI+H_ServNPL,0)-(IF($B88=2,K$7*H_LegalShare,0)+IF($B88=K$6,K$7*(1-H_LegalShare),0))-IF($B88=0,H_Acq+H_Board,0)</f>
        <v>0</v>
      </c>
      <c r="L188" s="19" t="n">
        <f aca="false">IF($B88=L$6,L$13,0)-IF(AND($B88&gt;=1,$B88&lt;=L$6),H_TI+H_ServNPL,0)-(IF($B88=2,L$7*H_LegalShare,0)+IF($B88=L$6,L$7*(1-H_LegalShare),0))-IF($B88=0,H_Acq+H_Board,0)</f>
        <v>0</v>
      </c>
      <c r="M188" s="19" t="n">
        <f aca="false">IF($B88=M$6,M$13,0)-IF(AND($B88&gt;=1,$B88&lt;=M$6),H_TI+H_ServNPL,0)-(IF($B88=2,M$7*H_LegalShare,0)+IF($B88=M$6,M$7*(1-H_LegalShare),0))-IF($B88=0,H_Acq+H_Board,0)</f>
        <v>0</v>
      </c>
      <c r="N188" s="19" t="n">
        <f aca="false">IF($B88=N$6,N$13,0)-IF(AND($B88&gt;=1,$B88&lt;=N$6),H_TI+H_ServNPL,0)-(IF($B88=2,N$7*H_LegalShare,0)+IF($B88=N$6,N$7*(1-H_LegalShare),0))-IF($B88=0,H_Acq+H_Board,0)</f>
        <v>0</v>
      </c>
      <c r="O188" s="19" t="n">
        <f aca="false">IF($B88=O$6,O$13,0)-IF(AND($B88&gt;=1,$B88&lt;=O$6),H_TI+H_ServNPL,0)-(IF($B88=2,O$7*H_LegalShare,0)+IF($B88=O$6,O$7*(1-H_LegalShare),0))-IF($B88=0,H_Acq+H_Board,0)</f>
        <v>0</v>
      </c>
      <c r="P188" s="19" t="n">
        <f aca="false">IF($B88=P$6,P$13,0)-IF(AND($B88&gt;=1,$B88&lt;=P$6),H_TI+H_ServNPL,0)-(IF($B88=2,P$7*H_LegalShare,0)+IF($B88=P$6,P$7*(1-H_LegalShare),0))-IF($B88=0,H_Acq+H_Board,0)</f>
        <v>0</v>
      </c>
      <c r="Q188" s="19" t="n">
        <f aca="false">IF($B88=Q$6,Q$13,0)-IF(AND($B88&gt;=1,$B88&lt;=Q$6),H_TI+H_ServNPL,0)-(IF($B88=2,Q$7*H_LegalShare,0)+IF($B88=Q$6,Q$7*(1-H_LegalShare),0))-IF($B88=0,H_Acq+H_Board,0)</f>
        <v>0</v>
      </c>
      <c r="R188" s="19" t="n">
        <f aca="false">IF($B88=R$6,R$13,0)-IF(AND($B88&gt;=1,$B88&lt;=R$6),H_TI+H_ServNPL,0)-(IF($B88=2,R$7*H_LegalShare,0)+IF($B88=R$6,R$7*(1-H_LegalShare),0))-IF($B88=0,H_Acq+H_Board,0)</f>
        <v>0</v>
      </c>
      <c r="S188" s="19" t="n">
        <f aca="false">IF($B88=S$6,S$13,0)-IF(AND($B88&gt;=1,$B88&lt;=S$6),H_TI+H_ServNPL,0)-(IF($B88=2,S$7*H_LegalShare,0)+IF($B88=S$6,S$7*(1-H_LegalShare),0))-IF($B88=0,H_Acq+H_Board,0)</f>
        <v>0</v>
      </c>
      <c r="T188" s="19" t="n">
        <f aca="false">IF($B88=T$6,T$13,0)-IF(AND($B88&gt;=1,$B88&lt;=T$6),H_TI+H_ServNPL,0)-(IF($B88=2,T$7*H_LegalShare,0)+IF($B88=T$6,T$7*(1-H_LegalShare),0))-IF($B88=0,H_Acq+H_Board,0)</f>
        <v>0</v>
      </c>
      <c r="U188" s="19" t="n">
        <f aca="false">IF($B88=U$6,U$13,0)-IF(AND($B88&gt;=1,$B88&lt;=U$6),H_TI+H_ServNPL,0)-(IF($B88=2,U$7*H_LegalShare,0)+IF($B88=U$6,U$7*(1-H_LegalShare),0))-IF($B88=0,H_Acq+H_Board,0)</f>
        <v>0</v>
      </c>
      <c r="V188" s="19" t="n">
        <f aca="false">IF($B88=V$6,V$13,0)-IF(AND($B88&gt;=1,$B88&lt;=V$6),H_TI+H_ServNPL,0)-(IF($B88=2,V$7*H_LegalShare,0)+IF($B88=V$6,V$7*(1-H_LegalShare),0))-IF($B88=0,H_Acq+H_Board,0)</f>
        <v>0</v>
      </c>
      <c r="W188" s="19" t="n">
        <f aca="false">IF($B88=W$6,W$13,0)-IF(AND($B88&gt;=1,$B88&lt;=W$6),H_TI+H_ServNPL,0)-(IF($B88=2,W$7*H_LegalShare,0)+IF($B88=W$6,W$7*(1-H_LegalShare),0))-IF($B88=0,H_Acq+H_Board,0)</f>
        <v>0</v>
      </c>
      <c r="X188" s="19" t="n">
        <f aca="false">IF($B88=X$6,X$13,0)-IF(AND($B88&gt;=1,$B88&lt;=X$6),H_TI+H_ServNPL,0)-(IF($B88=2,X$7*H_LegalShare,0)+IF($B88=X$6,X$7*(1-H_LegalShare),0))-IF($B88=0,H_Acq+H_Board,0)</f>
        <v>0</v>
      </c>
      <c r="Y188" s="19" t="n">
        <f aca="false">IF($B88=Y$6,Y$13,0)-IF(AND($B88&gt;=1,$B88&lt;=Y$6),H_TI+H_ServNPL,0)-(IF($B88=2,Y$7*H_LegalShare,0)+IF($B88=Y$6,Y$7*(1-H_LegalShare),0))-IF($B88=0,H_Acq+H_Board,0)</f>
        <v>0</v>
      </c>
    </row>
    <row r="189" customFormat="false" ht="15" hidden="false" customHeight="false" outlineLevel="0" collapsed="false">
      <c r="B189" s="0" t="n">
        <v>58</v>
      </c>
      <c r="C189" s="19" t="n">
        <f aca="false">IF($B89=C$6,C$13,0)-IF(AND($B89&gt;=1,$B89&lt;=C$6),H_TI+H_ServNPL,0)-(IF($B89=2,C$7*H_LegalShare,0)+IF($B89=C$6,C$7*(1-H_LegalShare),0))-IF($B89=0,H_Acq+H_Board,0)</f>
        <v>0</v>
      </c>
      <c r="D189" s="19" t="n">
        <f aca="false">IF($B89=D$6,D$13,0)-IF(AND($B89&gt;=1,$B89&lt;=D$6),H_TI+H_ServNPL,0)-(IF($B89=2,D$7*H_LegalShare,0)+IF($B89=D$6,D$7*(1-H_LegalShare),0))-IF($B89=0,H_Acq+H_Board,0)</f>
        <v>0</v>
      </c>
      <c r="E189" s="19" t="n">
        <f aca="false">IF($B89=E$6,E$13,0)-IF(AND($B89&gt;=1,$B89&lt;=E$6),H_TI+H_ServNPL,0)-(IF($B89=2,E$7*H_LegalShare,0)+IF($B89=E$6,E$7*(1-H_LegalShare),0))-IF($B89=0,H_Acq+H_Board,0)</f>
        <v>0</v>
      </c>
      <c r="F189" s="19" t="n">
        <f aca="false">IF($B89=F$6,F$13,0)-IF(AND($B89&gt;=1,$B89&lt;=F$6),H_TI+H_ServNPL,0)-(IF($B89=2,F$7*H_LegalShare,0)+IF($B89=F$6,F$7*(1-H_LegalShare),0))-IF($B89=0,H_Acq+H_Board,0)</f>
        <v>0</v>
      </c>
      <c r="G189" s="19" t="n">
        <f aca="false">IF($B89=G$6,G$13,0)-IF(AND($B89&gt;=1,$B89&lt;=G$6),H_TI+H_ServNPL,0)-(IF($B89=2,G$7*H_LegalShare,0)+IF($B89=G$6,G$7*(1-H_LegalShare),0))-IF($B89=0,H_Acq+H_Board,0)</f>
        <v>0</v>
      </c>
      <c r="H189" s="19" t="n">
        <f aca="false">IF($B89=H$6,H$13,0)-IF(AND($B89&gt;=1,$B89&lt;=H$6),H_TI+H_ServNPL,0)-(IF($B89=2,H$7*H_LegalShare,0)+IF($B89=H$6,H$7*(1-H_LegalShare),0))-IF($B89=0,H_Acq+H_Board,0)</f>
        <v>0</v>
      </c>
      <c r="I189" s="19" t="n">
        <f aca="false">IF($B89=I$6,I$13,0)-IF(AND($B89&gt;=1,$B89&lt;=I$6),H_TI+H_ServNPL,0)-(IF($B89=2,I$7*H_LegalShare,0)+IF($B89=I$6,I$7*(1-H_LegalShare),0))-IF($B89=0,H_Acq+H_Board,0)</f>
        <v>0</v>
      </c>
      <c r="J189" s="19" t="n">
        <f aca="false">IF($B89=J$6,J$13,0)-IF(AND($B89&gt;=1,$B89&lt;=J$6),H_TI+H_ServNPL,0)-(IF($B89=2,J$7*H_LegalShare,0)+IF($B89=J$6,J$7*(1-H_LegalShare),0))-IF($B89=0,H_Acq+H_Board,0)</f>
        <v>0</v>
      </c>
      <c r="K189" s="19" t="n">
        <f aca="false">IF($B89=K$6,K$13,0)-IF(AND($B89&gt;=1,$B89&lt;=K$6),H_TI+H_ServNPL,0)-(IF($B89=2,K$7*H_LegalShare,0)+IF($B89=K$6,K$7*(1-H_LegalShare),0))-IF($B89=0,H_Acq+H_Board,0)</f>
        <v>0</v>
      </c>
      <c r="L189" s="19" t="n">
        <f aca="false">IF($B89=L$6,L$13,0)-IF(AND($B89&gt;=1,$B89&lt;=L$6),H_TI+H_ServNPL,0)-(IF($B89=2,L$7*H_LegalShare,0)+IF($B89=L$6,L$7*(1-H_LegalShare),0))-IF($B89=0,H_Acq+H_Board,0)</f>
        <v>0</v>
      </c>
      <c r="M189" s="19" t="n">
        <f aca="false">IF($B89=M$6,M$13,0)-IF(AND($B89&gt;=1,$B89&lt;=M$6),H_TI+H_ServNPL,0)-(IF($B89=2,M$7*H_LegalShare,0)+IF($B89=M$6,M$7*(1-H_LegalShare),0))-IF($B89=0,H_Acq+H_Board,0)</f>
        <v>0</v>
      </c>
      <c r="N189" s="19" t="n">
        <f aca="false">IF($B89=N$6,N$13,0)-IF(AND($B89&gt;=1,$B89&lt;=N$6),H_TI+H_ServNPL,0)-(IF($B89=2,N$7*H_LegalShare,0)+IF($B89=N$6,N$7*(1-H_LegalShare),0))-IF($B89=0,H_Acq+H_Board,0)</f>
        <v>0</v>
      </c>
      <c r="O189" s="19" t="n">
        <f aca="false">IF($B89=O$6,O$13,0)-IF(AND($B89&gt;=1,$B89&lt;=O$6),H_TI+H_ServNPL,0)-(IF($B89=2,O$7*H_LegalShare,0)+IF($B89=O$6,O$7*(1-H_LegalShare),0))-IF($B89=0,H_Acq+H_Board,0)</f>
        <v>0</v>
      </c>
      <c r="P189" s="19" t="n">
        <f aca="false">IF($B89=P$6,P$13,0)-IF(AND($B89&gt;=1,$B89&lt;=P$6),H_TI+H_ServNPL,0)-(IF($B89=2,P$7*H_LegalShare,0)+IF($B89=P$6,P$7*(1-H_LegalShare),0))-IF($B89=0,H_Acq+H_Board,0)</f>
        <v>0</v>
      </c>
      <c r="Q189" s="19" t="n">
        <f aca="false">IF($B89=Q$6,Q$13,0)-IF(AND($B89&gt;=1,$B89&lt;=Q$6),H_TI+H_ServNPL,0)-(IF($B89=2,Q$7*H_LegalShare,0)+IF($B89=Q$6,Q$7*(1-H_LegalShare),0))-IF($B89=0,H_Acq+H_Board,0)</f>
        <v>0</v>
      </c>
      <c r="R189" s="19" t="n">
        <f aca="false">IF($B89=R$6,R$13,0)-IF(AND($B89&gt;=1,$B89&lt;=R$6),H_TI+H_ServNPL,0)-(IF($B89=2,R$7*H_LegalShare,0)+IF($B89=R$6,R$7*(1-H_LegalShare),0))-IF($B89=0,H_Acq+H_Board,0)</f>
        <v>0</v>
      </c>
      <c r="S189" s="19" t="n">
        <f aca="false">IF($B89=S$6,S$13,0)-IF(AND($B89&gt;=1,$B89&lt;=S$6),H_TI+H_ServNPL,0)-(IF($B89=2,S$7*H_LegalShare,0)+IF($B89=S$6,S$7*(1-H_LegalShare),0))-IF($B89=0,H_Acq+H_Board,0)</f>
        <v>0</v>
      </c>
      <c r="T189" s="19" t="n">
        <f aca="false">IF($B89=T$6,T$13,0)-IF(AND($B89&gt;=1,$B89&lt;=T$6),H_TI+H_ServNPL,0)-(IF($B89=2,T$7*H_LegalShare,0)+IF($B89=T$6,T$7*(1-H_LegalShare),0))-IF($B89=0,H_Acq+H_Board,0)</f>
        <v>0</v>
      </c>
      <c r="U189" s="19" t="n">
        <f aca="false">IF($B89=U$6,U$13,0)-IF(AND($B89&gt;=1,$B89&lt;=U$6),H_TI+H_ServNPL,0)-(IF($B89=2,U$7*H_LegalShare,0)+IF($B89=U$6,U$7*(1-H_LegalShare),0))-IF($B89=0,H_Acq+H_Board,0)</f>
        <v>0</v>
      </c>
      <c r="V189" s="19" t="n">
        <f aca="false">IF($B89=V$6,V$13,0)-IF(AND($B89&gt;=1,$B89&lt;=V$6),H_TI+H_ServNPL,0)-(IF($B89=2,V$7*H_LegalShare,0)+IF($B89=V$6,V$7*(1-H_LegalShare),0))-IF($B89=0,H_Acq+H_Board,0)</f>
        <v>0</v>
      </c>
      <c r="W189" s="19" t="n">
        <f aca="false">IF($B89=W$6,W$13,0)-IF(AND($B89&gt;=1,$B89&lt;=W$6),H_TI+H_ServNPL,0)-(IF($B89=2,W$7*H_LegalShare,0)+IF($B89=W$6,W$7*(1-H_LegalShare),0))-IF($B89=0,H_Acq+H_Board,0)</f>
        <v>0</v>
      </c>
      <c r="X189" s="19" t="n">
        <f aca="false">IF($B89=X$6,X$13,0)-IF(AND($B89&gt;=1,$B89&lt;=X$6),H_TI+H_ServNPL,0)-(IF($B89=2,X$7*H_LegalShare,0)+IF($B89=X$6,X$7*(1-H_LegalShare),0))-IF($B89=0,H_Acq+H_Board,0)</f>
        <v>0</v>
      </c>
      <c r="Y189" s="19" t="n">
        <f aca="false">IF($B89=Y$6,Y$13,0)-IF(AND($B89&gt;=1,$B89&lt;=Y$6),H_TI+H_ServNPL,0)-(IF($B89=2,Y$7*H_LegalShare,0)+IF($B89=Y$6,Y$7*(1-H_LegalShare),0))-IF($B89=0,H_Acq+H_Board,0)</f>
        <v>0</v>
      </c>
    </row>
    <row r="190" customFormat="false" ht="15" hidden="false" customHeight="false" outlineLevel="0" collapsed="false">
      <c r="B190" s="0" t="n">
        <v>59</v>
      </c>
      <c r="C190" s="19" t="n">
        <f aca="false">IF($B90=C$6,C$13,0)-IF(AND($B90&gt;=1,$B90&lt;=C$6),H_TI+H_ServNPL,0)-(IF($B90=2,C$7*H_LegalShare,0)+IF($B90=C$6,C$7*(1-H_LegalShare),0))-IF($B90=0,H_Acq+H_Board,0)</f>
        <v>0</v>
      </c>
      <c r="D190" s="19" t="n">
        <f aca="false">IF($B90=D$6,D$13,0)-IF(AND($B90&gt;=1,$B90&lt;=D$6),H_TI+H_ServNPL,0)-(IF($B90=2,D$7*H_LegalShare,0)+IF($B90=D$6,D$7*(1-H_LegalShare),0))-IF($B90=0,H_Acq+H_Board,0)</f>
        <v>0</v>
      </c>
      <c r="E190" s="19" t="n">
        <f aca="false">IF($B90=E$6,E$13,0)-IF(AND($B90&gt;=1,$B90&lt;=E$6),H_TI+H_ServNPL,0)-(IF($B90=2,E$7*H_LegalShare,0)+IF($B90=E$6,E$7*(1-H_LegalShare),0))-IF($B90=0,H_Acq+H_Board,0)</f>
        <v>0</v>
      </c>
      <c r="F190" s="19" t="n">
        <f aca="false">IF($B90=F$6,F$13,0)-IF(AND($B90&gt;=1,$B90&lt;=F$6),H_TI+H_ServNPL,0)-(IF($B90=2,F$7*H_LegalShare,0)+IF($B90=F$6,F$7*(1-H_LegalShare),0))-IF($B90=0,H_Acq+H_Board,0)</f>
        <v>0</v>
      </c>
      <c r="G190" s="19" t="n">
        <f aca="false">IF($B90=G$6,G$13,0)-IF(AND($B90&gt;=1,$B90&lt;=G$6),H_TI+H_ServNPL,0)-(IF($B90=2,G$7*H_LegalShare,0)+IF($B90=G$6,G$7*(1-H_LegalShare),0))-IF($B90=0,H_Acq+H_Board,0)</f>
        <v>0</v>
      </c>
      <c r="H190" s="19" t="n">
        <f aca="false">IF($B90=H$6,H$13,0)-IF(AND($B90&gt;=1,$B90&lt;=H$6),H_TI+H_ServNPL,0)-(IF($B90=2,H$7*H_LegalShare,0)+IF($B90=H$6,H$7*(1-H_LegalShare),0))-IF($B90=0,H_Acq+H_Board,0)</f>
        <v>0</v>
      </c>
      <c r="I190" s="19" t="n">
        <f aca="false">IF($B90=I$6,I$13,0)-IF(AND($B90&gt;=1,$B90&lt;=I$6),H_TI+H_ServNPL,0)-(IF($B90=2,I$7*H_LegalShare,0)+IF($B90=I$6,I$7*(1-H_LegalShare),0))-IF($B90=0,H_Acq+H_Board,0)</f>
        <v>0</v>
      </c>
      <c r="J190" s="19" t="n">
        <f aca="false">IF($B90=J$6,J$13,0)-IF(AND($B90&gt;=1,$B90&lt;=J$6),H_TI+H_ServNPL,0)-(IF($B90=2,J$7*H_LegalShare,0)+IF($B90=J$6,J$7*(1-H_LegalShare),0))-IF($B90=0,H_Acq+H_Board,0)</f>
        <v>0</v>
      </c>
      <c r="K190" s="19" t="n">
        <f aca="false">IF($B90=K$6,K$13,0)-IF(AND($B90&gt;=1,$B90&lt;=K$6),H_TI+H_ServNPL,0)-(IF($B90=2,K$7*H_LegalShare,0)+IF($B90=K$6,K$7*(1-H_LegalShare),0))-IF($B90=0,H_Acq+H_Board,0)</f>
        <v>0</v>
      </c>
      <c r="L190" s="19" t="n">
        <f aca="false">IF($B90=L$6,L$13,0)-IF(AND($B90&gt;=1,$B90&lt;=L$6),H_TI+H_ServNPL,0)-(IF($B90=2,L$7*H_LegalShare,0)+IF($B90=L$6,L$7*(1-H_LegalShare),0))-IF($B90=0,H_Acq+H_Board,0)</f>
        <v>0</v>
      </c>
      <c r="M190" s="19" t="n">
        <f aca="false">IF($B90=M$6,M$13,0)-IF(AND($B90&gt;=1,$B90&lt;=M$6),H_TI+H_ServNPL,0)-(IF($B90=2,M$7*H_LegalShare,0)+IF($B90=M$6,M$7*(1-H_LegalShare),0))-IF($B90=0,H_Acq+H_Board,0)</f>
        <v>0</v>
      </c>
      <c r="N190" s="19" t="n">
        <f aca="false">IF($B90=N$6,N$13,0)-IF(AND($B90&gt;=1,$B90&lt;=N$6),H_TI+H_ServNPL,0)-(IF($B90=2,N$7*H_LegalShare,0)+IF($B90=N$6,N$7*(1-H_LegalShare),0))-IF($B90=0,H_Acq+H_Board,0)</f>
        <v>0</v>
      </c>
      <c r="O190" s="19" t="n">
        <f aca="false">IF($B90=O$6,O$13,0)-IF(AND($B90&gt;=1,$B90&lt;=O$6),H_TI+H_ServNPL,0)-(IF($B90=2,O$7*H_LegalShare,0)+IF($B90=O$6,O$7*(1-H_LegalShare),0))-IF($B90=0,H_Acq+H_Board,0)</f>
        <v>0</v>
      </c>
      <c r="P190" s="19" t="n">
        <f aca="false">IF($B90=P$6,P$13,0)-IF(AND($B90&gt;=1,$B90&lt;=P$6),H_TI+H_ServNPL,0)-(IF($B90=2,P$7*H_LegalShare,0)+IF($B90=P$6,P$7*(1-H_LegalShare),0))-IF($B90=0,H_Acq+H_Board,0)</f>
        <v>0</v>
      </c>
      <c r="Q190" s="19" t="n">
        <f aca="false">IF($B90=Q$6,Q$13,0)-IF(AND($B90&gt;=1,$B90&lt;=Q$6),H_TI+H_ServNPL,0)-(IF($B90=2,Q$7*H_LegalShare,0)+IF($B90=Q$6,Q$7*(1-H_LegalShare),0))-IF($B90=0,H_Acq+H_Board,0)</f>
        <v>0</v>
      </c>
      <c r="R190" s="19" t="n">
        <f aca="false">IF($B90=R$6,R$13,0)-IF(AND($B90&gt;=1,$B90&lt;=R$6),H_TI+H_ServNPL,0)-(IF($B90=2,R$7*H_LegalShare,0)+IF($B90=R$6,R$7*(1-H_LegalShare),0))-IF($B90=0,H_Acq+H_Board,0)</f>
        <v>0</v>
      </c>
      <c r="S190" s="19" t="n">
        <f aca="false">IF($B90=S$6,S$13,0)-IF(AND($B90&gt;=1,$B90&lt;=S$6),H_TI+H_ServNPL,0)-(IF($B90=2,S$7*H_LegalShare,0)+IF($B90=S$6,S$7*(1-H_LegalShare),0))-IF($B90=0,H_Acq+H_Board,0)</f>
        <v>0</v>
      </c>
      <c r="T190" s="19" t="n">
        <f aca="false">IF($B90=T$6,T$13,0)-IF(AND($B90&gt;=1,$B90&lt;=T$6),H_TI+H_ServNPL,0)-(IF($B90=2,T$7*H_LegalShare,0)+IF($B90=T$6,T$7*(1-H_LegalShare),0))-IF($B90=0,H_Acq+H_Board,0)</f>
        <v>0</v>
      </c>
      <c r="U190" s="19" t="n">
        <f aca="false">IF($B90=U$6,U$13,0)-IF(AND($B90&gt;=1,$B90&lt;=U$6),H_TI+H_ServNPL,0)-(IF($B90=2,U$7*H_LegalShare,0)+IF($B90=U$6,U$7*(1-H_LegalShare),0))-IF($B90=0,H_Acq+H_Board,0)</f>
        <v>0</v>
      </c>
      <c r="V190" s="19" t="n">
        <f aca="false">IF($B90=V$6,V$13,0)-IF(AND($B90&gt;=1,$B90&lt;=V$6),H_TI+H_ServNPL,0)-(IF($B90=2,V$7*H_LegalShare,0)+IF($B90=V$6,V$7*(1-H_LegalShare),0))-IF($B90=0,H_Acq+H_Board,0)</f>
        <v>0</v>
      </c>
      <c r="W190" s="19" t="n">
        <f aca="false">IF($B90=W$6,W$13,0)-IF(AND($B90&gt;=1,$B90&lt;=W$6),H_TI+H_ServNPL,0)-(IF($B90=2,W$7*H_LegalShare,0)+IF($B90=W$6,W$7*(1-H_LegalShare),0))-IF($B90=0,H_Acq+H_Board,0)</f>
        <v>0</v>
      </c>
      <c r="X190" s="19" t="n">
        <f aca="false">IF($B90=X$6,X$13,0)-IF(AND($B90&gt;=1,$B90&lt;=X$6),H_TI+H_ServNPL,0)-(IF($B90=2,X$7*H_LegalShare,0)+IF($B90=X$6,X$7*(1-H_LegalShare),0))-IF($B90=0,H_Acq+H_Board,0)</f>
        <v>0</v>
      </c>
      <c r="Y190" s="19" t="n">
        <f aca="false">IF($B90=Y$6,Y$13,0)-IF(AND($B90&gt;=1,$B90&lt;=Y$6),H_TI+H_ServNPL,0)-(IF($B90=2,Y$7*H_LegalShare,0)+IF($B90=Y$6,Y$7*(1-H_LegalShare),0))-IF($B90=0,H_Acq+H_Board,0)</f>
        <v>0</v>
      </c>
    </row>
    <row r="191" customFormat="false" ht="15" hidden="false" customHeight="false" outlineLevel="0" collapsed="false">
      <c r="B191" s="0" t="n">
        <v>60</v>
      </c>
      <c r="C191" s="19" t="n">
        <f aca="false">IF($B91=C$6,C$13,0)-IF(AND($B91&gt;=1,$B91&lt;=C$6),H_TI+H_ServNPL,0)-(IF($B91=2,C$7*H_LegalShare,0)+IF($B91=C$6,C$7*(1-H_LegalShare),0))-IF($B91=0,H_Acq+H_Board,0)</f>
        <v>0</v>
      </c>
      <c r="D191" s="19" t="n">
        <f aca="false">IF($B91=D$6,D$13,0)-IF(AND($B91&gt;=1,$B91&lt;=D$6),H_TI+H_ServNPL,0)-(IF($B91=2,D$7*H_LegalShare,0)+IF($B91=D$6,D$7*(1-H_LegalShare),0))-IF($B91=0,H_Acq+H_Board,0)</f>
        <v>0</v>
      </c>
      <c r="E191" s="19" t="n">
        <f aca="false">IF($B91=E$6,E$13,0)-IF(AND($B91&gt;=1,$B91&lt;=E$6),H_TI+H_ServNPL,0)-(IF($B91=2,E$7*H_LegalShare,0)+IF($B91=E$6,E$7*(1-H_LegalShare),0))-IF($B91=0,H_Acq+H_Board,0)</f>
        <v>0</v>
      </c>
      <c r="F191" s="19" t="n">
        <f aca="false">IF($B91=F$6,F$13,0)-IF(AND($B91&gt;=1,$B91&lt;=F$6),H_TI+H_ServNPL,0)-(IF($B91=2,F$7*H_LegalShare,0)+IF($B91=F$6,F$7*(1-H_LegalShare),0))-IF($B91=0,H_Acq+H_Board,0)</f>
        <v>0</v>
      </c>
      <c r="G191" s="19" t="n">
        <f aca="false">IF($B91=G$6,G$13,0)-IF(AND($B91&gt;=1,$B91&lt;=G$6),H_TI+H_ServNPL,0)-(IF($B91=2,G$7*H_LegalShare,0)+IF($B91=G$6,G$7*(1-H_LegalShare),0))-IF($B91=0,H_Acq+H_Board,0)</f>
        <v>0</v>
      </c>
      <c r="H191" s="19" t="n">
        <f aca="false">IF($B91=H$6,H$13,0)-IF(AND($B91&gt;=1,$B91&lt;=H$6),H_TI+H_ServNPL,0)-(IF($B91=2,H$7*H_LegalShare,0)+IF($B91=H$6,H$7*(1-H_LegalShare),0))-IF($B91=0,H_Acq+H_Board,0)</f>
        <v>0</v>
      </c>
      <c r="I191" s="19" t="n">
        <f aca="false">IF($B91=I$6,I$13,0)-IF(AND($B91&gt;=1,$B91&lt;=I$6),H_TI+H_ServNPL,0)-(IF($B91=2,I$7*H_LegalShare,0)+IF($B91=I$6,I$7*(1-H_LegalShare),0))-IF($B91=0,H_Acq+H_Board,0)</f>
        <v>0</v>
      </c>
      <c r="J191" s="19" t="n">
        <f aca="false">IF($B91=J$6,J$13,0)-IF(AND($B91&gt;=1,$B91&lt;=J$6),H_TI+H_ServNPL,0)-(IF($B91=2,J$7*H_LegalShare,0)+IF($B91=J$6,J$7*(1-H_LegalShare),0))-IF($B91=0,H_Acq+H_Board,0)</f>
        <v>0</v>
      </c>
      <c r="K191" s="19" t="n">
        <f aca="false">IF($B91=K$6,K$13,0)-IF(AND($B91&gt;=1,$B91&lt;=K$6),H_TI+H_ServNPL,0)-(IF($B91=2,K$7*H_LegalShare,0)+IF($B91=K$6,K$7*(1-H_LegalShare),0))-IF($B91=0,H_Acq+H_Board,0)</f>
        <v>0</v>
      </c>
      <c r="L191" s="19" t="n">
        <f aca="false">IF($B91=L$6,L$13,0)-IF(AND($B91&gt;=1,$B91&lt;=L$6),H_TI+H_ServNPL,0)-(IF($B91=2,L$7*H_LegalShare,0)+IF($B91=L$6,L$7*(1-H_LegalShare),0))-IF($B91=0,H_Acq+H_Board,0)</f>
        <v>0</v>
      </c>
      <c r="M191" s="19" t="n">
        <f aca="false">IF($B91=M$6,M$13,0)-IF(AND($B91&gt;=1,$B91&lt;=M$6),H_TI+H_ServNPL,0)-(IF($B91=2,M$7*H_LegalShare,0)+IF($B91=M$6,M$7*(1-H_LegalShare),0))-IF($B91=0,H_Acq+H_Board,0)</f>
        <v>0</v>
      </c>
      <c r="N191" s="19" t="n">
        <f aca="false">IF($B91=N$6,N$13,0)-IF(AND($B91&gt;=1,$B91&lt;=N$6),H_TI+H_ServNPL,0)-(IF($B91=2,N$7*H_LegalShare,0)+IF($B91=N$6,N$7*(1-H_LegalShare),0))-IF($B91=0,H_Acq+H_Board,0)</f>
        <v>0</v>
      </c>
      <c r="O191" s="19" t="n">
        <f aca="false">IF($B91=O$6,O$13,0)-IF(AND($B91&gt;=1,$B91&lt;=O$6),H_TI+H_ServNPL,0)-(IF($B91=2,O$7*H_LegalShare,0)+IF($B91=O$6,O$7*(1-H_LegalShare),0))-IF($B91=0,H_Acq+H_Board,0)</f>
        <v>0</v>
      </c>
      <c r="P191" s="19" t="n">
        <f aca="false">IF($B91=P$6,P$13,0)-IF(AND($B91&gt;=1,$B91&lt;=P$6),H_TI+H_ServNPL,0)-(IF($B91=2,P$7*H_LegalShare,0)+IF($B91=P$6,P$7*(1-H_LegalShare),0))-IF($B91=0,H_Acq+H_Board,0)</f>
        <v>0</v>
      </c>
      <c r="Q191" s="19" t="n">
        <f aca="false">IF($B91=Q$6,Q$13,0)-IF(AND($B91&gt;=1,$B91&lt;=Q$6),H_TI+H_ServNPL,0)-(IF($B91=2,Q$7*H_LegalShare,0)+IF($B91=Q$6,Q$7*(1-H_LegalShare),0))-IF($B91=0,H_Acq+H_Board,0)</f>
        <v>0</v>
      </c>
      <c r="R191" s="19" t="n">
        <f aca="false">IF($B91=R$6,R$13,0)-IF(AND($B91&gt;=1,$B91&lt;=R$6),H_TI+H_ServNPL,0)-(IF($B91=2,R$7*H_LegalShare,0)+IF($B91=R$6,R$7*(1-H_LegalShare),0))-IF($B91=0,H_Acq+H_Board,0)</f>
        <v>0</v>
      </c>
      <c r="S191" s="19" t="n">
        <f aca="false">IF($B91=S$6,S$13,0)-IF(AND($B91&gt;=1,$B91&lt;=S$6),H_TI+H_ServNPL,0)-(IF($B91=2,S$7*H_LegalShare,0)+IF($B91=S$6,S$7*(1-H_LegalShare),0))-IF($B91=0,H_Acq+H_Board,0)</f>
        <v>0</v>
      </c>
      <c r="T191" s="19" t="n">
        <f aca="false">IF($B91=T$6,T$13,0)-IF(AND($B91&gt;=1,$B91&lt;=T$6),H_TI+H_ServNPL,0)-(IF($B91=2,T$7*H_LegalShare,0)+IF($B91=T$6,T$7*(1-H_LegalShare),0))-IF($B91=0,H_Acq+H_Board,0)</f>
        <v>0</v>
      </c>
      <c r="U191" s="19" t="n">
        <f aca="false">IF($B91=U$6,U$13,0)-IF(AND($B91&gt;=1,$B91&lt;=U$6),H_TI+H_ServNPL,0)-(IF($B91=2,U$7*H_LegalShare,0)+IF($B91=U$6,U$7*(1-H_LegalShare),0))-IF($B91=0,H_Acq+H_Board,0)</f>
        <v>0</v>
      </c>
      <c r="V191" s="19" t="n">
        <f aca="false">IF($B91=V$6,V$13,0)-IF(AND($B91&gt;=1,$B91&lt;=V$6),H_TI+H_ServNPL,0)-(IF($B91=2,V$7*H_LegalShare,0)+IF($B91=V$6,V$7*(1-H_LegalShare),0))-IF($B91=0,H_Acq+H_Board,0)</f>
        <v>0</v>
      </c>
      <c r="W191" s="19" t="n">
        <f aca="false">IF($B91=W$6,W$13,0)-IF(AND($B91&gt;=1,$B91&lt;=W$6),H_TI+H_ServNPL,0)-(IF($B91=2,W$7*H_LegalShare,0)+IF($B91=W$6,W$7*(1-H_LegalShare),0))-IF($B91=0,H_Acq+H_Board,0)</f>
        <v>0</v>
      </c>
      <c r="X191" s="19" t="n">
        <f aca="false">IF($B91=X$6,X$13,0)-IF(AND($B91&gt;=1,$B91&lt;=X$6),H_TI+H_ServNPL,0)-(IF($B91=2,X$7*H_LegalShare,0)+IF($B91=X$6,X$7*(1-H_LegalShare),0))-IF($B91=0,H_Acq+H_Board,0)</f>
        <v>0</v>
      </c>
      <c r="Y191" s="19" t="n">
        <f aca="false">IF($B91=Y$6,Y$13,0)-IF(AND($B91&gt;=1,$B91&lt;=Y$6),H_TI+H_ServNPL,0)-(IF($B91=2,Y$7*H_LegalShare,0)+IF($B91=Y$6,Y$7*(1-H_LegalShare),0))-IF($B91=0,H_Acq+H_Board,0)</f>
        <v>0</v>
      </c>
    </row>
    <row r="192" customFormat="false" ht="15" hidden="false" customHeight="false" outlineLevel="0" collapsed="false">
      <c r="B192" s="0" t="n">
        <v>61</v>
      </c>
      <c r="C192" s="19" t="n">
        <f aca="false">IF($B92=C$6,C$13,0)-IF(AND($B92&gt;=1,$B92&lt;=C$6),H_TI+H_ServNPL,0)-(IF($B92=2,C$7*H_LegalShare,0)+IF($B92=C$6,C$7*(1-H_LegalShare),0))-IF($B92=0,H_Acq+H_Board,0)</f>
        <v>0</v>
      </c>
      <c r="D192" s="19" t="n">
        <f aca="false">IF($B92=D$6,D$13,0)-IF(AND($B92&gt;=1,$B92&lt;=D$6),H_TI+H_ServNPL,0)-(IF($B92=2,D$7*H_LegalShare,0)+IF($B92=D$6,D$7*(1-H_LegalShare),0))-IF($B92=0,H_Acq+H_Board,0)</f>
        <v>0</v>
      </c>
      <c r="E192" s="19" t="n">
        <f aca="false">IF($B92=E$6,E$13,0)-IF(AND($B92&gt;=1,$B92&lt;=E$6),H_TI+H_ServNPL,0)-(IF($B92=2,E$7*H_LegalShare,0)+IF($B92=E$6,E$7*(1-H_LegalShare),0))-IF($B92=0,H_Acq+H_Board,0)</f>
        <v>0</v>
      </c>
      <c r="F192" s="19" t="n">
        <f aca="false">IF($B92=F$6,F$13,0)-IF(AND($B92&gt;=1,$B92&lt;=F$6),H_TI+H_ServNPL,0)-(IF($B92=2,F$7*H_LegalShare,0)+IF($B92=F$6,F$7*(1-H_LegalShare),0))-IF($B92=0,H_Acq+H_Board,0)</f>
        <v>0</v>
      </c>
      <c r="G192" s="19" t="n">
        <f aca="false">IF($B92=G$6,G$13,0)-IF(AND($B92&gt;=1,$B92&lt;=G$6),H_TI+H_ServNPL,0)-(IF($B92=2,G$7*H_LegalShare,0)+IF($B92=G$6,G$7*(1-H_LegalShare),0))-IF($B92=0,H_Acq+H_Board,0)</f>
        <v>0</v>
      </c>
      <c r="H192" s="19" t="n">
        <f aca="false">IF($B92=H$6,H$13,0)-IF(AND($B92&gt;=1,$B92&lt;=H$6),H_TI+H_ServNPL,0)-(IF($B92=2,H$7*H_LegalShare,0)+IF($B92=H$6,H$7*(1-H_LegalShare),0))-IF($B92=0,H_Acq+H_Board,0)</f>
        <v>0</v>
      </c>
      <c r="I192" s="19" t="n">
        <f aca="false">IF($B92=I$6,I$13,0)-IF(AND($B92&gt;=1,$B92&lt;=I$6),H_TI+H_ServNPL,0)-(IF($B92=2,I$7*H_LegalShare,0)+IF($B92=I$6,I$7*(1-H_LegalShare),0))-IF($B92=0,H_Acq+H_Board,0)</f>
        <v>0</v>
      </c>
      <c r="J192" s="19" t="n">
        <f aca="false">IF($B92=J$6,J$13,0)-IF(AND($B92&gt;=1,$B92&lt;=J$6),H_TI+H_ServNPL,0)-(IF($B92=2,J$7*H_LegalShare,0)+IF($B92=J$6,J$7*(1-H_LegalShare),0))-IF($B92=0,H_Acq+H_Board,0)</f>
        <v>0</v>
      </c>
      <c r="K192" s="19" t="n">
        <f aca="false">IF($B92=K$6,K$13,0)-IF(AND($B92&gt;=1,$B92&lt;=K$6),H_TI+H_ServNPL,0)-(IF($B92=2,K$7*H_LegalShare,0)+IF($B92=K$6,K$7*(1-H_LegalShare),0))-IF($B92=0,H_Acq+H_Board,0)</f>
        <v>0</v>
      </c>
      <c r="L192" s="19" t="n">
        <f aca="false">IF($B92=L$6,L$13,0)-IF(AND($B92&gt;=1,$B92&lt;=L$6),H_TI+H_ServNPL,0)-(IF($B92=2,L$7*H_LegalShare,0)+IF($B92=L$6,L$7*(1-H_LegalShare),0))-IF($B92=0,H_Acq+H_Board,0)</f>
        <v>0</v>
      </c>
      <c r="M192" s="19" t="n">
        <f aca="false">IF($B92=M$6,M$13,0)-IF(AND($B92&gt;=1,$B92&lt;=M$6),H_TI+H_ServNPL,0)-(IF($B92=2,M$7*H_LegalShare,0)+IF($B92=M$6,M$7*(1-H_LegalShare),0))-IF($B92=0,H_Acq+H_Board,0)</f>
        <v>0</v>
      </c>
      <c r="N192" s="19" t="n">
        <f aca="false">IF($B92=N$6,N$13,0)-IF(AND($B92&gt;=1,$B92&lt;=N$6),H_TI+H_ServNPL,0)-(IF($B92=2,N$7*H_LegalShare,0)+IF($B92=N$6,N$7*(1-H_LegalShare),0))-IF($B92=0,H_Acq+H_Board,0)</f>
        <v>0</v>
      </c>
      <c r="O192" s="19" t="n">
        <f aca="false">IF($B92=O$6,O$13,0)-IF(AND($B92&gt;=1,$B92&lt;=O$6),H_TI+H_ServNPL,0)-(IF($B92=2,O$7*H_LegalShare,0)+IF($B92=O$6,O$7*(1-H_LegalShare),0))-IF($B92=0,H_Acq+H_Board,0)</f>
        <v>0</v>
      </c>
      <c r="P192" s="19" t="n">
        <f aca="false">IF($B92=P$6,P$13,0)-IF(AND($B92&gt;=1,$B92&lt;=P$6),H_TI+H_ServNPL,0)-(IF($B92=2,P$7*H_LegalShare,0)+IF($B92=P$6,P$7*(1-H_LegalShare),0))-IF($B92=0,H_Acq+H_Board,0)</f>
        <v>0</v>
      </c>
      <c r="Q192" s="19" t="n">
        <f aca="false">IF($B92=Q$6,Q$13,0)-IF(AND($B92&gt;=1,$B92&lt;=Q$6),H_TI+H_ServNPL,0)-(IF($B92=2,Q$7*H_LegalShare,0)+IF($B92=Q$6,Q$7*(1-H_LegalShare),0))-IF($B92=0,H_Acq+H_Board,0)</f>
        <v>0</v>
      </c>
      <c r="R192" s="19" t="n">
        <f aca="false">IF($B92=R$6,R$13,0)-IF(AND($B92&gt;=1,$B92&lt;=R$6),H_TI+H_ServNPL,0)-(IF($B92=2,R$7*H_LegalShare,0)+IF($B92=R$6,R$7*(1-H_LegalShare),0))-IF($B92=0,H_Acq+H_Board,0)</f>
        <v>0</v>
      </c>
      <c r="S192" s="19" t="n">
        <f aca="false">IF($B92=S$6,S$13,0)-IF(AND($B92&gt;=1,$B92&lt;=S$6),H_TI+H_ServNPL,0)-(IF($B92=2,S$7*H_LegalShare,0)+IF($B92=S$6,S$7*(1-H_LegalShare),0))-IF($B92=0,H_Acq+H_Board,0)</f>
        <v>0</v>
      </c>
      <c r="T192" s="19" t="n">
        <f aca="false">IF($B92=T$6,T$13,0)-IF(AND($B92&gt;=1,$B92&lt;=T$6),H_TI+H_ServNPL,0)-(IF($B92=2,T$7*H_LegalShare,0)+IF($B92=T$6,T$7*(1-H_LegalShare),0))-IF($B92=0,H_Acq+H_Board,0)</f>
        <v>0</v>
      </c>
      <c r="U192" s="19" t="n">
        <f aca="false">IF($B92=U$6,U$13,0)-IF(AND($B92&gt;=1,$B92&lt;=U$6),H_TI+H_ServNPL,0)-(IF($B92=2,U$7*H_LegalShare,0)+IF($B92=U$6,U$7*(1-H_LegalShare),0))-IF($B92=0,H_Acq+H_Board,0)</f>
        <v>0</v>
      </c>
      <c r="V192" s="19" t="n">
        <f aca="false">IF($B92=V$6,V$13,0)-IF(AND($B92&gt;=1,$B92&lt;=V$6),H_TI+H_ServNPL,0)-(IF($B92=2,V$7*H_LegalShare,0)+IF($B92=V$6,V$7*(1-H_LegalShare),0))-IF($B92=0,H_Acq+H_Board,0)</f>
        <v>0</v>
      </c>
      <c r="W192" s="19" t="n">
        <f aca="false">IF($B92=W$6,W$13,0)-IF(AND($B92&gt;=1,$B92&lt;=W$6),H_TI+H_ServNPL,0)-(IF($B92=2,W$7*H_LegalShare,0)+IF($B92=W$6,W$7*(1-H_LegalShare),0))-IF($B92=0,H_Acq+H_Board,0)</f>
        <v>0</v>
      </c>
      <c r="X192" s="19" t="n">
        <f aca="false">IF($B92=X$6,X$13,0)-IF(AND($B92&gt;=1,$B92&lt;=X$6),H_TI+H_ServNPL,0)-(IF($B92=2,X$7*H_LegalShare,0)+IF($B92=X$6,X$7*(1-H_LegalShare),0))-IF($B92=0,H_Acq+H_Board,0)</f>
        <v>0</v>
      </c>
      <c r="Y192" s="19" t="n">
        <f aca="false">IF($B92=Y$6,Y$13,0)-IF(AND($B92&gt;=1,$B92&lt;=Y$6),H_TI+H_ServNPL,0)-(IF($B92=2,Y$7*H_LegalShare,0)+IF($B92=Y$6,Y$7*(1-H_LegalShare),0))-IF($B92=0,H_Acq+H_Board,0)</f>
        <v>0</v>
      </c>
    </row>
    <row r="193" customFormat="false" ht="15" hidden="false" customHeight="false" outlineLevel="0" collapsed="false">
      <c r="B193" s="0" t="n">
        <v>62</v>
      </c>
      <c r="C193" s="19" t="n">
        <f aca="false">IF($B93=C$6,C$13,0)-IF(AND($B93&gt;=1,$B93&lt;=C$6),H_TI+H_ServNPL,0)-(IF($B93=2,C$7*H_LegalShare,0)+IF($B93=C$6,C$7*(1-H_LegalShare),0))-IF($B93=0,H_Acq+H_Board,0)</f>
        <v>0</v>
      </c>
      <c r="D193" s="19" t="n">
        <f aca="false">IF($B93=D$6,D$13,0)-IF(AND($B93&gt;=1,$B93&lt;=D$6),H_TI+H_ServNPL,0)-(IF($B93=2,D$7*H_LegalShare,0)+IF($B93=D$6,D$7*(1-H_LegalShare),0))-IF($B93=0,H_Acq+H_Board,0)</f>
        <v>0</v>
      </c>
      <c r="E193" s="19" t="n">
        <f aca="false">IF($B93=E$6,E$13,0)-IF(AND($B93&gt;=1,$B93&lt;=E$6),H_TI+H_ServNPL,0)-(IF($B93=2,E$7*H_LegalShare,0)+IF($B93=E$6,E$7*(1-H_LegalShare),0))-IF($B93=0,H_Acq+H_Board,0)</f>
        <v>0</v>
      </c>
      <c r="F193" s="19" t="n">
        <f aca="false">IF($B93=F$6,F$13,0)-IF(AND($B93&gt;=1,$B93&lt;=F$6),H_TI+H_ServNPL,0)-(IF($B93=2,F$7*H_LegalShare,0)+IF($B93=F$6,F$7*(1-H_LegalShare),0))-IF($B93=0,H_Acq+H_Board,0)</f>
        <v>0</v>
      </c>
      <c r="G193" s="19" t="n">
        <f aca="false">IF($B93=G$6,G$13,0)-IF(AND($B93&gt;=1,$B93&lt;=G$6),H_TI+H_ServNPL,0)-(IF($B93=2,G$7*H_LegalShare,0)+IF($B93=G$6,G$7*(1-H_LegalShare),0))-IF($B93=0,H_Acq+H_Board,0)</f>
        <v>0</v>
      </c>
      <c r="H193" s="19" t="n">
        <f aca="false">IF($B93=H$6,H$13,0)-IF(AND($B93&gt;=1,$B93&lt;=H$6),H_TI+H_ServNPL,0)-(IF($B93=2,H$7*H_LegalShare,0)+IF($B93=H$6,H$7*(1-H_LegalShare),0))-IF($B93=0,H_Acq+H_Board,0)</f>
        <v>0</v>
      </c>
      <c r="I193" s="19" t="n">
        <f aca="false">IF($B93=I$6,I$13,0)-IF(AND($B93&gt;=1,$B93&lt;=I$6),H_TI+H_ServNPL,0)-(IF($B93=2,I$7*H_LegalShare,0)+IF($B93=I$6,I$7*(1-H_LegalShare),0))-IF($B93=0,H_Acq+H_Board,0)</f>
        <v>0</v>
      </c>
      <c r="J193" s="19" t="n">
        <f aca="false">IF($B93=J$6,J$13,0)-IF(AND($B93&gt;=1,$B93&lt;=J$6),H_TI+H_ServNPL,0)-(IF($B93=2,J$7*H_LegalShare,0)+IF($B93=J$6,J$7*(1-H_LegalShare),0))-IF($B93=0,H_Acq+H_Board,0)</f>
        <v>0</v>
      </c>
      <c r="K193" s="19" t="n">
        <f aca="false">IF($B93=K$6,K$13,0)-IF(AND($B93&gt;=1,$B93&lt;=K$6),H_TI+H_ServNPL,0)-(IF($B93=2,K$7*H_LegalShare,0)+IF($B93=K$6,K$7*(1-H_LegalShare),0))-IF($B93=0,H_Acq+H_Board,0)</f>
        <v>0</v>
      </c>
      <c r="L193" s="19" t="n">
        <f aca="false">IF($B93=L$6,L$13,0)-IF(AND($B93&gt;=1,$B93&lt;=L$6),H_TI+H_ServNPL,0)-(IF($B93=2,L$7*H_LegalShare,0)+IF($B93=L$6,L$7*(1-H_LegalShare),0))-IF($B93=0,H_Acq+H_Board,0)</f>
        <v>0</v>
      </c>
      <c r="M193" s="19" t="n">
        <f aca="false">IF($B93=M$6,M$13,0)-IF(AND($B93&gt;=1,$B93&lt;=M$6),H_TI+H_ServNPL,0)-(IF($B93=2,M$7*H_LegalShare,0)+IF($B93=M$6,M$7*(1-H_LegalShare),0))-IF($B93=0,H_Acq+H_Board,0)</f>
        <v>0</v>
      </c>
      <c r="N193" s="19" t="n">
        <f aca="false">IF($B93=N$6,N$13,0)-IF(AND($B93&gt;=1,$B93&lt;=N$6),H_TI+H_ServNPL,0)-(IF($B93=2,N$7*H_LegalShare,0)+IF($B93=N$6,N$7*(1-H_LegalShare),0))-IF($B93=0,H_Acq+H_Board,0)</f>
        <v>0</v>
      </c>
      <c r="O193" s="19" t="n">
        <f aca="false">IF($B93=O$6,O$13,0)-IF(AND($B93&gt;=1,$B93&lt;=O$6),H_TI+H_ServNPL,0)-(IF($B93=2,O$7*H_LegalShare,0)+IF($B93=O$6,O$7*(1-H_LegalShare),0))-IF($B93=0,H_Acq+H_Board,0)</f>
        <v>0</v>
      </c>
      <c r="P193" s="19" t="n">
        <f aca="false">IF($B93=P$6,P$13,0)-IF(AND($B93&gt;=1,$B93&lt;=P$6),H_TI+H_ServNPL,0)-(IF($B93=2,P$7*H_LegalShare,0)+IF($B93=P$6,P$7*(1-H_LegalShare),0))-IF($B93=0,H_Acq+H_Board,0)</f>
        <v>0</v>
      </c>
      <c r="Q193" s="19" t="n">
        <f aca="false">IF($B93=Q$6,Q$13,0)-IF(AND($B93&gt;=1,$B93&lt;=Q$6),H_TI+H_ServNPL,0)-(IF($B93=2,Q$7*H_LegalShare,0)+IF($B93=Q$6,Q$7*(1-H_LegalShare),0))-IF($B93=0,H_Acq+H_Board,0)</f>
        <v>0</v>
      </c>
      <c r="R193" s="19" t="n">
        <f aca="false">IF($B93=R$6,R$13,0)-IF(AND($B93&gt;=1,$B93&lt;=R$6),H_TI+H_ServNPL,0)-(IF($B93=2,R$7*H_LegalShare,0)+IF($B93=R$6,R$7*(1-H_LegalShare),0))-IF($B93=0,H_Acq+H_Board,0)</f>
        <v>0</v>
      </c>
      <c r="S193" s="19" t="n">
        <f aca="false">IF($B93=S$6,S$13,0)-IF(AND($B93&gt;=1,$B93&lt;=S$6),H_TI+H_ServNPL,0)-(IF($B93=2,S$7*H_LegalShare,0)+IF($B93=S$6,S$7*(1-H_LegalShare),0))-IF($B93=0,H_Acq+H_Board,0)</f>
        <v>0</v>
      </c>
      <c r="T193" s="19" t="n">
        <f aca="false">IF($B93=T$6,T$13,0)-IF(AND($B93&gt;=1,$B93&lt;=T$6),H_TI+H_ServNPL,0)-(IF($B93=2,T$7*H_LegalShare,0)+IF($B93=T$6,T$7*(1-H_LegalShare),0))-IF($B93=0,H_Acq+H_Board,0)</f>
        <v>0</v>
      </c>
      <c r="U193" s="19" t="n">
        <f aca="false">IF($B93=U$6,U$13,0)-IF(AND($B93&gt;=1,$B93&lt;=U$6),H_TI+H_ServNPL,0)-(IF($B93=2,U$7*H_LegalShare,0)+IF($B93=U$6,U$7*(1-H_LegalShare),0))-IF($B93=0,H_Acq+H_Board,0)</f>
        <v>0</v>
      </c>
      <c r="V193" s="19" t="n">
        <f aca="false">IF($B93=V$6,V$13,0)-IF(AND($B93&gt;=1,$B93&lt;=V$6),H_TI+H_ServNPL,0)-(IF($B93=2,V$7*H_LegalShare,0)+IF($B93=V$6,V$7*(1-H_LegalShare),0))-IF($B93=0,H_Acq+H_Board,0)</f>
        <v>0</v>
      </c>
      <c r="W193" s="19" t="n">
        <f aca="false">IF($B93=W$6,W$13,0)-IF(AND($B93&gt;=1,$B93&lt;=W$6),H_TI+H_ServNPL,0)-(IF($B93=2,W$7*H_LegalShare,0)+IF($B93=W$6,W$7*(1-H_LegalShare),0))-IF($B93=0,H_Acq+H_Board,0)</f>
        <v>0</v>
      </c>
      <c r="X193" s="19" t="n">
        <f aca="false">IF($B93=X$6,X$13,0)-IF(AND($B93&gt;=1,$B93&lt;=X$6),H_TI+H_ServNPL,0)-(IF($B93=2,X$7*H_LegalShare,0)+IF($B93=X$6,X$7*(1-H_LegalShare),0))-IF($B93=0,H_Acq+H_Board,0)</f>
        <v>0</v>
      </c>
      <c r="Y193" s="19" t="n">
        <f aca="false">IF($B93=Y$6,Y$13,0)-IF(AND($B93&gt;=1,$B93&lt;=Y$6),H_TI+H_ServNPL,0)-(IF($B93=2,Y$7*H_LegalShare,0)+IF($B93=Y$6,Y$7*(1-H_LegalShare),0))-IF($B93=0,H_Acq+H_Board,0)</f>
        <v>0</v>
      </c>
    </row>
    <row r="194" customFormat="false" ht="15" hidden="false" customHeight="false" outlineLevel="0" collapsed="false">
      <c r="B194" s="0" t="n">
        <v>63</v>
      </c>
      <c r="C194" s="19" t="n">
        <f aca="false">IF($B94=C$6,C$13,0)-IF(AND($B94&gt;=1,$B94&lt;=C$6),H_TI+H_ServNPL,0)-(IF($B94=2,C$7*H_LegalShare,0)+IF($B94=C$6,C$7*(1-H_LegalShare),0))-IF($B94=0,H_Acq+H_Board,0)</f>
        <v>0</v>
      </c>
      <c r="D194" s="19" t="n">
        <f aca="false">IF($B94=D$6,D$13,0)-IF(AND($B94&gt;=1,$B94&lt;=D$6),H_TI+H_ServNPL,0)-(IF($B94=2,D$7*H_LegalShare,0)+IF($B94=D$6,D$7*(1-H_LegalShare),0))-IF($B94=0,H_Acq+H_Board,0)</f>
        <v>0</v>
      </c>
      <c r="E194" s="19" t="n">
        <f aca="false">IF($B94=E$6,E$13,0)-IF(AND($B94&gt;=1,$B94&lt;=E$6),H_TI+H_ServNPL,0)-(IF($B94=2,E$7*H_LegalShare,0)+IF($B94=E$6,E$7*(1-H_LegalShare),0))-IF($B94=0,H_Acq+H_Board,0)</f>
        <v>0</v>
      </c>
      <c r="F194" s="19" t="n">
        <f aca="false">IF($B94=F$6,F$13,0)-IF(AND($B94&gt;=1,$B94&lt;=F$6),H_TI+H_ServNPL,0)-(IF($B94=2,F$7*H_LegalShare,0)+IF($B94=F$6,F$7*(1-H_LegalShare),0))-IF($B94=0,H_Acq+H_Board,0)</f>
        <v>0</v>
      </c>
      <c r="G194" s="19" t="n">
        <f aca="false">IF($B94=G$6,G$13,0)-IF(AND($B94&gt;=1,$B94&lt;=G$6),H_TI+H_ServNPL,0)-(IF($B94=2,G$7*H_LegalShare,0)+IF($B94=G$6,G$7*(1-H_LegalShare),0))-IF($B94=0,H_Acq+H_Board,0)</f>
        <v>0</v>
      </c>
      <c r="H194" s="19" t="n">
        <f aca="false">IF($B94=H$6,H$13,0)-IF(AND($B94&gt;=1,$B94&lt;=H$6),H_TI+H_ServNPL,0)-(IF($B94=2,H$7*H_LegalShare,0)+IF($B94=H$6,H$7*(1-H_LegalShare),0))-IF($B94=0,H_Acq+H_Board,0)</f>
        <v>0</v>
      </c>
      <c r="I194" s="19" t="n">
        <f aca="false">IF($B94=I$6,I$13,0)-IF(AND($B94&gt;=1,$B94&lt;=I$6),H_TI+H_ServNPL,0)-(IF($B94=2,I$7*H_LegalShare,0)+IF($B94=I$6,I$7*(1-H_LegalShare),0))-IF($B94=0,H_Acq+H_Board,0)</f>
        <v>0</v>
      </c>
      <c r="J194" s="19" t="n">
        <f aca="false">IF($B94=J$6,J$13,0)-IF(AND($B94&gt;=1,$B94&lt;=J$6),H_TI+H_ServNPL,0)-(IF($B94=2,J$7*H_LegalShare,0)+IF($B94=J$6,J$7*(1-H_LegalShare),0))-IF($B94=0,H_Acq+H_Board,0)</f>
        <v>0</v>
      </c>
      <c r="K194" s="19" t="n">
        <f aca="false">IF($B94=K$6,K$13,0)-IF(AND($B94&gt;=1,$B94&lt;=K$6),H_TI+H_ServNPL,0)-(IF($B94=2,K$7*H_LegalShare,0)+IF($B94=K$6,K$7*(1-H_LegalShare),0))-IF($B94=0,H_Acq+H_Board,0)</f>
        <v>0</v>
      </c>
      <c r="L194" s="19" t="n">
        <f aca="false">IF($B94=L$6,L$13,0)-IF(AND($B94&gt;=1,$B94&lt;=L$6),H_TI+H_ServNPL,0)-(IF($B94=2,L$7*H_LegalShare,0)+IF($B94=L$6,L$7*(1-H_LegalShare),0))-IF($B94=0,H_Acq+H_Board,0)</f>
        <v>0</v>
      </c>
      <c r="M194" s="19" t="n">
        <f aca="false">IF($B94=M$6,M$13,0)-IF(AND($B94&gt;=1,$B94&lt;=M$6),H_TI+H_ServNPL,0)-(IF($B94=2,M$7*H_LegalShare,0)+IF($B94=M$6,M$7*(1-H_LegalShare),0))-IF($B94=0,H_Acq+H_Board,0)</f>
        <v>0</v>
      </c>
      <c r="N194" s="19" t="n">
        <f aca="false">IF($B94=N$6,N$13,0)-IF(AND($B94&gt;=1,$B94&lt;=N$6),H_TI+H_ServNPL,0)-(IF($B94=2,N$7*H_LegalShare,0)+IF($B94=N$6,N$7*(1-H_LegalShare),0))-IF($B94=0,H_Acq+H_Board,0)</f>
        <v>0</v>
      </c>
      <c r="O194" s="19" t="n">
        <f aca="false">IF($B94=O$6,O$13,0)-IF(AND($B94&gt;=1,$B94&lt;=O$6),H_TI+H_ServNPL,0)-(IF($B94=2,O$7*H_LegalShare,0)+IF($B94=O$6,O$7*(1-H_LegalShare),0))-IF($B94=0,H_Acq+H_Board,0)</f>
        <v>0</v>
      </c>
      <c r="P194" s="19" t="n">
        <f aca="false">IF($B94=P$6,P$13,0)-IF(AND($B94&gt;=1,$B94&lt;=P$6),H_TI+H_ServNPL,0)-(IF($B94=2,P$7*H_LegalShare,0)+IF($B94=P$6,P$7*(1-H_LegalShare),0))-IF($B94=0,H_Acq+H_Board,0)</f>
        <v>0</v>
      </c>
      <c r="Q194" s="19" t="n">
        <f aca="false">IF($B94=Q$6,Q$13,0)-IF(AND($B94&gt;=1,$B94&lt;=Q$6),H_TI+H_ServNPL,0)-(IF($B94=2,Q$7*H_LegalShare,0)+IF($B94=Q$6,Q$7*(1-H_LegalShare),0))-IF($B94=0,H_Acq+H_Board,0)</f>
        <v>0</v>
      </c>
      <c r="R194" s="19" t="n">
        <f aca="false">IF($B94=R$6,R$13,0)-IF(AND($B94&gt;=1,$B94&lt;=R$6),H_TI+H_ServNPL,0)-(IF($B94=2,R$7*H_LegalShare,0)+IF($B94=R$6,R$7*(1-H_LegalShare),0))-IF($B94=0,H_Acq+H_Board,0)</f>
        <v>0</v>
      </c>
      <c r="S194" s="19" t="n">
        <f aca="false">IF($B94=S$6,S$13,0)-IF(AND($B94&gt;=1,$B94&lt;=S$6),H_TI+H_ServNPL,0)-(IF($B94=2,S$7*H_LegalShare,0)+IF($B94=S$6,S$7*(1-H_LegalShare),0))-IF($B94=0,H_Acq+H_Board,0)</f>
        <v>0</v>
      </c>
      <c r="T194" s="19" t="n">
        <f aca="false">IF($B94=T$6,T$13,0)-IF(AND($B94&gt;=1,$B94&lt;=T$6),H_TI+H_ServNPL,0)-(IF($B94=2,T$7*H_LegalShare,0)+IF($B94=T$6,T$7*(1-H_LegalShare),0))-IF($B94=0,H_Acq+H_Board,0)</f>
        <v>0</v>
      </c>
      <c r="U194" s="19" t="n">
        <f aca="false">IF($B94=U$6,U$13,0)-IF(AND($B94&gt;=1,$B94&lt;=U$6),H_TI+H_ServNPL,0)-(IF($B94=2,U$7*H_LegalShare,0)+IF($B94=U$6,U$7*(1-H_LegalShare),0))-IF($B94=0,H_Acq+H_Board,0)</f>
        <v>0</v>
      </c>
      <c r="V194" s="19" t="n">
        <f aca="false">IF($B94=V$6,V$13,0)-IF(AND($B94&gt;=1,$B94&lt;=V$6),H_TI+H_ServNPL,0)-(IF($B94=2,V$7*H_LegalShare,0)+IF($B94=V$6,V$7*(1-H_LegalShare),0))-IF($B94=0,H_Acq+H_Board,0)</f>
        <v>0</v>
      </c>
      <c r="W194" s="19" t="n">
        <f aca="false">IF($B94=W$6,W$13,0)-IF(AND($B94&gt;=1,$B94&lt;=W$6),H_TI+H_ServNPL,0)-(IF($B94=2,W$7*H_LegalShare,0)+IF($B94=W$6,W$7*(1-H_LegalShare),0))-IF($B94=0,H_Acq+H_Board,0)</f>
        <v>0</v>
      </c>
      <c r="X194" s="19" t="n">
        <f aca="false">IF($B94=X$6,X$13,0)-IF(AND($B94&gt;=1,$B94&lt;=X$6),H_TI+H_ServNPL,0)-(IF($B94=2,X$7*H_LegalShare,0)+IF($B94=X$6,X$7*(1-H_LegalShare),0))-IF($B94=0,H_Acq+H_Board,0)</f>
        <v>0</v>
      </c>
      <c r="Y194" s="19" t="n">
        <f aca="false">IF($B94=Y$6,Y$13,0)-IF(AND($B94&gt;=1,$B94&lt;=Y$6),H_TI+H_ServNPL,0)-(IF($B94=2,Y$7*H_LegalShare,0)+IF($B94=Y$6,Y$7*(1-H_LegalShare),0))-IF($B94=0,H_Acq+H_Board,0)</f>
        <v>0</v>
      </c>
    </row>
    <row r="195" customFormat="false" ht="15" hidden="false" customHeight="false" outlineLevel="0" collapsed="false">
      <c r="B195" s="0" t="n">
        <v>64</v>
      </c>
      <c r="C195" s="19" t="n">
        <f aca="false">IF($B95=C$6,C$13,0)-IF(AND($B95&gt;=1,$B95&lt;=C$6),H_TI+H_ServNPL,0)-(IF($B95=2,C$7*H_LegalShare,0)+IF($B95=C$6,C$7*(1-H_LegalShare),0))-IF($B95=0,H_Acq+H_Board,0)</f>
        <v>0</v>
      </c>
      <c r="D195" s="19" t="n">
        <f aca="false">IF($B95=D$6,D$13,0)-IF(AND($B95&gt;=1,$B95&lt;=D$6),H_TI+H_ServNPL,0)-(IF($B95=2,D$7*H_LegalShare,0)+IF($B95=D$6,D$7*(1-H_LegalShare),0))-IF($B95=0,H_Acq+H_Board,0)</f>
        <v>0</v>
      </c>
      <c r="E195" s="19" t="n">
        <f aca="false">IF($B95=E$6,E$13,0)-IF(AND($B95&gt;=1,$B95&lt;=E$6),H_TI+H_ServNPL,0)-(IF($B95=2,E$7*H_LegalShare,0)+IF($B95=E$6,E$7*(1-H_LegalShare),0))-IF($B95=0,H_Acq+H_Board,0)</f>
        <v>0</v>
      </c>
      <c r="F195" s="19" t="n">
        <f aca="false">IF($B95=F$6,F$13,0)-IF(AND($B95&gt;=1,$B95&lt;=F$6),H_TI+H_ServNPL,0)-(IF($B95=2,F$7*H_LegalShare,0)+IF($B95=F$6,F$7*(1-H_LegalShare),0))-IF($B95=0,H_Acq+H_Board,0)</f>
        <v>0</v>
      </c>
      <c r="G195" s="19" t="n">
        <f aca="false">IF($B95=G$6,G$13,0)-IF(AND($B95&gt;=1,$B95&lt;=G$6),H_TI+H_ServNPL,0)-(IF($B95=2,G$7*H_LegalShare,0)+IF($B95=G$6,G$7*(1-H_LegalShare),0))-IF($B95=0,H_Acq+H_Board,0)</f>
        <v>0</v>
      </c>
      <c r="H195" s="19" t="n">
        <f aca="false">IF($B95=H$6,H$13,0)-IF(AND($B95&gt;=1,$B95&lt;=H$6),H_TI+H_ServNPL,0)-(IF($B95=2,H$7*H_LegalShare,0)+IF($B95=H$6,H$7*(1-H_LegalShare),0))-IF($B95=0,H_Acq+H_Board,0)</f>
        <v>0</v>
      </c>
      <c r="I195" s="19" t="n">
        <f aca="false">IF($B95=I$6,I$13,0)-IF(AND($B95&gt;=1,$B95&lt;=I$6),H_TI+H_ServNPL,0)-(IF($B95=2,I$7*H_LegalShare,0)+IF($B95=I$6,I$7*(1-H_LegalShare),0))-IF($B95=0,H_Acq+H_Board,0)</f>
        <v>0</v>
      </c>
      <c r="J195" s="19" t="n">
        <f aca="false">IF($B95=J$6,J$13,0)-IF(AND($B95&gt;=1,$B95&lt;=J$6),H_TI+H_ServNPL,0)-(IF($B95=2,J$7*H_LegalShare,0)+IF($B95=J$6,J$7*(1-H_LegalShare),0))-IF($B95=0,H_Acq+H_Board,0)</f>
        <v>0</v>
      </c>
      <c r="K195" s="19" t="n">
        <f aca="false">IF($B95=K$6,K$13,0)-IF(AND($B95&gt;=1,$B95&lt;=K$6),H_TI+H_ServNPL,0)-(IF($B95=2,K$7*H_LegalShare,0)+IF($B95=K$6,K$7*(1-H_LegalShare),0))-IF($B95=0,H_Acq+H_Board,0)</f>
        <v>0</v>
      </c>
      <c r="L195" s="19" t="n">
        <f aca="false">IF($B95=L$6,L$13,0)-IF(AND($B95&gt;=1,$B95&lt;=L$6),H_TI+H_ServNPL,0)-(IF($B95=2,L$7*H_LegalShare,0)+IF($B95=L$6,L$7*(1-H_LegalShare),0))-IF($B95=0,H_Acq+H_Board,0)</f>
        <v>0</v>
      </c>
      <c r="M195" s="19" t="n">
        <f aca="false">IF($B95=M$6,M$13,0)-IF(AND($B95&gt;=1,$B95&lt;=M$6),H_TI+H_ServNPL,0)-(IF($B95=2,M$7*H_LegalShare,0)+IF($B95=M$6,M$7*(1-H_LegalShare),0))-IF($B95=0,H_Acq+H_Board,0)</f>
        <v>0</v>
      </c>
      <c r="N195" s="19" t="n">
        <f aca="false">IF($B95=N$6,N$13,0)-IF(AND($B95&gt;=1,$B95&lt;=N$6),H_TI+H_ServNPL,0)-(IF($B95=2,N$7*H_LegalShare,0)+IF($B95=N$6,N$7*(1-H_LegalShare),0))-IF($B95=0,H_Acq+H_Board,0)</f>
        <v>0</v>
      </c>
      <c r="O195" s="19" t="n">
        <f aca="false">IF($B95=O$6,O$13,0)-IF(AND($B95&gt;=1,$B95&lt;=O$6),H_TI+H_ServNPL,0)-(IF($B95=2,O$7*H_LegalShare,0)+IF($B95=O$6,O$7*(1-H_LegalShare),0))-IF($B95=0,H_Acq+H_Board,0)</f>
        <v>0</v>
      </c>
      <c r="P195" s="19" t="n">
        <f aca="false">IF($B95=P$6,P$13,0)-IF(AND($B95&gt;=1,$B95&lt;=P$6),H_TI+H_ServNPL,0)-(IF($B95=2,P$7*H_LegalShare,0)+IF($B95=P$6,P$7*(1-H_LegalShare),0))-IF($B95=0,H_Acq+H_Board,0)</f>
        <v>0</v>
      </c>
      <c r="Q195" s="19" t="n">
        <f aca="false">IF($B95=Q$6,Q$13,0)-IF(AND($B95&gt;=1,$B95&lt;=Q$6),H_TI+H_ServNPL,0)-(IF($B95=2,Q$7*H_LegalShare,0)+IF($B95=Q$6,Q$7*(1-H_LegalShare),0))-IF($B95=0,H_Acq+H_Board,0)</f>
        <v>0</v>
      </c>
      <c r="R195" s="19" t="n">
        <f aca="false">IF($B95=R$6,R$13,0)-IF(AND($B95&gt;=1,$B95&lt;=R$6),H_TI+H_ServNPL,0)-(IF($B95=2,R$7*H_LegalShare,0)+IF($B95=R$6,R$7*(1-H_LegalShare),0))-IF($B95=0,H_Acq+H_Board,0)</f>
        <v>0</v>
      </c>
      <c r="S195" s="19" t="n">
        <f aca="false">IF($B95=S$6,S$13,0)-IF(AND($B95&gt;=1,$B95&lt;=S$6),H_TI+H_ServNPL,0)-(IF($B95=2,S$7*H_LegalShare,0)+IF($B95=S$6,S$7*(1-H_LegalShare),0))-IF($B95=0,H_Acq+H_Board,0)</f>
        <v>0</v>
      </c>
      <c r="T195" s="19" t="n">
        <f aca="false">IF($B95=T$6,T$13,0)-IF(AND($B95&gt;=1,$B95&lt;=T$6),H_TI+H_ServNPL,0)-(IF($B95=2,T$7*H_LegalShare,0)+IF($B95=T$6,T$7*(1-H_LegalShare),0))-IF($B95=0,H_Acq+H_Board,0)</f>
        <v>0</v>
      </c>
      <c r="U195" s="19" t="n">
        <f aca="false">IF($B95=U$6,U$13,0)-IF(AND($B95&gt;=1,$B95&lt;=U$6),H_TI+H_ServNPL,0)-(IF($B95=2,U$7*H_LegalShare,0)+IF($B95=U$6,U$7*(1-H_LegalShare),0))-IF($B95=0,H_Acq+H_Board,0)</f>
        <v>0</v>
      </c>
      <c r="V195" s="19" t="n">
        <f aca="false">IF($B95=V$6,V$13,0)-IF(AND($B95&gt;=1,$B95&lt;=V$6),H_TI+H_ServNPL,0)-(IF($B95=2,V$7*H_LegalShare,0)+IF($B95=V$6,V$7*(1-H_LegalShare),0))-IF($B95=0,H_Acq+H_Board,0)</f>
        <v>0</v>
      </c>
      <c r="W195" s="19" t="n">
        <f aca="false">IF($B95=W$6,W$13,0)-IF(AND($B95&gt;=1,$B95&lt;=W$6),H_TI+H_ServNPL,0)-(IF($B95=2,W$7*H_LegalShare,0)+IF($B95=W$6,W$7*(1-H_LegalShare),0))-IF($B95=0,H_Acq+H_Board,0)</f>
        <v>0</v>
      </c>
      <c r="X195" s="19" t="n">
        <f aca="false">IF($B95=X$6,X$13,0)-IF(AND($B95&gt;=1,$B95&lt;=X$6),H_TI+H_ServNPL,0)-(IF($B95=2,X$7*H_LegalShare,0)+IF($B95=X$6,X$7*(1-H_LegalShare),0))-IF($B95=0,H_Acq+H_Board,0)</f>
        <v>0</v>
      </c>
      <c r="Y195" s="19" t="n">
        <f aca="false">IF($B95=Y$6,Y$13,0)-IF(AND($B95&gt;=1,$B95&lt;=Y$6),H_TI+H_ServNPL,0)-(IF($B95=2,Y$7*H_LegalShare,0)+IF($B95=Y$6,Y$7*(1-H_LegalShare),0))-IF($B95=0,H_Acq+H_Board,0)</f>
        <v>0</v>
      </c>
    </row>
    <row r="196" customFormat="false" ht="15" hidden="false" customHeight="false" outlineLevel="0" collapsed="false">
      <c r="B196" s="0" t="n">
        <v>65</v>
      </c>
      <c r="C196" s="19" t="n">
        <f aca="false">IF($B96=C$6,C$13,0)-IF(AND($B96&gt;=1,$B96&lt;=C$6),H_TI+H_ServNPL,0)-(IF($B96=2,C$7*H_LegalShare,0)+IF($B96=C$6,C$7*(1-H_LegalShare),0))-IF($B96=0,H_Acq+H_Board,0)</f>
        <v>0</v>
      </c>
      <c r="D196" s="19" t="n">
        <f aca="false">IF($B96=D$6,D$13,0)-IF(AND($B96&gt;=1,$B96&lt;=D$6),H_TI+H_ServNPL,0)-(IF($B96=2,D$7*H_LegalShare,0)+IF($B96=D$6,D$7*(1-H_LegalShare),0))-IF($B96=0,H_Acq+H_Board,0)</f>
        <v>0</v>
      </c>
      <c r="E196" s="19" t="n">
        <f aca="false">IF($B96=E$6,E$13,0)-IF(AND($B96&gt;=1,$B96&lt;=E$6),H_TI+H_ServNPL,0)-(IF($B96=2,E$7*H_LegalShare,0)+IF($B96=E$6,E$7*(1-H_LegalShare),0))-IF($B96=0,H_Acq+H_Board,0)</f>
        <v>0</v>
      </c>
      <c r="F196" s="19" t="n">
        <f aca="false">IF($B96=F$6,F$13,0)-IF(AND($B96&gt;=1,$B96&lt;=F$6),H_TI+H_ServNPL,0)-(IF($B96=2,F$7*H_LegalShare,0)+IF($B96=F$6,F$7*(1-H_LegalShare),0))-IF($B96=0,H_Acq+H_Board,0)</f>
        <v>0</v>
      </c>
      <c r="G196" s="19" t="n">
        <f aca="false">IF($B96=G$6,G$13,0)-IF(AND($B96&gt;=1,$B96&lt;=G$6),H_TI+H_ServNPL,0)-(IF($B96=2,G$7*H_LegalShare,0)+IF($B96=G$6,G$7*(1-H_LegalShare),0))-IF($B96=0,H_Acq+H_Board,0)</f>
        <v>0</v>
      </c>
      <c r="H196" s="19" t="n">
        <f aca="false">IF($B96=H$6,H$13,0)-IF(AND($B96&gt;=1,$B96&lt;=H$6),H_TI+H_ServNPL,0)-(IF($B96=2,H$7*H_LegalShare,0)+IF($B96=H$6,H$7*(1-H_LegalShare),0))-IF($B96=0,H_Acq+H_Board,0)</f>
        <v>0</v>
      </c>
      <c r="I196" s="19" t="n">
        <f aca="false">IF($B96=I$6,I$13,0)-IF(AND($B96&gt;=1,$B96&lt;=I$6),H_TI+H_ServNPL,0)-(IF($B96=2,I$7*H_LegalShare,0)+IF($B96=I$6,I$7*(1-H_LegalShare),0))-IF($B96=0,H_Acq+H_Board,0)</f>
        <v>0</v>
      </c>
      <c r="J196" s="19" t="n">
        <f aca="false">IF($B96=J$6,J$13,0)-IF(AND($B96&gt;=1,$B96&lt;=J$6),H_TI+H_ServNPL,0)-(IF($B96=2,J$7*H_LegalShare,0)+IF($B96=J$6,J$7*(1-H_LegalShare),0))-IF($B96=0,H_Acq+H_Board,0)</f>
        <v>0</v>
      </c>
      <c r="K196" s="19" t="n">
        <f aca="false">IF($B96=K$6,K$13,0)-IF(AND($B96&gt;=1,$B96&lt;=K$6),H_TI+H_ServNPL,0)-(IF($B96=2,K$7*H_LegalShare,0)+IF($B96=K$6,K$7*(1-H_LegalShare),0))-IF($B96=0,H_Acq+H_Board,0)</f>
        <v>0</v>
      </c>
      <c r="L196" s="19" t="n">
        <f aca="false">IF($B96=L$6,L$13,0)-IF(AND($B96&gt;=1,$B96&lt;=L$6),H_TI+H_ServNPL,0)-(IF($B96=2,L$7*H_LegalShare,0)+IF($B96=L$6,L$7*(1-H_LegalShare),0))-IF($B96=0,H_Acq+H_Board,0)</f>
        <v>0</v>
      </c>
      <c r="M196" s="19" t="n">
        <f aca="false">IF($B96=M$6,M$13,0)-IF(AND($B96&gt;=1,$B96&lt;=M$6),H_TI+H_ServNPL,0)-(IF($B96=2,M$7*H_LegalShare,0)+IF($B96=M$6,M$7*(1-H_LegalShare),0))-IF($B96=0,H_Acq+H_Board,0)</f>
        <v>0</v>
      </c>
      <c r="N196" s="19" t="n">
        <f aca="false">IF($B96=N$6,N$13,0)-IF(AND($B96&gt;=1,$B96&lt;=N$6),H_TI+H_ServNPL,0)-(IF($B96=2,N$7*H_LegalShare,0)+IF($B96=N$6,N$7*(1-H_LegalShare),0))-IF($B96=0,H_Acq+H_Board,0)</f>
        <v>0</v>
      </c>
      <c r="O196" s="19" t="n">
        <f aca="false">IF($B96=O$6,O$13,0)-IF(AND($B96&gt;=1,$B96&lt;=O$6),H_TI+H_ServNPL,0)-(IF($B96=2,O$7*H_LegalShare,0)+IF($B96=O$6,O$7*(1-H_LegalShare),0))-IF($B96=0,H_Acq+H_Board,0)</f>
        <v>0</v>
      </c>
      <c r="P196" s="19" t="n">
        <f aca="false">IF($B96=P$6,P$13,0)-IF(AND($B96&gt;=1,$B96&lt;=P$6),H_TI+H_ServNPL,0)-(IF($B96=2,P$7*H_LegalShare,0)+IF($B96=P$6,P$7*(1-H_LegalShare),0))-IF($B96=0,H_Acq+H_Board,0)</f>
        <v>0</v>
      </c>
      <c r="Q196" s="19" t="n">
        <f aca="false">IF($B96=Q$6,Q$13,0)-IF(AND($B96&gt;=1,$B96&lt;=Q$6),H_TI+H_ServNPL,0)-(IF($B96=2,Q$7*H_LegalShare,0)+IF($B96=Q$6,Q$7*(1-H_LegalShare),0))-IF($B96=0,H_Acq+H_Board,0)</f>
        <v>0</v>
      </c>
      <c r="R196" s="19" t="n">
        <f aca="false">IF($B96=R$6,R$13,0)-IF(AND($B96&gt;=1,$B96&lt;=R$6),H_TI+H_ServNPL,0)-(IF($B96=2,R$7*H_LegalShare,0)+IF($B96=R$6,R$7*(1-H_LegalShare),0))-IF($B96=0,H_Acq+H_Board,0)</f>
        <v>0</v>
      </c>
      <c r="S196" s="19" t="n">
        <f aca="false">IF($B96=S$6,S$13,0)-IF(AND($B96&gt;=1,$B96&lt;=S$6),H_TI+H_ServNPL,0)-(IF($B96=2,S$7*H_LegalShare,0)+IF($B96=S$6,S$7*(1-H_LegalShare),0))-IF($B96=0,H_Acq+H_Board,0)</f>
        <v>0</v>
      </c>
      <c r="T196" s="19" t="n">
        <f aca="false">IF($B96=T$6,T$13,0)-IF(AND($B96&gt;=1,$B96&lt;=T$6),H_TI+H_ServNPL,0)-(IF($B96=2,T$7*H_LegalShare,0)+IF($B96=T$6,T$7*(1-H_LegalShare),0))-IF($B96=0,H_Acq+H_Board,0)</f>
        <v>0</v>
      </c>
      <c r="U196" s="19" t="n">
        <f aca="false">IF($B96=U$6,U$13,0)-IF(AND($B96&gt;=1,$B96&lt;=U$6),H_TI+H_ServNPL,0)-(IF($B96=2,U$7*H_LegalShare,0)+IF($B96=U$6,U$7*(1-H_LegalShare),0))-IF($B96=0,H_Acq+H_Board,0)</f>
        <v>0</v>
      </c>
      <c r="V196" s="19" t="n">
        <f aca="false">IF($B96=V$6,V$13,0)-IF(AND($B96&gt;=1,$B96&lt;=V$6),H_TI+H_ServNPL,0)-(IF($B96=2,V$7*H_LegalShare,0)+IF($B96=V$6,V$7*(1-H_LegalShare),0))-IF($B96=0,H_Acq+H_Board,0)</f>
        <v>0</v>
      </c>
      <c r="W196" s="19" t="n">
        <f aca="false">IF($B96=W$6,W$13,0)-IF(AND($B96&gt;=1,$B96&lt;=W$6),H_TI+H_ServNPL,0)-(IF($B96=2,W$7*H_LegalShare,0)+IF($B96=W$6,W$7*(1-H_LegalShare),0))-IF($B96=0,H_Acq+H_Board,0)</f>
        <v>0</v>
      </c>
      <c r="X196" s="19" t="n">
        <f aca="false">IF($B96=X$6,X$13,0)-IF(AND($B96&gt;=1,$B96&lt;=X$6),H_TI+H_ServNPL,0)-(IF($B96=2,X$7*H_LegalShare,0)+IF($B96=X$6,X$7*(1-H_LegalShare),0))-IF($B96=0,H_Acq+H_Board,0)</f>
        <v>0</v>
      </c>
      <c r="Y196" s="19" t="n">
        <f aca="false">IF($B96=Y$6,Y$13,0)-IF(AND($B96&gt;=1,$B96&lt;=Y$6),H_TI+H_ServNPL,0)-(IF($B96=2,Y$7*H_LegalShare,0)+IF($B96=Y$6,Y$7*(1-H_LegalShare),0))-IF($B96=0,H_Acq+H_Board,0)</f>
        <v>0</v>
      </c>
    </row>
    <row r="197" customFormat="false" ht="15" hidden="false" customHeight="false" outlineLevel="0" collapsed="false">
      <c r="B197" s="0" t="n">
        <v>66</v>
      </c>
      <c r="C197" s="19" t="n">
        <f aca="false">IF($B97=C$6,C$13,0)-IF(AND($B97&gt;=1,$B97&lt;=C$6),H_TI+H_ServNPL,0)-(IF($B97=2,C$7*H_LegalShare,0)+IF($B97=C$6,C$7*(1-H_LegalShare),0))-IF($B97=0,H_Acq+H_Board,0)</f>
        <v>0</v>
      </c>
      <c r="D197" s="19" t="n">
        <f aca="false">IF($B97=D$6,D$13,0)-IF(AND($B97&gt;=1,$B97&lt;=D$6),H_TI+H_ServNPL,0)-(IF($B97=2,D$7*H_LegalShare,0)+IF($B97=D$6,D$7*(1-H_LegalShare),0))-IF($B97=0,H_Acq+H_Board,0)</f>
        <v>0</v>
      </c>
      <c r="E197" s="19" t="n">
        <f aca="false">IF($B97=E$6,E$13,0)-IF(AND($B97&gt;=1,$B97&lt;=E$6),H_TI+H_ServNPL,0)-(IF($B97=2,E$7*H_LegalShare,0)+IF($B97=E$6,E$7*(1-H_LegalShare),0))-IF($B97=0,H_Acq+H_Board,0)</f>
        <v>0</v>
      </c>
      <c r="F197" s="19" t="n">
        <f aca="false">IF($B97=F$6,F$13,0)-IF(AND($B97&gt;=1,$B97&lt;=F$6),H_TI+H_ServNPL,0)-(IF($B97=2,F$7*H_LegalShare,0)+IF($B97=F$6,F$7*(1-H_LegalShare),0))-IF($B97=0,H_Acq+H_Board,0)</f>
        <v>0</v>
      </c>
      <c r="G197" s="19" t="n">
        <f aca="false">IF($B97=G$6,G$13,0)-IF(AND($B97&gt;=1,$B97&lt;=G$6),H_TI+H_ServNPL,0)-(IF($B97=2,G$7*H_LegalShare,0)+IF($B97=G$6,G$7*(1-H_LegalShare),0))-IF($B97=0,H_Acq+H_Board,0)</f>
        <v>0</v>
      </c>
      <c r="H197" s="19" t="n">
        <f aca="false">IF($B97=H$6,H$13,0)-IF(AND($B97&gt;=1,$B97&lt;=H$6),H_TI+H_ServNPL,0)-(IF($B97=2,H$7*H_LegalShare,0)+IF($B97=H$6,H$7*(1-H_LegalShare),0))-IF($B97=0,H_Acq+H_Board,0)</f>
        <v>0</v>
      </c>
      <c r="I197" s="19" t="n">
        <f aca="false">IF($B97=I$6,I$13,0)-IF(AND($B97&gt;=1,$B97&lt;=I$6),H_TI+H_ServNPL,0)-(IF($B97=2,I$7*H_LegalShare,0)+IF($B97=I$6,I$7*(1-H_LegalShare),0))-IF($B97=0,H_Acq+H_Board,0)</f>
        <v>0</v>
      </c>
      <c r="J197" s="19" t="n">
        <f aca="false">IF($B97=J$6,J$13,0)-IF(AND($B97&gt;=1,$B97&lt;=J$6),H_TI+H_ServNPL,0)-(IF($B97=2,J$7*H_LegalShare,0)+IF($B97=J$6,J$7*(1-H_LegalShare),0))-IF($B97=0,H_Acq+H_Board,0)</f>
        <v>0</v>
      </c>
      <c r="K197" s="19" t="n">
        <f aca="false">IF($B97=K$6,K$13,0)-IF(AND($B97&gt;=1,$B97&lt;=K$6),H_TI+H_ServNPL,0)-(IF($B97=2,K$7*H_LegalShare,0)+IF($B97=K$6,K$7*(1-H_LegalShare),0))-IF($B97=0,H_Acq+H_Board,0)</f>
        <v>0</v>
      </c>
      <c r="L197" s="19" t="n">
        <f aca="false">IF($B97=L$6,L$13,0)-IF(AND($B97&gt;=1,$B97&lt;=L$6),H_TI+H_ServNPL,0)-(IF($B97=2,L$7*H_LegalShare,0)+IF($B97=L$6,L$7*(1-H_LegalShare),0))-IF($B97=0,H_Acq+H_Board,0)</f>
        <v>0</v>
      </c>
      <c r="M197" s="19" t="n">
        <f aca="false">IF($B97=M$6,M$13,0)-IF(AND($B97&gt;=1,$B97&lt;=M$6),H_TI+H_ServNPL,0)-(IF($B97=2,M$7*H_LegalShare,0)+IF($B97=M$6,M$7*(1-H_LegalShare),0))-IF($B97=0,H_Acq+H_Board,0)</f>
        <v>0</v>
      </c>
      <c r="N197" s="19" t="n">
        <f aca="false">IF($B97=N$6,N$13,0)-IF(AND($B97&gt;=1,$B97&lt;=N$6),H_TI+H_ServNPL,0)-(IF($B97=2,N$7*H_LegalShare,0)+IF($B97=N$6,N$7*(1-H_LegalShare),0))-IF($B97=0,H_Acq+H_Board,0)</f>
        <v>0</v>
      </c>
      <c r="O197" s="19" t="n">
        <f aca="false">IF($B97=O$6,O$13,0)-IF(AND($B97&gt;=1,$B97&lt;=O$6),H_TI+H_ServNPL,0)-(IF($B97=2,O$7*H_LegalShare,0)+IF($B97=O$6,O$7*(1-H_LegalShare),0))-IF($B97=0,H_Acq+H_Board,0)</f>
        <v>0</v>
      </c>
      <c r="P197" s="19" t="n">
        <f aca="false">IF($B97=P$6,P$13,0)-IF(AND($B97&gt;=1,$B97&lt;=P$6),H_TI+H_ServNPL,0)-(IF($B97=2,P$7*H_LegalShare,0)+IF($B97=P$6,P$7*(1-H_LegalShare),0))-IF($B97=0,H_Acq+H_Board,0)</f>
        <v>0</v>
      </c>
      <c r="Q197" s="19" t="n">
        <f aca="false">IF($B97=Q$6,Q$13,0)-IF(AND($B97&gt;=1,$B97&lt;=Q$6),H_TI+H_ServNPL,0)-(IF($B97=2,Q$7*H_LegalShare,0)+IF($B97=Q$6,Q$7*(1-H_LegalShare),0))-IF($B97=0,H_Acq+H_Board,0)</f>
        <v>0</v>
      </c>
      <c r="R197" s="19" t="n">
        <f aca="false">IF($B97=R$6,R$13,0)-IF(AND($B97&gt;=1,$B97&lt;=R$6),H_TI+H_ServNPL,0)-(IF($B97=2,R$7*H_LegalShare,0)+IF($B97=R$6,R$7*(1-H_LegalShare),0))-IF($B97=0,H_Acq+H_Board,0)</f>
        <v>0</v>
      </c>
      <c r="S197" s="19" t="n">
        <f aca="false">IF($B97=S$6,S$13,0)-IF(AND($B97&gt;=1,$B97&lt;=S$6),H_TI+H_ServNPL,0)-(IF($B97=2,S$7*H_LegalShare,0)+IF($B97=S$6,S$7*(1-H_LegalShare),0))-IF($B97=0,H_Acq+H_Board,0)</f>
        <v>0</v>
      </c>
      <c r="T197" s="19" t="n">
        <f aca="false">IF($B97=T$6,T$13,0)-IF(AND($B97&gt;=1,$B97&lt;=T$6),H_TI+H_ServNPL,0)-(IF($B97=2,T$7*H_LegalShare,0)+IF($B97=T$6,T$7*(1-H_LegalShare),0))-IF($B97=0,H_Acq+H_Board,0)</f>
        <v>0</v>
      </c>
      <c r="U197" s="19" t="n">
        <f aca="false">IF($B97=U$6,U$13,0)-IF(AND($B97&gt;=1,$B97&lt;=U$6),H_TI+H_ServNPL,0)-(IF($B97=2,U$7*H_LegalShare,0)+IF($B97=U$6,U$7*(1-H_LegalShare),0))-IF($B97=0,H_Acq+H_Board,0)</f>
        <v>0</v>
      </c>
      <c r="V197" s="19" t="n">
        <f aca="false">IF($B97=V$6,V$13,0)-IF(AND($B97&gt;=1,$B97&lt;=V$6),H_TI+H_ServNPL,0)-(IF($B97=2,V$7*H_LegalShare,0)+IF($B97=V$6,V$7*(1-H_LegalShare),0))-IF($B97=0,H_Acq+H_Board,0)</f>
        <v>0</v>
      </c>
      <c r="W197" s="19" t="n">
        <f aca="false">IF($B97=W$6,W$13,0)-IF(AND($B97&gt;=1,$B97&lt;=W$6),H_TI+H_ServNPL,0)-(IF($B97=2,W$7*H_LegalShare,0)+IF($B97=W$6,W$7*(1-H_LegalShare),0))-IF($B97=0,H_Acq+H_Board,0)</f>
        <v>0</v>
      </c>
      <c r="X197" s="19" t="n">
        <f aca="false">IF($B97=X$6,X$13,0)-IF(AND($B97&gt;=1,$B97&lt;=X$6),H_TI+H_ServNPL,0)-(IF($B97=2,X$7*H_LegalShare,0)+IF($B97=X$6,X$7*(1-H_LegalShare),0))-IF($B97=0,H_Acq+H_Board,0)</f>
        <v>0</v>
      </c>
      <c r="Y197" s="19" t="n">
        <f aca="false">IF($B97=Y$6,Y$13,0)-IF(AND($B97&gt;=1,$B97&lt;=Y$6),H_TI+H_ServNPL,0)-(IF($B97=2,Y$7*H_LegalShare,0)+IF($B97=Y$6,Y$7*(1-H_LegalShare),0))-IF($B97=0,H_Acq+H_Board,0)</f>
        <v>0</v>
      </c>
    </row>
    <row r="198" customFormat="false" ht="15" hidden="false" customHeight="false" outlineLevel="0" collapsed="false">
      <c r="B198" s="0" t="n">
        <v>67</v>
      </c>
      <c r="C198" s="19" t="n">
        <f aca="false">IF($B98=C$6,C$13,0)-IF(AND($B98&gt;=1,$B98&lt;=C$6),H_TI+H_ServNPL,0)-(IF($B98=2,C$7*H_LegalShare,0)+IF($B98=C$6,C$7*(1-H_LegalShare),0))-IF($B98=0,H_Acq+H_Board,0)</f>
        <v>0</v>
      </c>
      <c r="D198" s="19" t="n">
        <f aca="false">IF($B98=D$6,D$13,0)-IF(AND($B98&gt;=1,$B98&lt;=D$6),H_TI+H_ServNPL,0)-(IF($B98=2,D$7*H_LegalShare,0)+IF($B98=D$6,D$7*(1-H_LegalShare),0))-IF($B98=0,H_Acq+H_Board,0)</f>
        <v>0</v>
      </c>
      <c r="E198" s="19" t="n">
        <f aca="false">IF($B98=E$6,E$13,0)-IF(AND($B98&gt;=1,$B98&lt;=E$6),H_TI+H_ServNPL,0)-(IF($B98=2,E$7*H_LegalShare,0)+IF($B98=E$6,E$7*(1-H_LegalShare),0))-IF($B98=0,H_Acq+H_Board,0)</f>
        <v>0</v>
      </c>
      <c r="F198" s="19" t="n">
        <f aca="false">IF($B98=F$6,F$13,0)-IF(AND($B98&gt;=1,$B98&lt;=F$6),H_TI+H_ServNPL,0)-(IF($B98=2,F$7*H_LegalShare,0)+IF($B98=F$6,F$7*(1-H_LegalShare),0))-IF($B98=0,H_Acq+H_Board,0)</f>
        <v>0</v>
      </c>
      <c r="G198" s="19" t="n">
        <f aca="false">IF($B98=G$6,G$13,0)-IF(AND($B98&gt;=1,$B98&lt;=G$6),H_TI+H_ServNPL,0)-(IF($B98=2,G$7*H_LegalShare,0)+IF($B98=G$6,G$7*(1-H_LegalShare),0))-IF($B98=0,H_Acq+H_Board,0)</f>
        <v>0</v>
      </c>
      <c r="H198" s="19" t="n">
        <f aca="false">IF($B98=H$6,H$13,0)-IF(AND($B98&gt;=1,$B98&lt;=H$6),H_TI+H_ServNPL,0)-(IF($B98=2,H$7*H_LegalShare,0)+IF($B98=H$6,H$7*(1-H_LegalShare),0))-IF($B98=0,H_Acq+H_Board,0)</f>
        <v>0</v>
      </c>
      <c r="I198" s="19" t="n">
        <f aca="false">IF($B98=I$6,I$13,0)-IF(AND($B98&gt;=1,$B98&lt;=I$6),H_TI+H_ServNPL,0)-(IF($B98=2,I$7*H_LegalShare,0)+IF($B98=I$6,I$7*(1-H_LegalShare),0))-IF($B98=0,H_Acq+H_Board,0)</f>
        <v>0</v>
      </c>
      <c r="J198" s="19" t="n">
        <f aca="false">IF($B98=J$6,J$13,0)-IF(AND($B98&gt;=1,$B98&lt;=J$6),H_TI+H_ServNPL,0)-(IF($B98=2,J$7*H_LegalShare,0)+IF($B98=J$6,J$7*(1-H_LegalShare),0))-IF($B98=0,H_Acq+H_Board,0)</f>
        <v>0</v>
      </c>
      <c r="K198" s="19" t="n">
        <f aca="false">IF($B98=K$6,K$13,0)-IF(AND($B98&gt;=1,$B98&lt;=K$6),H_TI+H_ServNPL,0)-(IF($B98=2,K$7*H_LegalShare,0)+IF($B98=K$6,K$7*(1-H_LegalShare),0))-IF($B98=0,H_Acq+H_Board,0)</f>
        <v>0</v>
      </c>
      <c r="L198" s="19" t="n">
        <f aca="false">IF($B98=L$6,L$13,0)-IF(AND($B98&gt;=1,$B98&lt;=L$6),H_TI+H_ServNPL,0)-(IF($B98=2,L$7*H_LegalShare,0)+IF($B98=L$6,L$7*(1-H_LegalShare),0))-IF($B98=0,H_Acq+H_Board,0)</f>
        <v>0</v>
      </c>
      <c r="M198" s="19" t="n">
        <f aca="false">IF($B98=M$6,M$13,0)-IF(AND($B98&gt;=1,$B98&lt;=M$6),H_TI+H_ServNPL,0)-(IF($B98=2,M$7*H_LegalShare,0)+IF($B98=M$6,M$7*(1-H_LegalShare),0))-IF($B98=0,H_Acq+H_Board,0)</f>
        <v>0</v>
      </c>
      <c r="N198" s="19" t="n">
        <f aca="false">IF($B98=N$6,N$13,0)-IF(AND($B98&gt;=1,$B98&lt;=N$6),H_TI+H_ServNPL,0)-(IF($B98=2,N$7*H_LegalShare,0)+IF($B98=N$6,N$7*(1-H_LegalShare),0))-IF($B98=0,H_Acq+H_Board,0)</f>
        <v>0</v>
      </c>
      <c r="O198" s="19" t="n">
        <f aca="false">IF($B98=O$6,O$13,0)-IF(AND($B98&gt;=1,$B98&lt;=O$6),H_TI+H_ServNPL,0)-(IF($B98=2,O$7*H_LegalShare,0)+IF($B98=O$6,O$7*(1-H_LegalShare),0))-IF($B98=0,H_Acq+H_Board,0)</f>
        <v>0</v>
      </c>
      <c r="P198" s="19" t="n">
        <f aca="false">IF($B98=P$6,P$13,0)-IF(AND($B98&gt;=1,$B98&lt;=P$6),H_TI+H_ServNPL,0)-(IF($B98=2,P$7*H_LegalShare,0)+IF($B98=P$6,P$7*(1-H_LegalShare),0))-IF($B98=0,H_Acq+H_Board,0)</f>
        <v>0</v>
      </c>
      <c r="Q198" s="19" t="n">
        <f aca="false">IF($B98=Q$6,Q$13,0)-IF(AND($B98&gt;=1,$B98&lt;=Q$6),H_TI+H_ServNPL,0)-(IF($B98=2,Q$7*H_LegalShare,0)+IF($B98=Q$6,Q$7*(1-H_LegalShare),0))-IF($B98=0,H_Acq+H_Board,0)</f>
        <v>0</v>
      </c>
      <c r="R198" s="19" t="n">
        <f aca="false">IF($B98=R$6,R$13,0)-IF(AND($B98&gt;=1,$B98&lt;=R$6),H_TI+H_ServNPL,0)-(IF($B98=2,R$7*H_LegalShare,0)+IF($B98=R$6,R$7*(1-H_LegalShare),0))-IF($B98=0,H_Acq+H_Board,0)</f>
        <v>0</v>
      </c>
      <c r="S198" s="19" t="n">
        <f aca="false">IF($B98=S$6,S$13,0)-IF(AND($B98&gt;=1,$B98&lt;=S$6),H_TI+H_ServNPL,0)-(IF($B98=2,S$7*H_LegalShare,0)+IF($B98=S$6,S$7*(1-H_LegalShare),0))-IF($B98=0,H_Acq+H_Board,0)</f>
        <v>0</v>
      </c>
      <c r="T198" s="19" t="n">
        <f aca="false">IF($B98=T$6,T$13,0)-IF(AND($B98&gt;=1,$B98&lt;=T$6),H_TI+H_ServNPL,0)-(IF($B98=2,T$7*H_LegalShare,0)+IF($B98=T$6,T$7*(1-H_LegalShare),0))-IF($B98=0,H_Acq+H_Board,0)</f>
        <v>0</v>
      </c>
      <c r="U198" s="19" t="n">
        <f aca="false">IF($B98=U$6,U$13,0)-IF(AND($B98&gt;=1,$B98&lt;=U$6),H_TI+H_ServNPL,0)-(IF($B98=2,U$7*H_LegalShare,0)+IF($B98=U$6,U$7*(1-H_LegalShare),0))-IF($B98=0,H_Acq+H_Board,0)</f>
        <v>0</v>
      </c>
      <c r="V198" s="19" t="n">
        <f aca="false">IF($B98=V$6,V$13,0)-IF(AND($B98&gt;=1,$B98&lt;=V$6),H_TI+H_ServNPL,0)-(IF($B98=2,V$7*H_LegalShare,0)+IF($B98=V$6,V$7*(1-H_LegalShare),0))-IF($B98=0,H_Acq+H_Board,0)</f>
        <v>0</v>
      </c>
      <c r="W198" s="19" t="n">
        <f aca="false">IF($B98=W$6,W$13,0)-IF(AND($B98&gt;=1,$B98&lt;=W$6),H_TI+H_ServNPL,0)-(IF($B98=2,W$7*H_LegalShare,0)+IF($B98=W$6,W$7*(1-H_LegalShare),0))-IF($B98=0,H_Acq+H_Board,0)</f>
        <v>0</v>
      </c>
      <c r="X198" s="19" t="n">
        <f aca="false">IF($B98=X$6,X$13,0)-IF(AND($B98&gt;=1,$B98&lt;=X$6),H_TI+H_ServNPL,0)-(IF($B98=2,X$7*H_LegalShare,0)+IF($B98=X$6,X$7*(1-H_LegalShare),0))-IF($B98=0,H_Acq+H_Board,0)</f>
        <v>0</v>
      </c>
      <c r="Y198" s="19" t="n">
        <f aca="false">IF($B98=Y$6,Y$13,0)-IF(AND($B98&gt;=1,$B98&lt;=Y$6),H_TI+H_ServNPL,0)-(IF($B98=2,Y$7*H_LegalShare,0)+IF($B98=Y$6,Y$7*(1-H_LegalShare),0))-IF($B98=0,H_Acq+H_Board,0)</f>
        <v>0</v>
      </c>
    </row>
    <row r="199" customFormat="false" ht="15" hidden="false" customHeight="false" outlineLevel="0" collapsed="false">
      <c r="B199" s="0" t="n">
        <v>68</v>
      </c>
      <c r="C199" s="19" t="n">
        <f aca="false">IF($B99=C$6,C$13,0)-IF(AND($B99&gt;=1,$B99&lt;=C$6),H_TI+H_ServNPL,0)-(IF($B99=2,C$7*H_LegalShare,0)+IF($B99=C$6,C$7*(1-H_LegalShare),0))-IF($B99=0,H_Acq+H_Board,0)</f>
        <v>0</v>
      </c>
      <c r="D199" s="19" t="n">
        <f aca="false">IF($B99=D$6,D$13,0)-IF(AND($B99&gt;=1,$B99&lt;=D$6),H_TI+H_ServNPL,0)-(IF($B99=2,D$7*H_LegalShare,0)+IF($B99=D$6,D$7*(1-H_LegalShare),0))-IF($B99=0,H_Acq+H_Board,0)</f>
        <v>0</v>
      </c>
      <c r="E199" s="19" t="n">
        <f aca="false">IF($B99=E$6,E$13,0)-IF(AND($B99&gt;=1,$B99&lt;=E$6),H_TI+H_ServNPL,0)-(IF($B99=2,E$7*H_LegalShare,0)+IF($B99=E$6,E$7*(1-H_LegalShare),0))-IF($B99=0,H_Acq+H_Board,0)</f>
        <v>0</v>
      </c>
      <c r="F199" s="19" t="n">
        <f aca="false">IF($B99=F$6,F$13,0)-IF(AND($B99&gt;=1,$B99&lt;=F$6),H_TI+H_ServNPL,0)-(IF($B99=2,F$7*H_LegalShare,0)+IF($B99=F$6,F$7*(1-H_LegalShare),0))-IF($B99=0,H_Acq+H_Board,0)</f>
        <v>0</v>
      </c>
      <c r="G199" s="19" t="n">
        <f aca="false">IF($B99=G$6,G$13,0)-IF(AND($B99&gt;=1,$B99&lt;=G$6),H_TI+H_ServNPL,0)-(IF($B99=2,G$7*H_LegalShare,0)+IF($B99=G$6,G$7*(1-H_LegalShare),0))-IF($B99=0,H_Acq+H_Board,0)</f>
        <v>0</v>
      </c>
      <c r="H199" s="19" t="n">
        <f aca="false">IF($B99=H$6,H$13,0)-IF(AND($B99&gt;=1,$B99&lt;=H$6),H_TI+H_ServNPL,0)-(IF($B99=2,H$7*H_LegalShare,0)+IF($B99=H$6,H$7*(1-H_LegalShare),0))-IF($B99=0,H_Acq+H_Board,0)</f>
        <v>0</v>
      </c>
      <c r="I199" s="19" t="n">
        <f aca="false">IF($B99=I$6,I$13,0)-IF(AND($B99&gt;=1,$B99&lt;=I$6),H_TI+H_ServNPL,0)-(IF($B99=2,I$7*H_LegalShare,0)+IF($B99=I$6,I$7*(1-H_LegalShare),0))-IF($B99=0,H_Acq+H_Board,0)</f>
        <v>0</v>
      </c>
      <c r="J199" s="19" t="n">
        <f aca="false">IF($B99=J$6,J$13,0)-IF(AND($B99&gt;=1,$B99&lt;=J$6),H_TI+H_ServNPL,0)-(IF($B99=2,J$7*H_LegalShare,0)+IF($B99=J$6,J$7*(1-H_LegalShare),0))-IF($B99=0,H_Acq+H_Board,0)</f>
        <v>0</v>
      </c>
      <c r="K199" s="19" t="n">
        <f aca="false">IF($B99=K$6,K$13,0)-IF(AND($B99&gt;=1,$B99&lt;=K$6),H_TI+H_ServNPL,0)-(IF($B99=2,K$7*H_LegalShare,0)+IF($B99=K$6,K$7*(1-H_LegalShare),0))-IF($B99=0,H_Acq+H_Board,0)</f>
        <v>0</v>
      </c>
      <c r="L199" s="19" t="n">
        <f aca="false">IF($B99=L$6,L$13,0)-IF(AND($B99&gt;=1,$B99&lt;=L$6),H_TI+H_ServNPL,0)-(IF($B99=2,L$7*H_LegalShare,0)+IF($B99=L$6,L$7*(1-H_LegalShare),0))-IF($B99=0,H_Acq+H_Board,0)</f>
        <v>0</v>
      </c>
      <c r="M199" s="19" t="n">
        <f aca="false">IF($B99=M$6,M$13,0)-IF(AND($B99&gt;=1,$B99&lt;=M$6),H_TI+H_ServNPL,0)-(IF($B99=2,M$7*H_LegalShare,0)+IF($B99=M$6,M$7*(1-H_LegalShare),0))-IF($B99=0,H_Acq+H_Board,0)</f>
        <v>0</v>
      </c>
      <c r="N199" s="19" t="n">
        <f aca="false">IF($B99=N$6,N$13,0)-IF(AND($B99&gt;=1,$B99&lt;=N$6),H_TI+H_ServNPL,0)-(IF($B99=2,N$7*H_LegalShare,0)+IF($B99=N$6,N$7*(1-H_LegalShare),0))-IF($B99=0,H_Acq+H_Board,0)</f>
        <v>0</v>
      </c>
      <c r="O199" s="19" t="n">
        <f aca="false">IF($B99=O$6,O$13,0)-IF(AND($B99&gt;=1,$B99&lt;=O$6),H_TI+H_ServNPL,0)-(IF($B99=2,O$7*H_LegalShare,0)+IF($B99=O$6,O$7*(1-H_LegalShare),0))-IF($B99=0,H_Acq+H_Board,0)</f>
        <v>0</v>
      </c>
      <c r="P199" s="19" t="n">
        <f aca="false">IF($B99=P$6,P$13,0)-IF(AND($B99&gt;=1,$B99&lt;=P$6),H_TI+H_ServNPL,0)-(IF($B99=2,P$7*H_LegalShare,0)+IF($B99=P$6,P$7*(1-H_LegalShare),0))-IF($B99=0,H_Acq+H_Board,0)</f>
        <v>0</v>
      </c>
      <c r="Q199" s="19" t="n">
        <f aca="false">IF($B99=Q$6,Q$13,0)-IF(AND($B99&gt;=1,$B99&lt;=Q$6),H_TI+H_ServNPL,0)-(IF($B99=2,Q$7*H_LegalShare,0)+IF($B99=Q$6,Q$7*(1-H_LegalShare),0))-IF($B99=0,H_Acq+H_Board,0)</f>
        <v>0</v>
      </c>
      <c r="R199" s="19" t="n">
        <f aca="false">IF($B99=R$6,R$13,0)-IF(AND($B99&gt;=1,$B99&lt;=R$6),H_TI+H_ServNPL,0)-(IF($B99=2,R$7*H_LegalShare,0)+IF($B99=R$6,R$7*(1-H_LegalShare),0))-IF($B99=0,H_Acq+H_Board,0)</f>
        <v>0</v>
      </c>
      <c r="S199" s="19" t="n">
        <f aca="false">IF($B99=S$6,S$13,0)-IF(AND($B99&gt;=1,$B99&lt;=S$6),H_TI+H_ServNPL,0)-(IF($B99=2,S$7*H_LegalShare,0)+IF($B99=S$6,S$7*(1-H_LegalShare),0))-IF($B99=0,H_Acq+H_Board,0)</f>
        <v>0</v>
      </c>
      <c r="T199" s="19" t="n">
        <f aca="false">IF($B99=T$6,T$13,0)-IF(AND($B99&gt;=1,$B99&lt;=T$6),H_TI+H_ServNPL,0)-(IF($B99=2,T$7*H_LegalShare,0)+IF($B99=T$6,T$7*(1-H_LegalShare),0))-IF($B99=0,H_Acq+H_Board,0)</f>
        <v>0</v>
      </c>
      <c r="U199" s="19" t="n">
        <f aca="false">IF($B99=U$6,U$13,0)-IF(AND($B99&gt;=1,$B99&lt;=U$6),H_TI+H_ServNPL,0)-(IF($B99=2,U$7*H_LegalShare,0)+IF($B99=U$6,U$7*(1-H_LegalShare),0))-IF($B99=0,H_Acq+H_Board,0)</f>
        <v>0</v>
      </c>
      <c r="V199" s="19" t="n">
        <f aca="false">IF($B99=V$6,V$13,0)-IF(AND($B99&gt;=1,$B99&lt;=V$6),H_TI+H_ServNPL,0)-(IF($B99=2,V$7*H_LegalShare,0)+IF($B99=V$6,V$7*(1-H_LegalShare),0))-IF($B99=0,H_Acq+H_Board,0)</f>
        <v>0</v>
      </c>
      <c r="W199" s="19" t="n">
        <f aca="false">IF($B99=W$6,W$13,0)-IF(AND($B99&gt;=1,$B99&lt;=W$6),H_TI+H_ServNPL,0)-(IF($B99=2,W$7*H_LegalShare,0)+IF($B99=W$6,W$7*(1-H_LegalShare),0))-IF($B99=0,H_Acq+H_Board,0)</f>
        <v>0</v>
      </c>
      <c r="X199" s="19" t="n">
        <f aca="false">IF($B99=X$6,X$13,0)-IF(AND($B99&gt;=1,$B99&lt;=X$6),H_TI+H_ServNPL,0)-(IF($B99=2,X$7*H_LegalShare,0)+IF($B99=X$6,X$7*(1-H_LegalShare),0))-IF($B99=0,H_Acq+H_Board,0)</f>
        <v>0</v>
      </c>
      <c r="Y199" s="19" t="n">
        <f aca="false">IF($B99=Y$6,Y$13,0)-IF(AND($B99&gt;=1,$B99&lt;=Y$6),H_TI+H_ServNPL,0)-(IF($B99=2,Y$7*H_LegalShare,0)+IF($B99=Y$6,Y$7*(1-H_LegalShare),0))-IF($B99=0,H_Acq+H_Board,0)</f>
        <v>0</v>
      </c>
    </row>
    <row r="200" customFormat="false" ht="15" hidden="false" customHeight="false" outlineLevel="0" collapsed="false">
      <c r="B200" s="0" t="n">
        <v>69</v>
      </c>
      <c r="C200" s="19" t="n">
        <f aca="false">IF($B100=C$6,C$13,0)-IF(AND($B100&gt;=1,$B100&lt;=C$6),H_TI+H_ServNPL,0)-(IF($B100=2,C$7*H_LegalShare,0)+IF($B100=C$6,C$7*(1-H_LegalShare),0))-IF($B100=0,H_Acq+H_Board,0)</f>
        <v>0</v>
      </c>
      <c r="D200" s="19" t="n">
        <f aca="false">IF($B100=D$6,D$13,0)-IF(AND($B100&gt;=1,$B100&lt;=D$6),H_TI+H_ServNPL,0)-(IF($B100=2,D$7*H_LegalShare,0)+IF($B100=D$6,D$7*(1-H_LegalShare),0))-IF($B100=0,H_Acq+H_Board,0)</f>
        <v>0</v>
      </c>
      <c r="E200" s="19" t="n">
        <f aca="false">IF($B100=E$6,E$13,0)-IF(AND($B100&gt;=1,$B100&lt;=E$6),H_TI+H_ServNPL,0)-(IF($B100=2,E$7*H_LegalShare,0)+IF($B100=E$6,E$7*(1-H_LegalShare),0))-IF($B100=0,H_Acq+H_Board,0)</f>
        <v>0</v>
      </c>
      <c r="F200" s="19" t="n">
        <f aca="false">IF($B100=F$6,F$13,0)-IF(AND($B100&gt;=1,$B100&lt;=F$6),H_TI+H_ServNPL,0)-(IF($B100=2,F$7*H_LegalShare,0)+IF($B100=F$6,F$7*(1-H_LegalShare),0))-IF($B100=0,H_Acq+H_Board,0)</f>
        <v>0</v>
      </c>
      <c r="G200" s="19" t="n">
        <f aca="false">IF($B100=G$6,G$13,0)-IF(AND($B100&gt;=1,$B100&lt;=G$6),H_TI+H_ServNPL,0)-(IF($B100=2,G$7*H_LegalShare,0)+IF($B100=G$6,G$7*(1-H_LegalShare),0))-IF($B100=0,H_Acq+H_Board,0)</f>
        <v>0</v>
      </c>
      <c r="H200" s="19" t="n">
        <f aca="false">IF($B100=H$6,H$13,0)-IF(AND($B100&gt;=1,$B100&lt;=H$6),H_TI+H_ServNPL,0)-(IF($B100=2,H$7*H_LegalShare,0)+IF($B100=H$6,H$7*(1-H_LegalShare),0))-IF($B100=0,H_Acq+H_Board,0)</f>
        <v>0</v>
      </c>
      <c r="I200" s="19" t="n">
        <f aca="false">IF($B100=I$6,I$13,0)-IF(AND($B100&gt;=1,$B100&lt;=I$6),H_TI+H_ServNPL,0)-(IF($B100=2,I$7*H_LegalShare,0)+IF($B100=I$6,I$7*(1-H_LegalShare),0))-IF($B100=0,H_Acq+H_Board,0)</f>
        <v>0</v>
      </c>
      <c r="J200" s="19" t="n">
        <f aca="false">IF($B100=J$6,J$13,0)-IF(AND($B100&gt;=1,$B100&lt;=J$6),H_TI+H_ServNPL,0)-(IF($B100=2,J$7*H_LegalShare,0)+IF($B100=J$6,J$7*(1-H_LegalShare),0))-IF($B100=0,H_Acq+H_Board,0)</f>
        <v>0</v>
      </c>
      <c r="K200" s="19" t="n">
        <f aca="false">IF($B100=K$6,K$13,0)-IF(AND($B100&gt;=1,$B100&lt;=K$6),H_TI+H_ServNPL,0)-(IF($B100=2,K$7*H_LegalShare,0)+IF($B100=K$6,K$7*(1-H_LegalShare),0))-IF($B100=0,H_Acq+H_Board,0)</f>
        <v>0</v>
      </c>
      <c r="L200" s="19" t="n">
        <f aca="false">IF($B100=L$6,L$13,0)-IF(AND($B100&gt;=1,$B100&lt;=L$6),H_TI+H_ServNPL,0)-(IF($B100=2,L$7*H_LegalShare,0)+IF($B100=L$6,L$7*(1-H_LegalShare),0))-IF($B100=0,H_Acq+H_Board,0)</f>
        <v>0</v>
      </c>
      <c r="M200" s="19" t="n">
        <f aca="false">IF($B100=M$6,M$13,0)-IF(AND($B100&gt;=1,$B100&lt;=M$6),H_TI+H_ServNPL,0)-(IF($B100=2,M$7*H_LegalShare,0)+IF($B100=M$6,M$7*(1-H_LegalShare),0))-IF($B100=0,H_Acq+H_Board,0)</f>
        <v>0</v>
      </c>
      <c r="N200" s="19" t="n">
        <f aca="false">IF($B100=N$6,N$13,0)-IF(AND($B100&gt;=1,$B100&lt;=N$6),H_TI+H_ServNPL,0)-(IF($B100=2,N$7*H_LegalShare,0)+IF($B100=N$6,N$7*(1-H_LegalShare),0))-IF($B100=0,H_Acq+H_Board,0)</f>
        <v>0</v>
      </c>
      <c r="O200" s="19" t="n">
        <f aca="false">IF($B100=O$6,O$13,0)-IF(AND($B100&gt;=1,$B100&lt;=O$6),H_TI+H_ServNPL,0)-(IF($B100=2,O$7*H_LegalShare,0)+IF($B100=O$6,O$7*(1-H_LegalShare),0))-IF($B100=0,H_Acq+H_Board,0)</f>
        <v>0</v>
      </c>
      <c r="P200" s="19" t="n">
        <f aca="false">IF($B100=P$6,P$13,0)-IF(AND($B100&gt;=1,$B100&lt;=P$6),H_TI+H_ServNPL,0)-(IF($B100=2,P$7*H_LegalShare,0)+IF($B100=P$6,P$7*(1-H_LegalShare),0))-IF($B100=0,H_Acq+H_Board,0)</f>
        <v>0</v>
      </c>
      <c r="Q200" s="19" t="n">
        <f aca="false">IF($B100=Q$6,Q$13,0)-IF(AND($B100&gt;=1,$B100&lt;=Q$6),H_TI+H_ServNPL,0)-(IF($B100=2,Q$7*H_LegalShare,0)+IF($B100=Q$6,Q$7*(1-H_LegalShare),0))-IF($B100=0,H_Acq+H_Board,0)</f>
        <v>0</v>
      </c>
      <c r="R200" s="19" t="n">
        <f aca="false">IF($B100=R$6,R$13,0)-IF(AND($B100&gt;=1,$B100&lt;=R$6),H_TI+H_ServNPL,0)-(IF($B100=2,R$7*H_LegalShare,0)+IF($B100=R$6,R$7*(1-H_LegalShare),0))-IF($B100=0,H_Acq+H_Board,0)</f>
        <v>0</v>
      </c>
      <c r="S200" s="19" t="n">
        <f aca="false">IF($B100=S$6,S$13,0)-IF(AND($B100&gt;=1,$B100&lt;=S$6),H_TI+H_ServNPL,0)-(IF($B100=2,S$7*H_LegalShare,0)+IF($B100=S$6,S$7*(1-H_LegalShare),0))-IF($B100=0,H_Acq+H_Board,0)</f>
        <v>0</v>
      </c>
      <c r="T200" s="19" t="n">
        <f aca="false">IF($B100=T$6,T$13,0)-IF(AND($B100&gt;=1,$B100&lt;=T$6),H_TI+H_ServNPL,0)-(IF($B100=2,T$7*H_LegalShare,0)+IF($B100=T$6,T$7*(1-H_LegalShare),0))-IF($B100=0,H_Acq+H_Board,0)</f>
        <v>0</v>
      </c>
      <c r="U200" s="19" t="n">
        <f aca="false">IF($B100=U$6,U$13,0)-IF(AND($B100&gt;=1,$B100&lt;=U$6),H_TI+H_ServNPL,0)-(IF($B100=2,U$7*H_LegalShare,0)+IF($B100=U$6,U$7*(1-H_LegalShare),0))-IF($B100=0,H_Acq+H_Board,0)</f>
        <v>0</v>
      </c>
      <c r="V200" s="19" t="n">
        <f aca="false">IF($B100=V$6,V$13,0)-IF(AND($B100&gt;=1,$B100&lt;=V$6),H_TI+H_ServNPL,0)-(IF($B100=2,V$7*H_LegalShare,0)+IF($B100=V$6,V$7*(1-H_LegalShare),0))-IF($B100=0,H_Acq+H_Board,0)</f>
        <v>0</v>
      </c>
      <c r="W200" s="19" t="n">
        <f aca="false">IF($B100=W$6,W$13,0)-IF(AND($B100&gt;=1,$B100&lt;=W$6),H_TI+H_ServNPL,0)-(IF($B100=2,W$7*H_LegalShare,0)+IF($B100=W$6,W$7*(1-H_LegalShare),0))-IF($B100=0,H_Acq+H_Board,0)</f>
        <v>0</v>
      </c>
      <c r="X200" s="19" t="n">
        <f aca="false">IF($B100=X$6,X$13,0)-IF(AND($B100&gt;=1,$B100&lt;=X$6),H_TI+H_ServNPL,0)-(IF($B100=2,X$7*H_LegalShare,0)+IF($B100=X$6,X$7*(1-H_LegalShare),0))-IF($B100=0,H_Acq+H_Board,0)</f>
        <v>0</v>
      </c>
      <c r="Y200" s="19" t="n">
        <f aca="false">IF($B100=Y$6,Y$13,0)-IF(AND($B100&gt;=1,$B100&lt;=Y$6),H_TI+H_ServNPL,0)-(IF($B100=2,Y$7*H_LegalShare,0)+IF($B100=Y$6,Y$7*(1-H_LegalShare),0))-IF($B100=0,H_Acq+H_Board,0)</f>
        <v>0</v>
      </c>
    </row>
    <row r="201" customFormat="false" ht="15" hidden="false" customHeight="false" outlineLevel="0" collapsed="false">
      <c r="B201" s="0" t="n">
        <v>70</v>
      </c>
      <c r="C201" s="19" t="n">
        <f aca="false">IF($B101=C$6,C$13,0)-IF(AND($B101&gt;=1,$B101&lt;=C$6),H_TI+H_ServNPL,0)-(IF($B101=2,C$7*H_LegalShare,0)+IF($B101=C$6,C$7*(1-H_LegalShare),0))-IF($B101=0,H_Acq+H_Board,0)</f>
        <v>0</v>
      </c>
      <c r="D201" s="19" t="n">
        <f aca="false">IF($B101=D$6,D$13,0)-IF(AND($B101&gt;=1,$B101&lt;=D$6),H_TI+H_ServNPL,0)-(IF($B101=2,D$7*H_LegalShare,0)+IF($B101=D$6,D$7*(1-H_LegalShare),0))-IF($B101=0,H_Acq+H_Board,0)</f>
        <v>0</v>
      </c>
      <c r="E201" s="19" t="n">
        <f aca="false">IF($B101=E$6,E$13,0)-IF(AND($B101&gt;=1,$B101&lt;=E$6),H_TI+H_ServNPL,0)-(IF($B101=2,E$7*H_LegalShare,0)+IF($B101=E$6,E$7*(1-H_LegalShare),0))-IF($B101=0,H_Acq+H_Board,0)</f>
        <v>0</v>
      </c>
      <c r="F201" s="19" t="n">
        <f aca="false">IF($B101=F$6,F$13,0)-IF(AND($B101&gt;=1,$B101&lt;=F$6),H_TI+H_ServNPL,0)-(IF($B101=2,F$7*H_LegalShare,0)+IF($B101=F$6,F$7*(1-H_LegalShare),0))-IF($B101=0,H_Acq+H_Board,0)</f>
        <v>0</v>
      </c>
      <c r="G201" s="19" t="n">
        <f aca="false">IF($B101=G$6,G$13,0)-IF(AND($B101&gt;=1,$B101&lt;=G$6),H_TI+H_ServNPL,0)-(IF($B101=2,G$7*H_LegalShare,0)+IF($B101=G$6,G$7*(1-H_LegalShare),0))-IF($B101=0,H_Acq+H_Board,0)</f>
        <v>0</v>
      </c>
      <c r="H201" s="19" t="n">
        <f aca="false">IF($B101=H$6,H$13,0)-IF(AND($B101&gt;=1,$B101&lt;=H$6),H_TI+H_ServNPL,0)-(IF($B101=2,H$7*H_LegalShare,0)+IF($B101=H$6,H$7*(1-H_LegalShare),0))-IF($B101=0,H_Acq+H_Board,0)</f>
        <v>0</v>
      </c>
      <c r="I201" s="19" t="n">
        <f aca="false">IF($B101=I$6,I$13,0)-IF(AND($B101&gt;=1,$B101&lt;=I$6),H_TI+H_ServNPL,0)-(IF($B101=2,I$7*H_LegalShare,0)+IF($B101=I$6,I$7*(1-H_LegalShare),0))-IF($B101=0,H_Acq+H_Board,0)</f>
        <v>0</v>
      </c>
      <c r="J201" s="19" t="n">
        <f aca="false">IF($B101=J$6,J$13,0)-IF(AND($B101&gt;=1,$B101&lt;=J$6),H_TI+H_ServNPL,0)-(IF($B101=2,J$7*H_LegalShare,0)+IF($B101=J$6,J$7*(1-H_LegalShare),0))-IF($B101=0,H_Acq+H_Board,0)</f>
        <v>0</v>
      </c>
      <c r="K201" s="19" t="n">
        <f aca="false">IF($B101=K$6,K$13,0)-IF(AND($B101&gt;=1,$B101&lt;=K$6),H_TI+H_ServNPL,0)-(IF($B101=2,K$7*H_LegalShare,0)+IF($B101=K$6,K$7*(1-H_LegalShare),0))-IF($B101=0,H_Acq+H_Board,0)</f>
        <v>0</v>
      </c>
      <c r="L201" s="19" t="n">
        <f aca="false">IF($B101=L$6,L$13,0)-IF(AND($B101&gt;=1,$B101&lt;=L$6),H_TI+H_ServNPL,0)-(IF($B101=2,L$7*H_LegalShare,0)+IF($B101=L$6,L$7*(1-H_LegalShare),0))-IF($B101=0,H_Acq+H_Board,0)</f>
        <v>0</v>
      </c>
      <c r="M201" s="19" t="n">
        <f aca="false">IF($B101=M$6,M$13,0)-IF(AND($B101&gt;=1,$B101&lt;=M$6),H_TI+H_ServNPL,0)-(IF($B101=2,M$7*H_LegalShare,0)+IF($B101=M$6,M$7*(1-H_LegalShare),0))-IF($B101=0,H_Acq+H_Board,0)</f>
        <v>0</v>
      </c>
      <c r="N201" s="19" t="n">
        <f aca="false">IF($B101=N$6,N$13,0)-IF(AND($B101&gt;=1,$B101&lt;=N$6),H_TI+H_ServNPL,0)-(IF($B101=2,N$7*H_LegalShare,0)+IF($B101=N$6,N$7*(1-H_LegalShare),0))-IF($B101=0,H_Acq+H_Board,0)</f>
        <v>0</v>
      </c>
      <c r="O201" s="19" t="n">
        <f aca="false">IF($B101=O$6,O$13,0)-IF(AND($B101&gt;=1,$B101&lt;=O$6),H_TI+H_ServNPL,0)-(IF($B101=2,O$7*H_LegalShare,0)+IF($B101=O$6,O$7*(1-H_LegalShare),0))-IF($B101=0,H_Acq+H_Board,0)</f>
        <v>0</v>
      </c>
      <c r="P201" s="19" t="n">
        <f aca="false">IF($B101=P$6,P$13,0)-IF(AND($B101&gt;=1,$B101&lt;=P$6),H_TI+H_ServNPL,0)-(IF($B101=2,P$7*H_LegalShare,0)+IF($B101=P$6,P$7*(1-H_LegalShare),0))-IF($B101=0,H_Acq+H_Board,0)</f>
        <v>0</v>
      </c>
      <c r="Q201" s="19" t="n">
        <f aca="false">IF($B101=Q$6,Q$13,0)-IF(AND($B101&gt;=1,$B101&lt;=Q$6),H_TI+H_ServNPL,0)-(IF($B101=2,Q$7*H_LegalShare,0)+IF($B101=Q$6,Q$7*(1-H_LegalShare),0))-IF($B101=0,H_Acq+H_Board,0)</f>
        <v>0</v>
      </c>
      <c r="R201" s="19" t="n">
        <f aca="false">IF($B101=R$6,R$13,0)-IF(AND($B101&gt;=1,$B101&lt;=R$6),H_TI+H_ServNPL,0)-(IF($B101=2,R$7*H_LegalShare,0)+IF($B101=R$6,R$7*(1-H_LegalShare),0))-IF($B101=0,H_Acq+H_Board,0)</f>
        <v>0</v>
      </c>
      <c r="S201" s="19" t="n">
        <f aca="false">IF($B101=S$6,S$13,0)-IF(AND($B101&gt;=1,$B101&lt;=S$6),H_TI+H_ServNPL,0)-(IF($B101=2,S$7*H_LegalShare,0)+IF($B101=S$6,S$7*(1-H_LegalShare),0))-IF($B101=0,H_Acq+H_Board,0)</f>
        <v>0</v>
      </c>
      <c r="T201" s="19" t="n">
        <f aca="false">IF($B101=T$6,T$13,0)-IF(AND($B101&gt;=1,$B101&lt;=T$6),H_TI+H_ServNPL,0)-(IF($B101=2,T$7*H_LegalShare,0)+IF($B101=T$6,T$7*(1-H_LegalShare),0))-IF($B101=0,H_Acq+H_Board,0)</f>
        <v>0</v>
      </c>
      <c r="U201" s="19" t="n">
        <f aca="false">IF($B101=U$6,U$13,0)-IF(AND($B101&gt;=1,$B101&lt;=U$6),H_TI+H_ServNPL,0)-(IF($B101=2,U$7*H_LegalShare,0)+IF($B101=U$6,U$7*(1-H_LegalShare),0))-IF($B101=0,H_Acq+H_Board,0)</f>
        <v>0</v>
      </c>
      <c r="V201" s="19" t="n">
        <f aca="false">IF($B101=V$6,V$13,0)-IF(AND($B101&gt;=1,$B101&lt;=V$6),H_TI+H_ServNPL,0)-(IF($B101=2,V$7*H_LegalShare,0)+IF($B101=V$6,V$7*(1-H_LegalShare),0))-IF($B101=0,H_Acq+H_Board,0)</f>
        <v>0</v>
      </c>
      <c r="W201" s="19" t="n">
        <f aca="false">IF($B101=W$6,W$13,0)-IF(AND($B101&gt;=1,$B101&lt;=W$6),H_TI+H_ServNPL,0)-(IF($B101=2,W$7*H_LegalShare,0)+IF($B101=W$6,W$7*(1-H_LegalShare),0))-IF($B101=0,H_Acq+H_Board,0)</f>
        <v>0</v>
      </c>
      <c r="X201" s="19" t="n">
        <f aca="false">IF($B101=X$6,X$13,0)-IF(AND($B101&gt;=1,$B101&lt;=X$6),H_TI+H_ServNPL,0)-(IF($B101=2,X$7*H_LegalShare,0)+IF($B101=X$6,X$7*(1-H_LegalShare),0))-IF($B101=0,H_Acq+H_Board,0)</f>
        <v>0</v>
      </c>
      <c r="Y201" s="19" t="n">
        <f aca="false">IF($B101=Y$6,Y$13,0)-IF(AND($B101&gt;=1,$B101&lt;=Y$6),H_TI+H_ServNPL,0)-(IF($B101=2,Y$7*H_LegalShare,0)+IF($B101=Y$6,Y$7*(1-H_LegalShare),0))-IF($B101=0,H_Acq+H_Board,0)</f>
        <v>0</v>
      </c>
    </row>
    <row r="202" customFormat="false" ht="15" hidden="false" customHeight="false" outlineLevel="0" collapsed="false">
      <c r="B202" s="0" t="n">
        <v>71</v>
      </c>
      <c r="C202" s="19" t="n">
        <f aca="false">IF($B102=C$6,C$13,0)-IF(AND($B102&gt;=1,$B102&lt;=C$6),H_TI+H_ServNPL,0)-(IF($B102=2,C$7*H_LegalShare,0)+IF($B102=C$6,C$7*(1-H_LegalShare),0))-IF($B102=0,H_Acq+H_Board,0)</f>
        <v>0</v>
      </c>
      <c r="D202" s="19" t="n">
        <f aca="false">IF($B102=D$6,D$13,0)-IF(AND($B102&gt;=1,$B102&lt;=D$6),H_TI+H_ServNPL,0)-(IF($B102=2,D$7*H_LegalShare,0)+IF($B102=D$6,D$7*(1-H_LegalShare),0))-IF($B102=0,H_Acq+H_Board,0)</f>
        <v>0</v>
      </c>
      <c r="E202" s="19" t="n">
        <f aca="false">IF($B102=E$6,E$13,0)-IF(AND($B102&gt;=1,$B102&lt;=E$6),H_TI+H_ServNPL,0)-(IF($B102=2,E$7*H_LegalShare,0)+IF($B102=E$6,E$7*(1-H_LegalShare),0))-IF($B102=0,H_Acq+H_Board,0)</f>
        <v>0</v>
      </c>
      <c r="F202" s="19" t="n">
        <f aca="false">IF($B102=F$6,F$13,0)-IF(AND($B102&gt;=1,$B102&lt;=F$6),H_TI+H_ServNPL,0)-(IF($B102=2,F$7*H_LegalShare,0)+IF($B102=F$6,F$7*(1-H_LegalShare),0))-IF($B102=0,H_Acq+H_Board,0)</f>
        <v>0</v>
      </c>
      <c r="G202" s="19" t="n">
        <f aca="false">IF($B102=G$6,G$13,0)-IF(AND($B102&gt;=1,$B102&lt;=G$6),H_TI+H_ServNPL,0)-(IF($B102=2,G$7*H_LegalShare,0)+IF($B102=G$6,G$7*(1-H_LegalShare),0))-IF($B102=0,H_Acq+H_Board,0)</f>
        <v>0</v>
      </c>
      <c r="H202" s="19" t="n">
        <f aca="false">IF($B102=H$6,H$13,0)-IF(AND($B102&gt;=1,$B102&lt;=H$6),H_TI+H_ServNPL,0)-(IF($B102=2,H$7*H_LegalShare,0)+IF($B102=H$6,H$7*(1-H_LegalShare),0))-IF($B102=0,H_Acq+H_Board,0)</f>
        <v>0</v>
      </c>
      <c r="I202" s="19" t="n">
        <f aca="false">IF($B102=I$6,I$13,0)-IF(AND($B102&gt;=1,$B102&lt;=I$6),H_TI+H_ServNPL,0)-(IF($B102=2,I$7*H_LegalShare,0)+IF($B102=I$6,I$7*(1-H_LegalShare),0))-IF($B102=0,H_Acq+H_Board,0)</f>
        <v>0</v>
      </c>
      <c r="J202" s="19" t="n">
        <f aca="false">IF($B102=J$6,J$13,0)-IF(AND($B102&gt;=1,$B102&lt;=J$6),H_TI+H_ServNPL,0)-(IF($B102=2,J$7*H_LegalShare,0)+IF($B102=J$6,J$7*(1-H_LegalShare),0))-IF($B102=0,H_Acq+H_Board,0)</f>
        <v>0</v>
      </c>
      <c r="K202" s="19" t="n">
        <f aca="false">IF($B102=K$6,K$13,0)-IF(AND($B102&gt;=1,$B102&lt;=K$6),H_TI+H_ServNPL,0)-(IF($B102=2,K$7*H_LegalShare,0)+IF($B102=K$6,K$7*(1-H_LegalShare),0))-IF($B102=0,H_Acq+H_Board,0)</f>
        <v>0</v>
      </c>
      <c r="L202" s="19" t="n">
        <f aca="false">IF($B102=L$6,L$13,0)-IF(AND($B102&gt;=1,$B102&lt;=L$6),H_TI+H_ServNPL,0)-(IF($B102=2,L$7*H_LegalShare,0)+IF($B102=L$6,L$7*(1-H_LegalShare),0))-IF($B102=0,H_Acq+H_Board,0)</f>
        <v>0</v>
      </c>
      <c r="M202" s="19" t="n">
        <f aca="false">IF($B102=M$6,M$13,0)-IF(AND($B102&gt;=1,$B102&lt;=M$6),H_TI+H_ServNPL,0)-(IF($B102=2,M$7*H_LegalShare,0)+IF($B102=M$6,M$7*(1-H_LegalShare),0))-IF($B102=0,H_Acq+H_Board,0)</f>
        <v>0</v>
      </c>
      <c r="N202" s="19" t="n">
        <f aca="false">IF($B102=N$6,N$13,0)-IF(AND($B102&gt;=1,$B102&lt;=N$6),H_TI+H_ServNPL,0)-(IF($B102=2,N$7*H_LegalShare,0)+IF($B102=N$6,N$7*(1-H_LegalShare),0))-IF($B102=0,H_Acq+H_Board,0)</f>
        <v>0</v>
      </c>
      <c r="O202" s="19" t="n">
        <f aca="false">IF($B102=O$6,O$13,0)-IF(AND($B102&gt;=1,$B102&lt;=O$6),H_TI+H_ServNPL,0)-(IF($B102=2,O$7*H_LegalShare,0)+IF($B102=O$6,O$7*(1-H_LegalShare),0))-IF($B102=0,H_Acq+H_Board,0)</f>
        <v>0</v>
      </c>
      <c r="P202" s="19" t="n">
        <f aca="false">IF($B102=P$6,P$13,0)-IF(AND($B102&gt;=1,$B102&lt;=P$6),H_TI+H_ServNPL,0)-(IF($B102=2,P$7*H_LegalShare,0)+IF($B102=P$6,P$7*(1-H_LegalShare),0))-IF($B102=0,H_Acq+H_Board,0)</f>
        <v>0</v>
      </c>
      <c r="Q202" s="19" t="n">
        <f aca="false">IF($B102=Q$6,Q$13,0)-IF(AND($B102&gt;=1,$B102&lt;=Q$6),H_TI+H_ServNPL,0)-(IF($B102=2,Q$7*H_LegalShare,0)+IF($B102=Q$6,Q$7*(1-H_LegalShare),0))-IF($B102=0,H_Acq+H_Board,0)</f>
        <v>0</v>
      </c>
      <c r="R202" s="19" t="n">
        <f aca="false">IF($B102=R$6,R$13,0)-IF(AND($B102&gt;=1,$B102&lt;=R$6),H_TI+H_ServNPL,0)-(IF($B102=2,R$7*H_LegalShare,0)+IF($B102=R$6,R$7*(1-H_LegalShare),0))-IF($B102=0,H_Acq+H_Board,0)</f>
        <v>0</v>
      </c>
      <c r="S202" s="19" t="n">
        <f aca="false">IF($B102=S$6,S$13,0)-IF(AND($B102&gt;=1,$B102&lt;=S$6),H_TI+H_ServNPL,0)-(IF($B102=2,S$7*H_LegalShare,0)+IF($B102=S$6,S$7*(1-H_LegalShare),0))-IF($B102=0,H_Acq+H_Board,0)</f>
        <v>0</v>
      </c>
      <c r="T202" s="19" t="n">
        <f aca="false">IF($B102=T$6,T$13,0)-IF(AND($B102&gt;=1,$B102&lt;=T$6),H_TI+H_ServNPL,0)-(IF($B102=2,T$7*H_LegalShare,0)+IF($B102=T$6,T$7*(1-H_LegalShare),0))-IF($B102=0,H_Acq+H_Board,0)</f>
        <v>0</v>
      </c>
      <c r="U202" s="19" t="n">
        <f aca="false">IF($B102=U$6,U$13,0)-IF(AND($B102&gt;=1,$B102&lt;=U$6),H_TI+H_ServNPL,0)-(IF($B102=2,U$7*H_LegalShare,0)+IF($B102=U$6,U$7*(1-H_LegalShare),0))-IF($B102=0,H_Acq+H_Board,0)</f>
        <v>0</v>
      </c>
      <c r="V202" s="19" t="n">
        <f aca="false">IF($B102=V$6,V$13,0)-IF(AND($B102&gt;=1,$B102&lt;=V$6),H_TI+H_ServNPL,0)-(IF($B102=2,V$7*H_LegalShare,0)+IF($B102=V$6,V$7*(1-H_LegalShare),0))-IF($B102=0,H_Acq+H_Board,0)</f>
        <v>0</v>
      </c>
      <c r="W202" s="19" t="n">
        <f aca="false">IF($B102=W$6,W$13,0)-IF(AND($B102&gt;=1,$B102&lt;=W$6),H_TI+H_ServNPL,0)-(IF($B102=2,W$7*H_LegalShare,0)+IF($B102=W$6,W$7*(1-H_LegalShare),0))-IF($B102=0,H_Acq+H_Board,0)</f>
        <v>0</v>
      </c>
      <c r="X202" s="19" t="n">
        <f aca="false">IF($B102=X$6,X$13,0)-IF(AND($B102&gt;=1,$B102&lt;=X$6),H_TI+H_ServNPL,0)-(IF($B102=2,X$7*H_LegalShare,0)+IF($B102=X$6,X$7*(1-H_LegalShare),0))-IF($B102=0,H_Acq+H_Board,0)</f>
        <v>0</v>
      </c>
      <c r="Y202" s="19" t="n">
        <f aca="false">IF($B102=Y$6,Y$13,0)-IF(AND($B102&gt;=1,$B102&lt;=Y$6),H_TI+H_ServNPL,0)-(IF($B102=2,Y$7*H_LegalShare,0)+IF($B102=Y$6,Y$7*(1-H_LegalShare),0))-IF($B102=0,H_Acq+H_Board,0)</f>
        <v>0</v>
      </c>
    </row>
    <row r="203" customFormat="false" ht="15" hidden="false" customHeight="false" outlineLevel="0" collapsed="false">
      <c r="B203" s="0" t="n">
        <v>72</v>
      </c>
      <c r="C203" s="19" t="n">
        <f aca="false">IF($B103=C$6,C$13,0)-IF(AND($B103&gt;=1,$B103&lt;=C$6),H_TI+H_ServNPL,0)-(IF($B103=2,C$7*H_LegalShare,0)+IF($B103=C$6,C$7*(1-H_LegalShare),0))-IF($B103=0,H_Acq+H_Board,0)</f>
        <v>0</v>
      </c>
      <c r="D203" s="19" t="n">
        <f aca="false">IF($B103=D$6,D$13,0)-IF(AND($B103&gt;=1,$B103&lt;=D$6),H_TI+H_ServNPL,0)-(IF($B103=2,D$7*H_LegalShare,0)+IF($B103=D$6,D$7*(1-H_LegalShare),0))-IF($B103=0,H_Acq+H_Board,0)</f>
        <v>0</v>
      </c>
      <c r="E203" s="19" t="n">
        <f aca="false">IF($B103=E$6,E$13,0)-IF(AND($B103&gt;=1,$B103&lt;=E$6),H_TI+H_ServNPL,0)-(IF($B103=2,E$7*H_LegalShare,0)+IF($B103=E$6,E$7*(1-H_LegalShare),0))-IF($B103=0,H_Acq+H_Board,0)</f>
        <v>0</v>
      </c>
      <c r="F203" s="19" t="n">
        <f aca="false">IF($B103=F$6,F$13,0)-IF(AND($B103&gt;=1,$B103&lt;=F$6),H_TI+H_ServNPL,0)-(IF($B103=2,F$7*H_LegalShare,0)+IF($B103=F$6,F$7*(1-H_LegalShare),0))-IF($B103=0,H_Acq+H_Board,0)</f>
        <v>0</v>
      </c>
      <c r="G203" s="19" t="n">
        <f aca="false">IF($B103=G$6,G$13,0)-IF(AND($B103&gt;=1,$B103&lt;=G$6),H_TI+H_ServNPL,0)-(IF($B103=2,G$7*H_LegalShare,0)+IF($B103=G$6,G$7*(1-H_LegalShare),0))-IF($B103=0,H_Acq+H_Board,0)</f>
        <v>0</v>
      </c>
      <c r="H203" s="19" t="n">
        <f aca="false">IF($B103=H$6,H$13,0)-IF(AND($B103&gt;=1,$B103&lt;=H$6),H_TI+H_ServNPL,0)-(IF($B103=2,H$7*H_LegalShare,0)+IF($B103=H$6,H$7*(1-H_LegalShare),0))-IF($B103=0,H_Acq+H_Board,0)</f>
        <v>0</v>
      </c>
      <c r="I203" s="19" t="n">
        <f aca="false">IF($B103=I$6,I$13,0)-IF(AND($B103&gt;=1,$B103&lt;=I$6),H_TI+H_ServNPL,0)-(IF($B103=2,I$7*H_LegalShare,0)+IF($B103=I$6,I$7*(1-H_LegalShare),0))-IF($B103=0,H_Acq+H_Board,0)</f>
        <v>0</v>
      </c>
      <c r="J203" s="19" t="n">
        <f aca="false">IF($B103=J$6,J$13,0)-IF(AND($B103&gt;=1,$B103&lt;=J$6),H_TI+H_ServNPL,0)-(IF($B103=2,J$7*H_LegalShare,0)+IF($B103=J$6,J$7*(1-H_LegalShare),0))-IF($B103=0,H_Acq+H_Board,0)</f>
        <v>0</v>
      </c>
      <c r="K203" s="19" t="n">
        <f aca="false">IF($B103=K$6,K$13,0)-IF(AND($B103&gt;=1,$B103&lt;=K$6),H_TI+H_ServNPL,0)-(IF($B103=2,K$7*H_LegalShare,0)+IF($B103=K$6,K$7*(1-H_LegalShare),0))-IF($B103=0,H_Acq+H_Board,0)</f>
        <v>0</v>
      </c>
      <c r="L203" s="19" t="n">
        <f aca="false">IF($B103=L$6,L$13,0)-IF(AND($B103&gt;=1,$B103&lt;=L$6),H_TI+H_ServNPL,0)-(IF($B103=2,L$7*H_LegalShare,0)+IF($B103=L$6,L$7*(1-H_LegalShare),0))-IF($B103=0,H_Acq+H_Board,0)</f>
        <v>0</v>
      </c>
      <c r="M203" s="19" t="n">
        <f aca="false">IF($B103=M$6,M$13,0)-IF(AND($B103&gt;=1,$B103&lt;=M$6),H_TI+H_ServNPL,0)-(IF($B103=2,M$7*H_LegalShare,0)+IF($B103=M$6,M$7*(1-H_LegalShare),0))-IF($B103=0,H_Acq+H_Board,0)</f>
        <v>0</v>
      </c>
      <c r="N203" s="19" t="n">
        <f aca="false">IF($B103=N$6,N$13,0)-IF(AND($B103&gt;=1,$B103&lt;=N$6),H_TI+H_ServNPL,0)-(IF($B103=2,N$7*H_LegalShare,0)+IF($B103=N$6,N$7*(1-H_LegalShare),0))-IF($B103=0,H_Acq+H_Board,0)</f>
        <v>0</v>
      </c>
      <c r="O203" s="19" t="n">
        <f aca="false">IF($B103=O$6,O$13,0)-IF(AND($B103&gt;=1,$B103&lt;=O$6),H_TI+H_ServNPL,0)-(IF($B103=2,O$7*H_LegalShare,0)+IF($B103=O$6,O$7*(1-H_LegalShare),0))-IF($B103=0,H_Acq+H_Board,0)</f>
        <v>0</v>
      </c>
      <c r="P203" s="19" t="n">
        <f aca="false">IF($B103=P$6,P$13,0)-IF(AND($B103&gt;=1,$B103&lt;=P$6),H_TI+H_ServNPL,0)-(IF($B103=2,P$7*H_LegalShare,0)+IF($B103=P$6,P$7*(1-H_LegalShare),0))-IF($B103=0,H_Acq+H_Board,0)</f>
        <v>0</v>
      </c>
      <c r="Q203" s="19" t="n">
        <f aca="false">IF($B103=Q$6,Q$13,0)-IF(AND($B103&gt;=1,$B103&lt;=Q$6),H_TI+H_ServNPL,0)-(IF($B103=2,Q$7*H_LegalShare,0)+IF($B103=Q$6,Q$7*(1-H_LegalShare),0))-IF($B103=0,H_Acq+H_Board,0)</f>
        <v>0</v>
      </c>
      <c r="R203" s="19" t="n">
        <f aca="false">IF($B103=R$6,R$13,0)-IF(AND($B103&gt;=1,$B103&lt;=R$6),H_TI+H_ServNPL,0)-(IF($B103=2,R$7*H_LegalShare,0)+IF($B103=R$6,R$7*(1-H_LegalShare),0))-IF($B103=0,H_Acq+H_Board,0)</f>
        <v>0</v>
      </c>
      <c r="S203" s="19" t="n">
        <f aca="false">IF($B103=S$6,S$13,0)-IF(AND($B103&gt;=1,$B103&lt;=S$6),H_TI+H_ServNPL,0)-(IF($B103=2,S$7*H_LegalShare,0)+IF($B103=S$6,S$7*(1-H_LegalShare),0))-IF($B103=0,H_Acq+H_Board,0)</f>
        <v>0</v>
      </c>
      <c r="T203" s="19" t="n">
        <f aca="false">IF($B103=T$6,T$13,0)-IF(AND($B103&gt;=1,$B103&lt;=T$6),H_TI+H_ServNPL,0)-(IF($B103=2,T$7*H_LegalShare,0)+IF($B103=T$6,T$7*(1-H_LegalShare),0))-IF($B103=0,H_Acq+H_Board,0)</f>
        <v>0</v>
      </c>
      <c r="U203" s="19" t="n">
        <f aca="false">IF($B103=U$6,U$13,0)-IF(AND($B103&gt;=1,$B103&lt;=U$6),H_TI+H_ServNPL,0)-(IF($B103=2,U$7*H_LegalShare,0)+IF($B103=U$6,U$7*(1-H_LegalShare),0))-IF($B103=0,H_Acq+H_Board,0)</f>
        <v>0</v>
      </c>
      <c r="V203" s="19" t="n">
        <f aca="false">IF($B103=V$6,V$13,0)-IF(AND($B103&gt;=1,$B103&lt;=V$6),H_TI+H_ServNPL,0)-(IF($B103=2,V$7*H_LegalShare,0)+IF($B103=V$6,V$7*(1-H_LegalShare),0))-IF($B103=0,H_Acq+H_Board,0)</f>
        <v>0</v>
      </c>
      <c r="W203" s="19" t="n">
        <f aca="false">IF($B103=W$6,W$13,0)-IF(AND($B103&gt;=1,$B103&lt;=W$6),H_TI+H_ServNPL,0)-(IF($B103=2,W$7*H_LegalShare,0)+IF($B103=W$6,W$7*(1-H_LegalShare),0))-IF($B103=0,H_Acq+H_Board,0)</f>
        <v>0</v>
      </c>
      <c r="X203" s="19" t="n">
        <f aca="false">IF($B103=X$6,X$13,0)-IF(AND($B103&gt;=1,$B103&lt;=X$6),H_TI+H_ServNPL,0)-(IF($B103=2,X$7*H_LegalShare,0)+IF($B103=X$6,X$7*(1-H_LegalShare),0))-IF($B103=0,H_Acq+H_Board,0)</f>
        <v>0</v>
      </c>
      <c r="Y203" s="19" t="n">
        <f aca="false">IF($B103=Y$6,Y$13,0)-IF(AND($B103&gt;=1,$B103&lt;=Y$6),H_TI+H_ServNPL,0)-(IF($B103=2,Y$7*H_LegalShare,0)+IF($B103=Y$6,Y$7*(1-H_LegalShare),0))-IF($B103=0,H_Acq+H_Board,0)</f>
        <v>0</v>
      </c>
    </row>
    <row r="204" customFormat="false" ht="15" hidden="false" customHeight="false" outlineLevel="0" collapsed="false">
      <c r="B204" s="0" t="n">
        <v>73</v>
      </c>
      <c r="C204" s="19" t="n">
        <f aca="false">IF($B104=C$6,C$13,0)-IF(AND($B104&gt;=1,$B104&lt;=C$6),H_TI+H_ServNPL,0)-(IF($B104=2,C$7*H_LegalShare,0)+IF($B104=C$6,C$7*(1-H_LegalShare),0))-IF($B104=0,H_Acq+H_Board,0)</f>
        <v>0</v>
      </c>
      <c r="D204" s="19" t="n">
        <f aca="false">IF($B104=D$6,D$13,0)-IF(AND($B104&gt;=1,$B104&lt;=D$6),H_TI+H_ServNPL,0)-(IF($B104=2,D$7*H_LegalShare,0)+IF($B104=D$6,D$7*(1-H_LegalShare),0))-IF($B104=0,H_Acq+H_Board,0)</f>
        <v>0</v>
      </c>
      <c r="E204" s="19" t="n">
        <f aca="false">IF($B104=E$6,E$13,0)-IF(AND($B104&gt;=1,$B104&lt;=E$6),H_TI+H_ServNPL,0)-(IF($B104=2,E$7*H_LegalShare,0)+IF($B104=E$6,E$7*(1-H_LegalShare),0))-IF($B104=0,H_Acq+H_Board,0)</f>
        <v>0</v>
      </c>
      <c r="F204" s="19" t="n">
        <f aca="false">IF($B104=F$6,F$13,0)-IF(AND($B104&gt;=1,$B104&lt;=F$6),H_TI+H_ServNPL,0)-(IF($B104=2,F$7*H_LegalShare,0)+IF($B104=F$6,F$7*(1-H_LegalShare),0))-IF($B104=0,H_Acq+H_Board,0)</f>
        <v>0</v>
      </c>
      <c r="G204" s="19" t="n">
        <f aca="false">IF($B104=G$6,G$13,0)-IF(AND($B104&gt;=1,$B104&lt;=G$6),H_TI+H_ServNPL,0)-(IF($B104=2,G$7*H_LegalShare,0)+IF($B104=G$6,G$7*(1-H_LegalShare),0))-IF($B104=0,H_Acq+H_Board,0)</f>
        <v>0</v>
      </c>
      <c r="H204" s="19" t="n">
        <f aca="false">IF($B104=H$6,H$13,0)-IF(AND($B104&gt;=1,$B104&lt;=H$6),H_TI+H_ServNPL,0)-(IF($B104=2,H$7*H_LegalShare,0)+IF($B104=H$6,H$7*(1-H_LegalShare),0))-IF($B104=0,H_Acq+H_Board,0)</f>
        <v>0</v>
      </c>
      <c r="I204" s="19" t="n">
        <f aca="false">IF($B104=I$6,I$13,0)-IF(AND($B104&gt;=1,$B104&lt;=I$6),H_TI+H_ServNPL,0)-(IF($B104=2,I$7*H_LegalShare,0)+IF($B104=I$6,I$7*(1-H_LegalShare),0))-IF($B104=0,H_Acq+H_Board,0)</f>
        <v>0</v>
      </c>
      <c r="J204" s="19" t="n">
        <f aca="false">IF($B104=J$6,J$13,0)-IF(AND($B104&gt;=1,$B104&lt;=J$6),H_TI+H_ServNPL,0)-(IF($B104=2,J$7*H_LegalShare,0)+IF($B104=J$6,J$7*(1-H_LegalShare),0))-IF($B104=0,H_Acq+H_Board,0)</f>
        <v>0</v>
      </c>
      <c r="K204" s="19" t="n">
        <f aca="false">IF($B104=K$6,K$13,0)-IF(AND($B104&gt;=1,$B104&lt;=K$6),H_TI+H_ServNPL,0)-(IF($B104=2,K$7*H_LegalShare,0)+IF($B104=K$6,K$7*(1-H_LegalShare),0))-IF($B104=0,H_Acq+H_Board,0)</f>
        <v>0</v>
      </c>
      <c r="L204" s="19" t="n">
        <f aca="false">IF($B104=L$6,L$13,0)-IF(AND($B104&gt;=1,$B104&lt;=L$6),H_TI+H_ServNPL,0)-(IF($B104=2,L$7*H_LegalShare,0)+IF($B104=L$6,L$7*(1-H_LegalShare),0))-IF($B104=0,H_Acq+H_Board,0)</f>
        <v>0</v>
      </c>
      <c r="M204" s="19" t="n">
        <f aca="false">IF($B104=M$6,M$13,0)-IF(AND($B104&gt;=1,$B104&lt;=M$6),H_TI+H_ServNPL,0)-(IF($B104=2,M$7*H_LegalShare,0)+IF($B104=M$6,M$7*(1-H_LegalShare),0))-IF($B104=0,H_Acq+H_Board,0)</f>
        <v>0</v>
      </c>
      <c r="N204" s="19" t="n">
        <f aca="false">IF($B104=N$6,N$13,0)-IF(AND($B104&gt;=1,$B104&lt;=N$6),H_TI+H_ServNPL,0)-(IF($B104=2,N$7*H_LegalShare,0)+IF($B104=N$6,N$7*(1-H_LegalShare),0))-IF($B104=0,H_Acq+H_Board,0)</f>
        <v>0</v>
      </c>
      <c r="O204" s="19" t="n">
        <f aca="false">IF($B104=O$6,O$13,0)-IF(AND($B104&gt;=1,$B104&lt;=O$6),H_TI+H_ServNPL,0)-(IF($B104=2,O$7*H_LegalShare,0)+IF($B104=O$6,O$7*(1-H_LegalShare),0))-IF($B104=0,H_Acq+H_Board,0)</f>
        <v>0</v>
      </c>
      <c r="P204" s="19" t="n">
        <f aca="false">IF($B104=P$6,P$13,0)-IF(AND($B104&gt;=1,$B104&lt;=P$6),H_TI+H_ServNPL,0)-(IF($B104=2,P$7*H_LegalShare,0)+IF($B104=P$6,P$7*(1-H_LegalShare),0))-IF($B104=0,H_Acq+H_Board,0)</f>
        <v>0</v>
      </c>
      <c r="Q204" s="19" t="n">
        <f aca="false">IF($B104=Q$6,Q$13,0)-IF(AND($B104&gt;=1,$B104&lt;=Q$6),H_TI+H_ServNPL,0)-(IF($B104=2,Q$7*H_LegalShare,0)+IF($B104=Q$6,Q$7*(1-H_LegalShare),0))-IF($B104=0,H_Acq+H_Board,0)</f>
        <v>0</v>
      </c>
      <c r="R204" s="19" t="n">
        <f aca="false">IF($B104=R$6,R$13,0)-IF(AND($B104&gt;=1,$B104&lt;=R$6),H_TI+H_ServNPL,0)-(IF($B104=2,R$7*H_LegalShare,0)+IF($B104=R$6,R$7*(1-H_LegalShare),0))-IF($B104=0,H_Acq+H_Board,0)</f>
        <v>0</v>
      </c>
      <c r="S204" s="19" t="n">
        <f aca="false">IF($B104=S$6,S$13,0)-IF(AND($B104&gt;=1,$B104&lt;=S$6),H_TI+H_ServNPL,0)-(IF($B104=2,S$7*H_LegalShare,0)+IF($B104=S$6,S$7*(1-H_LegalShare),0))-IF($B104=0,H_Acq+H_Board,0)</f>
        <v>0</v>
      </c>
      <c r="T204" s="19" t="n">
        <f aca="false">IF($B104=T$6,T$13,0)-IF(AND($B104&gt;=1,$B104&lt;=T$6),H_TI+H_ServNPL,0)-(IF($B104=2,T$7*H_LegalShare,0)+IF($B104=T$6,T$7*(1-H_LegalShare),0))-IF($B104=0,H_Acq+H_Board,0)</f>
        <v>0</v>
      </c>
      <c r="U204" s="19" t="n">
        <f aca="false">IF($B104=U$6,U$13,0)-IF(AND($B104&gt;=1,$B104&lt;=U$6),H_TI+H_ServNPL,0)-(IF($B104=2,U$7*H_LegalShare,0)+IF($B104=U$6,U$7*(1-H_LegalShare),0))-IF($B104=0,H_Acq+H_Board,0)</f>
        <v>0</v>
      </c>
      <c r="V204" s="19" t="n">
        <f aca="false">IF($B104=V$6,V$13,0)-IF(AND($B104&gt;=1,$B104&lt;=V$6),H_TI+H_ServNPL,0)-(IF($B104=2,V$7*H_LegalShare,0)+IF($B104=V$6,V$7*(1-H_LegalShare),0))-IF($B104=0,H_Acq+H_Board,0)</f>
        <v>0</v>
      </c>
      <c r="W204" s="19" t="n">
        <f aca="false">IF($B104=W$6,W$13,0)-IF(AND($B104&gt;=1,$B104&lt;=W$6),H_TI+H_ServNPL,0)-(IF($B104=2,W$7*H_LegalShare,0)+IF($B104=W$6,W$7*(1-H_LegalShare),0))-IF($B104=0,H_Acq+H_Board,0)</f>
        <v>0</v>
      </c>
      <c r="X204" s="19" t="n">
        <f aca="false">IF($B104=X$6,X$13,0)-IF(AND($B104&gt;=1,$B104&lt;=X$6),H_TI+H_ServNPL,0)-(IF($B104=2,X$7*H_LegalShare,0)+IF($B104=X$6,X$7*(1-H_LegalShare),0))-IF($B104=0,H_Acq+H_Board,0)</f>
        <v>0</v>
      </c>
      <c r="Y204" s="19" t="n">
        <f aca="false">IF($B104=Y$6,Y$13,0)-IF(AND($B104&gt;=1,$B104&lt;=Y$6),H_TI+H_ServNPL,0)-(IF($B104=2,Y$7*H_LegalShare,0)+IF($B104=Y$6,Y$7*(1-H_LegalShare),0))-IF($B104=0,H_Acq+H_Board,0)</f>
        <v>0</v>
      </c>
    </row>
    <row r="205" customFormat="false" ht="15" hidden="false" customHeight="false" outlineLevel="0" collapsed="false">
      <c r="B205" s="0" t="n">
        <v>74</v>
      </c>
      <c r="C205" s="19" t="n">
        <f aca="false">IF($B105=C$6,C$13,0)-IF(AND($B105&gt;=1,$B105&lt;=C$6),H_TI+H_ServNPL,0)-(IF($B105=2,C$7*H_LegalShare,0)+IF($B105=C$6,C$7*(1-H_LegalShare),0))-IF($B105=0,H_Acq+H_Board,0)</f>
        <v>0</v>
      </c>
      <c r="D205" s="19" t="n">
        <f aca="false">IF($B105=D$6,D$13,0)-IF(AND($B105&gt;=1,$B105&lt;=D$6),H_TI+H_ServNPL,0)-(IF($B105=2,D$7*H_LegalShare,0)+IF($B105=D$6,D$7*(1-H_LegalShare),0))-IF($B105=0,H_Acq+H_Board,0)</f>
        <v>0</v>
      </c>
      <c r="E205" s="19" t="n">
        <f aca="false">IF($B105=E$6,E$13,0)-IF(AND($B105&gt;=1,$B105&lt;=E$6),H_TI+H_ServNPL,0)-(IF($B105=2,E$7*H_LegalShare,0)+IF($B105=E$6,E$7*(1-H_LegalShare),0))-IF($B105=0,H_Acq+H_Board,0)</f>
        <v>0</v>
      </c>
      <c r="F205" s="19" t="n">
        <f aca="false">IF($B105=F$6,F$13,0)-IF(AND($B105&gt;=1,$B105&lt;=F$6),H_TI+H_ServNPL,0)-(IF($B105=2,F$7*H_LegalShare,0)+IF($B105=F$6,F$7*(1-H_LegalShare),0))-IF($B105=0,H_Acq+H_Board,0)</f>
        <v>0</v>
      </c>
      <c r="G205" s="19" t="n">
        <f aca="false">IF($B105=G$6,G$13,0)-IF(AND($B105&gt;=1,$B105&lt;=G$6),H_TI+H_ServNPL,0)-(IF($B105=2,G$7*H_LegalShare,0)+IF($B105=G$6,G$7*(1-H_LegalShare),0))-IF($B105=0,H_Acq+H_Board,0)</f>
        <v>0</v>
      </c>
      <c r="H205" s="19" t="n">
        <f aca="false">IF($B105=H$6,H$13,0)-IF(AND($B105&gt;=1,$B105&lt;=H$6),H_TI+H_ServNPL,0)-(IF($B105=2,H$7*H_LegalShare,0)+IF($B105=H$6,H$7*(1-H_LegalShare),0))-IF($B105=0,H_Acq+H_Board,0)</f>
        <v>0</v>
      </c>
      <c r="I205" s="19" t="n">
        <f aca="false">IF($B105=I$6,I$13,0)-IF(AND($B105&gt;=1,$B105&lt;=I$6),H_TI+H_ServNPL,0)-(IF($B105=2,I$7*H_LegalShare,0)+IF($B105=I$6,I$7*(1-H_LegalShare),0))-IF($B105=0,H_Acq+H_Board,0)</f>
        <v>0</v>
      </c>
      <c r="J205" s="19" t="n">
        <f aca="false">IF($B105=J$6,J$13,0)-IF(AND($B105&gt;=1,$B105&lt;=J$6),H_TI+H_ServNPL,0)-(IF($B105=2,J$7*H_LegalShare,0)+IF($B105=J$6,J$7*(1-H_LegalShare),0))-IF($B105=0,H_Acq+H_Board,0)</f>
        <v>0</v>
      </c>
      <c r="K205" s="19" t="n">
        <f aca="false">IF($B105=K$6,K$13,0)-IF(AND($B105&gt;=1,$B105&lt;=K$6),H_TI+H_ServNPL,0)-(IF($B105=2,K$7*H_LegalShare,0)+IF($B105=K$6,K$7*(1-H_LegalShare),0))-IF($B105=0,H_Acq+H_Board,0)</f>
        <v>0</v>
      </c>
      <c r="L205" s="19" t="n">
        <f aca="false">IF($B105=L$6,L$13,0)-IF(AND($B105&gt;=1,$B105&lt;=L$6),H_TI+H_ServNPL,0)-(IF($B105=2,L$7*H_LegalShare,0)+IF($B105=L$6,L$7*(1-H_LegalShare),0))-IF($B105=0,H_Acq+H_Board,0)</f>
        <v>0</v>
      </c>
      <c r="M205" s="19" t="n">
        <f aca="false">IF($B105=M$6,M$13,0)-IF(AND($B105&gt;=1,$B105&lt;=M$6),H_TI+H_ServNPL,0)-(IF($B105=2,M$7*H_LegalShare,0)+IF($B105=M$6,M$7*(1-H_LegalShare),0))-IF($B105=0,H_Acq+H_Board,0)</f>
        <v>0</v>
      </c>
      <c r="N205" s="19" t="n">
        <f aca="false">IF($B105=N$6,N$13,0)-IF(AND($B105&gt;=1,$B105&lt;=N$6),H_TI+H_ServNPL,0)-(IF($B105=2,N$7*H_LegalShare,0)+IF($B105=N$6,N$7*(1-H_LegalShare),0))-IF($B105=0,H_Acq+H_Board,0)</f>
        <v>0</v>
      </c>
      <c r="O205" s="19" t="n">
        <f aca="false">IF($B105=O$6,O$13,0)-IF(AND($B105&gt;=1,$B105&lt;=O$6),H_TI+H_ServNPL,0)-(IF($B105=2,O$7*H_LegalShare,0)+IF($B105=O$6,O$7*(1-H_LegalShare),0))-IF($B105=0,H_Acq+H_Board,0)</f>
        <v>0</v>
      </c>
      <c r="P205" s="19" t="n">
        <f aca="false">IF($B105=P$6,P$13,0)-IF(AND($B105&gt;=1,$B105&lt;=P$6),H_TI+H_ServNPL,0)-(IF($B105=2,P$7*H_LegalShare,0)+IF($B105=P$6,P$7*(1-H_LegalShare),0))-IF($B105=0,H_Acq+H_Board,0)</f>
        <v>0</v>
      </c>
      <c r="Q205" s="19" t="n">
        <f aca="false">IF($B105=Q$6,Q$13,0)-IF(AND($B105&gt;=1,$B105&lt;=Q$6),H_TI+H_ServNPL,0)-(IF($B105=2,Q$7*H_LegalShare,0)+IF($B105=Q$6,Q$7*(1-H_LegalShare),0))-IF($B105=0,H_Acq+H_Board,0)</f>
        <v>0</v>
      </c>
      <c r="R205" s="19" t="n">
        <f aca="false">IF($B105=R$6,R$13,0)-IF(AND($B105&gt;=1,$B105&lt;=R$6),H_TI+H_ServNPL,0)-(IF($B105=2,R$7*H_LegalShare,0)+IF($B105=R$6,R$7*(1-H_LegalShare),0))-IF($B105=0,H_Acq+H_Board,0)</f>
        <v>0</v>
      </c>
      <c r="S205" s="19" t="n">
        <f aca="false">IF($B105=S$6,S$13,0)-IF(AND($B105&gt;=1,$B105&lt;=S$6),H_TI+H_ServNPL,0)-(IF($B105=2,S$7*H_LegalShare,0)+IF($B105=S$6,S$7*(1-H_LegalShare),0))-IF($B105=0,H_Acq+H_Board,0)</f>
        <v>0</v>
      </c>
      <c r="T205" s="19" t="n">
        <f aca="false">IF($B105=T$6,T$13,0)-IF(AND($B105&gt;=1,$B105&lt;=T$6),H_TI+H_ServNPL,0)-(IF($B105=2,T$7*H_LegalShare,0)+IF($B105=T$6,T$7*(1-H_LegalShare),0))-IF($B105=0,H_Acq+H_Board,0)</f>
        <v>0</v>
      </c>
      <c r="U205" s="19" t="n">
        <f aca="false">IF($B105=U$6,U$13,0)-IF(AND($B105&gt;=1,$B105&lt;=U$6),H_TI+H_ServNPL,0)-(IF($B105=2,U$7*H_LegalShare,0)+IF($B105=U$6,U$7*(1-H_LegalShare),0))-IF($B105=0,H_Acq+H_Board,0)</f>
        <v>0</v>
      </c>
      <c r="V205" s="19" t="n">
        <f aca="false">IF($B105=V$6,V$13,0)-IF(AND($B105&gt;=1,$B105&lt;=V$6),H_TI+H_ServNPL,0)-(IF($B105=2,V$7*H_LegalShare,0)+IF($B105=V$6,V$7*(1-H_LegalShare),0))-IF($B105=0,H_Acq+H_Board,0)</f>
        <v>0</v>
      </c>
      <c r="W205" s="19" t="n">
        <f aca="false">IF($B105=W$6,W$13,0)-IF(AND($B105&gt;=1,$B105&lt;=W$6),H_TI+H_ServNPL,0)-(IF($B105=2,W$7*H_LegalShare,0)+IF($B105=W$6,W$7*(1-H_LegalShare),0))-IF($B105=0,H_Acq+H_Board,0)</f>
        <v>0</v>
      </c>
      <c r="X205" s="19" t="n">
        <f aca="false">IF($B105=X$6,X$13,0)-IF(AND($B105&gt;=1,$B105&lt;=X$6),H_TI+H_ServNPL,0)-(IF($B105=2,X$7*H_LegalShare,0)+IF($B105=X$6,X$7*(1-H_LegalShare),0))-IF($B105=0,H_Acq+H_Board,0)</f>
        <v>0</v>
      </c>
      <c r="Y205" s="19" t="n">
        <f aca="false">IF($B105=Y$6,Y$13,0)-IF(AND($B105&gt;=1,$B105&lt;=Y$6),H_TI+H_ServNPL,0)-(IF($B105=2,Y$7*H_LegalShare,0)+IF($B105=Y$6,Y$7*(1-H_LegalShare),0))-IF($B105=0,H_Acq+H_Board,0)</f>
        <v>0</v>
      </c>
    </row>
    <row r="206" customFormat="false" ht="15" hidden="false" customHeight="false" outlineLevel="0" collapsed="false">
      <c r="B206" s="0" t="n">
        <v>75</v>
      </c>
      <c r="C206" s="19" t="n">
        <f aca="false">IF($B106=C$6,C$13,0)-IF(AND($B106&gt;=1,$B106&lt;=C$6),H_TI+H_ServNPL,0)-(IF($B106=2,C$7*H_LegalShare,0)+IF($B106=C$6,C$7*(1-H_LegalShare),0))-IF($B106=0,H_Acq+H_Board,0)</f>
        <v>0</v>
      </c>
      <c r="D206" s="19" t="n">
        <f aca="false">IF($B106=D$6,D$13,0)-IF(AND($B106&gt;=1,$B106&lt;=D$6),H_TI+H_ServNPL,0)-(IF($B106=2,D$7*H_LegalShare,0)+IF($B106=D$6,D$7*(1-H_LegalShare),0))-IF($B106=0,H_Acq+H_Board,0)</f>
        <v>0</v>
      </c>
      <c r="E206" s="19" t="n">
        <f aca="false">IF($B106=E$6,E$13,0)-IF(AND($B106&gt;=1,$B106&lt;=E$6),H_TI+H_ServNPL,0)-(IF($B106=2,E$7*H_LegalShare,0)+IF($B106=E$6,E$7*(1-H_LegalShare),0))-IF($B106=0,H_Acq+H_Board,0)</f>
        <v>0</v>
      </c>
      <c r="F206" s="19" t="n">
        <f aca="false">IF($B106=F$6,F$13,0)-IF(AND($B106&gt;=1,$B106&lt;=F$6),H_TI+H_ServNPL,0)-(IF($B106=2,F$7*H_LegalShare,0)+IF($B106=F$6,F$7*(1-H_LegalShare),0))-IF($B106=0,H_Acq+H_Board,0)</f>
        <v>0</v>
      </c>
      <c r="G206" s="19" t="n">
        <f aca="false">IF($B106=G$6,G$13,0)-IF(AND($B106&gt;=1,$B106&lt;=G$6),H_TI+H_ServNPL,0)-(IF($B106=2,G$7*H_LegalShare,0)+IF($B106=G$6,G$7*(1-H_LegalShare),0))-IF($B106=0,H_Acq+H_Board,0)</f>
        <v>0</v>
      </c>
      <c r="H206" s="19" t="n">
        <f aca="false">IF($B106=H$6,H$13,0)-IF(AND($B106&gt;=1,$B106&lt;=H$6),H_TI+H_ServNPL,0)-(IF($B106=2,H$7*H_LegalShare,0)+IF($B106=H$6,H$7*(1-H_LegalShare),0))-IF($B106=0,H_Acq+H_Board,0)</f>
        <v>0</v>
      </c>
      <c r="I206" s="19" t="n">
        <f aca="false">IF($B106=I$6,I$13,0)-IF(AND($B106&gt;=1,$B106&lt;=I$6),H_TI+H_ServNPL,0)-(IF($B106=2,I$7*H_LegalShare,0)+IF($B106=I$6,I$7*(1-H_LegalShare),0))-IF($B106=0,H_Acq+H_Board,0)</f>
        <v>0</v>
      </c>
      <c r="J206" s="19" t="n">
        <f aca="false">IF($B106=J$6,J$13,0)-IF(AND($B106&gt;=1,$B106&lt;=J$6),H_TI+H_ServNPL,0)-(IF($B106=2,J$7*H_LegalShare,0)+IF($B106=J$6,J$7*(1-H_LegalShare),0))-IF($B106=0,H_Acq+H_Board,0)</f>
        <v>0</v>
      </c>
      <c r="K206" s="19" t="n">
        <f aca="false">IF($B106=K$6,K$13,0)-IF(AND($B106&gt;=1,$B106&lt;=K$6),H_TI+H_ServNPL,0)-(IF($B106=2,K$7*H_LegalShare,0)+IF($B106=K$6,K$7*(1-H_LegalShare),0))-IF($B106=0,H_Acq+H_Board,0)</f>
        <v>0</v>
      </c>
      <c r="L206" s="19" t="n">
        <f aca="false">IF($B106=L$6,L$13,0)-IF(AND($B106&gt;=1,$B106&lt;=L$6),H_TI+H_ServNPL,0)-(IF($B106=2,L$7*H_LegalShare,0)+IF($B106=L$6,L$7*(1-H_LegalShare),0))-IF($B106=0,H_Acq+H_Board,0)</f>
        <v>0</v>
      </c>
      <c r="M206" s="19" t="n">
        <f aca="false">IF($B106=M$6,M$13,0)-IF(AND($B106&gt;=1,$B106&lt;=M$6),H_TI+H_ServNPL,0)-(IF($B106=2,M$7*H_LegalShare,0)+IF($B106=M$6,M$7*(1-H_LegalShare),0))-IF($B106=0,H_Acq+H_Board,0)</f>
        <v>0</v>
      </c>
      <c r="N206" s="19" t="n">
        <f aca="false">IF($B106=N$6,N$13,0)-IF(AND($B106&gt;=1,$B106&lt;=N$6),H_TI+H_ServNPL,0)-(IF($B106=2,N$7*H_LegalShare,0)+IF($B106=N$6,N$7*(1-H_LegalShare),0))-IF($B106=0,H_Acq+H_Board,0)</f>
        <v>0</v>
      </c>
      <c r="O206" s="19" t="n">
        <f aca="false">IF($B106=O$6,O$13,0)-IF(AND($B106&gt;=1,$B106&lt;=O$6),H_TI+H_ServNPL,0)-(IF($B106=2,O$7*H_LegalShare,0)+IF($B106=O$6,O$7*(1-H_LegalShare),0))-IF($B106=0,H_Acq+H_Board,0)</f>
        <v>0</v>
      </c>
      <c r="P206" s="19" t="n">
        <f aca="false">IF($B106=P$6,P$13,0)-IF(AND($B106&gt;=1,$B106&lt;=P$6),H_TI+H_ServNPL,0)-(IF($B106=2,P$7*H_LegalShare,0)+IF($B106=P$6,P$7*(1-H_LegalShare),0))-IF($B106=0,H_Acq+H_Board,0)</f>
        <v>0</v>
      </c>
      <c r="Q206" s="19" t="n">
        <f aca="false">IF($B106=Q$6,Q$13,0)-IF(AND($B106&gt;=1,$B106&lt;=Q$6),H_TI+H_ServNPL,0)-(IF($B106=2,Q$7*H_LegalShare,0)+IF($B106=Q$6,Q$7*(1-H_LegalShare),0))-IF($B106=0,H_Acq+H_Board,0)</f>
        <v>0</v>
      </c>
      <c r="R206" s="19" t="n">
        <f aca="false">IF($B106=R$6,R$13,0)-IF(AND($B106&gt;=1,$B106&lt;=R$6),H_TI+H_ServNPL,0)-(IF($B106=2,R$7*H_LegalShare,0)+IF($B106=R$6,R$7*(1-H_LegalShare),0))-IF($B106=0,H_Acq+H_Board,0)</f>
        <v>0</v>
      </c>
      <c r="S206" s="19" t="n">
        <f aca="false">IF($B106=S$6,S$13,0)-IF(AND($B106&gt;=1,$B106&lt;=S$6),H_TI+H_ServNPL,0)-(IF($B106=2,S$7*H_LegalShare,0)+IF($B106=S$6,S$7*(1-H_LegalShare),0))-IF($B106=0,H_Acq+H_Board,0)</f>
        <v>0</v>
      </c>
      <c r="T206" s="19" t="n">
        <f aca="false">IF($B106=T$6,T$13,0)-IF(AND($B106&gt;=1,$B106&lt;=T$6),H_TI+H_ServNPL,0)-(IF($B106=2,T$7*H_LegalShare,0)+IF($B106=T$6,T$7*(1-H_LegalShare),0))-IF($B106=0,H_Acq+H_Board,0)</f>
        <v>0</v>
      </c>
      <c r="U206" s="19" t="n">
        <f aca="false">IF($B106=U$6,U$13,0)-IF(AND($B106&gt;=1,$B106&lt;=U$6),H_TI+H_ServNPL,0)-(IF($B106=2,U$7*H_LegalShare,0)+IF($B106=U$6,U$7*(1-H_LegalShare),0))-IF($B106=0,H_Acq+H_Board,0)</f>
        <v>0</v>
      </c>
      <c r="V206" s="19" t="n">
        <f aca="false">IF($B106=V$6,V$13,0)-IF(AND($B106&gt;=1,$B106&lt;=V$6),H_TI+H_ServNPL,0)-(IF($B106=2,V$7*H_LegalShare,0)+IF($B106=V$6,V$7*(1-H_LegalShare),0))-IF($B106=0,H_Acq+H_Board,0)</f>
        <v>0</v>
      </c>
      <c r="W206" s="19" t="n">
        <f aca="false">IF($B106=W$6,W$13,0)-IF(AND($B106&gt;=1,$B106&lt;=W$6),H_TI+H_ServNPL,0)-(IF($B106=2,W$7*H_LegalShare,0)+IF($B106=W$6,W$7*(1-H_LegalShare),0))-IF($B106=0,H_Acq+H_Board,0)</f>
        <v>0</v>
      </c>
      <c r="X206" s="19" t="n">
        <f aca="false">IF($B106=X$6,X$13,0)-IF(AND($B106&gt;=1,$B106&lt;=X$6),H_TI+H_ServNPL,0)-(IF($B106=2,X$7*H_LegalShare,0)+IF($B106=X$6,X$7*(1-H_LegalShare),0))-IF($B106=0,H_Acq+H_Board,0)</f>
        <v>0</v>
      </c>
      <c r="Y206" s="19" t="n">
        <f aca="false">IF($B106=Y$6,Y$13,0)-IF(AND($B106&gt;=1,$B106&lt;=Y$6),H_TI+H_ServNPL,0)-(IF($B106=2,Y$7*H_LegalShare,0)+IF($B106=Y$6,Y$7*(1-H_LegalShare),0))-IF($B106=0,H_Acq+H_Board,0)</f>
        <v>0</v>
      </c>
    </row>
    <row r="207" customFormat="false" ht="15" hidden="false" customHeight="false" outlineLevel="0" collapsed="false">
      <c r="B207" s="0" t="n">
        <v>76</v>
      </c>
      <c r="C207" s="19" t="n">
        <f aca="false">IF($B107=C$6,C$13,0)-IF(AND($B107&gt;=1,$B107&lt;=C$6),H_TI+H_ServNPL,0)-(IF($B107=2,C$7*H_LegalShare,0)+IF($B107=C$6,C$7*(1-H_LegalShare),0))-IF($B107=0,H_Acq+H_Board,0)</f>
        <v>0</v>
      </c>
      <c r="D207" s="19" t="n">
        <f aca="false">IF($B107=D$6,D$13,0)-IF(AND($B107&gt;=1,$B107&lt;=D$6),H_TI+H_ServNPL,0)-(IF($B107=2,D$7*H_LegalShare,0)+IF($B107=D$6,D$7*(1-H_LegalShare),0))-IF($B107=0,H_Acq+H_Board,0)</f>
        <v>0</v>
      </c>
      <c r="E207" s="19" t="n">
        <f aca="false">IF($B107=E$6,E$13,0)-IF(AND($B107&gt;=1,$B107&lt;=E$6),H_TI+H_ServNPL,0)-(IF($B107=2,E$7*H_LegalShare,0)+IF($B107=E$6,E$7*(1-H_LegalShare),0))-IF($B107=0,H_Acq+H_Board,0)</f>
        <v>0</v>
      </c>
      <c r="F207" s="19" t="n">
        <f aca="false">IF($B107=F$6,F$13,0)-IF(AND($B107&gt;=1,$B107&lt;=F$6),H_TI+H_ServNPL,0)-(IF($B107=2,F$7*H_LegalShare,0)+IF($B107=F$6,F$7*(1-H_LegalShare),0))-IF($B107=0,H_Acq+H_Board,0)</f>
        <v>0</v>
      </c>
      <c r="G207" s="19" t="n">
        <f aca="false">IF($B107=G$6,G$13,0)-IF(AND($B107&gt;=1,$B107&lt;=G$6),H_TI+H_ServNPL,0)-(IF($B107=2,G$7*H_LegalShare,0)+IF($B107=G$6,G$7*(1-H_LegalShare),0))-IF($B107=0,H_Acq+H_Board,0)</f>
        <v>0</v>
      </c>
      <c r="H207" s="19" t="n">
        <f aca="false">IF($B107=H$6,H$13,0)-IF(AND($B107&gt;=1,$B107&lt;=H$6),H_TI+H_ServNPL,0)-(IF($B107=2,H$7*H_LegalShare,0)+IF($B107=H$6,H$7*(1-H_LegalShare),0))-IF($B107=0,H_Acq+H_Board,0)</f>
        <v>0</v>
      </c>
      <c r="I207" s="19" t="n">
        <f aca="false">IF($B107=I$6,I$13,0)-IF(AND($B107&gt;=1,$B107&lt;=I$6),H_TI+H_ServNPL,0)-(IF($B107=2,I$7*H_LegalShare,0)+IF($B107=I$6,I$7*(1-H_LegalShare),0))-IF($B107=0,H_Acq+H_Board,0)</f>
        <v>0</v>
      </c>
      <c r="J207" s="19" t="n">
        <f aca="false">IF($B107=J$6,J$13,0)-IF(AND($B107&gt;=1,$B107&lt;=J$6),H_TI+H_ServNPL,0)-(IF($B107=2,J$7*H_LegalShare,0)+IF($B107=J$6,J$7*(1-H_LegalShare),0))-IF($B107=0,H_Acq+H_Board,0)</f>
        <v>0</v>
      </c>
      <c r="K207" s="19" t="n">
        <f aca="false">IF($B107=K$6,K$13,0)-IF(AND($B107&gt;=1,$B107&lt;=K$6),H_TI+H_ServNPL,0)-(IF($B107=2,K$7*H_LegalShare,0)+IF($B107=K$6,K$7*(1-H_LegalShare),0))-IF($B107=0,H_Acq+H_Board,0)</f>
        <v>0</v>
      </c>
      <c r="L207" s="19" t="n">
        <f aca="false">IF($B107=L$6,L$13,0)-IF(AND($B107&gt;=1,$B107&lt;=L$6),H_TI+H_ServNPL,0)-(IF($B107=2,L$7*H_LegalShare,0)+IF($B107=L$6,L$7*(1-H_LegalShare),0))-IF($B107=0,H_Acq+H_Board,0)</f>
        <v>0</v>
      </c>
      <c r="M207" s="19" t="n">
        <f aca="false">IF($B107=M$6,M$13,0)-IF(AND($B107&gt;=1,$B107&lt;=M$6),H_TI+H_ServNPL,0)-(IF($B107=2,M$7*H_LegalShare,0)+IF($B107=M$6,M$7*(1-H_LegalShare),0))-IF($B107=0,H_Acq+H_Board,0)</f>
        <v>0</v>
      </c>
      <c r="N207" s="19" t="n">
        <f aca="false">IF($B107=N$6,N$13,0)-IF(AND($B107&gt;=1,$B107&lt;=N$6),H_TI+H_ServNPL,0)-(IF($B107=2,N$7*H_LegalShare,0)+IF($B107=N$6,N$7*(1-H_LegalShare),0))-IF($B107=0,H_Acq+H_Board,0)</f>
        <v>0</v>
      </c>
      <c r="O207" s="19" t="n">
        <f aca="false">IF($B107=O$6,O$13,0)-IF(AND($B107&gt;=1,$B107&lt;=O$6),H_TI+H_ServNPL,0)-(IF($B107=2,O$7*H_LegalShare,0)+IF($B107=O$6,O$7*(1-H_LegalShare),0))-IF($B107=0,H_Acq+H_Board,0)</f>
        <v>0</v>
      </c>
      <c r="P207" s="19" t="n">
        <f aca="false">IF($B107=P$6,P$13,0)-IF(AND($B107&gt;=1,$B107&lt;=P$6),H_TI+H_ServNPL,0)-(IF($B107=2,P$7*H_LegalShare,0)+IF($B107=P$6,P$7*(1-H_LegalShare),0))-IF($B107=0,H_Acq+H_Board,0)</f>
        <v>0</v>
      </c>
      <c r="Q207" s="19" t="n">
        <f aca="false">IF($B107=Q$6,Q$13,0)-IF(AND($B107&gt;=1,$B107&lt;=Q$6),H_TI+H_ServNPL,0)-(IF($B107=2,Q$7*H_LegalShare,0)+IF($B107=Q$6,Q$7*(1-H_LegalShare),0))-IF($B107=0,H_Acq+H_Board,0)</f>
        <v>0</v>
      </c>
      <c r="R207" s="19" t="n">
        <f aca="false">IF($B107=R$6,R$13,0)-IF(AND($B107&gt;=1,$B107&lt;=R$6),H_TI+H_ServNPL,0)-(IF($B107=2,R$7*H_LegalShare,0)+IF($B107=R$6,R$7*(1-H_LegalShare),0))-IF($B107=0,H_Acq+H_Board,0)</f>
        <v>0</v>
      </c>
      <c r="S207" s="19" t="n">
        <f aca="false">IF($B107=S$6,S$13,0)-IF(AND($B107&gt;=1,$B107&lt;=S$6),H_TI+H_ServNPL,0)-(IF($B107=2,S$7*H_LegalShare,0)+IF($B107=S$6,S$7*(1-H_LegalShare),0))-IF($B107=0,H_Acq+H_Board,0)</f>
        <v>0</v>
      </c>
      <c r="T207" s="19" t="n">
        <f aca="false">IF($B107=T$6,T$13,0)-IF(AND($B107&gt;=1,$B107&lt;=T$6),H_TI+H_ServNPL,0)-(IF($B107=2,T$7*H_LegalShare,0)+IF($B107=T$6,T$7*(1-H_LegalShare),0))-IF($B107=0,H_Acq+H_Board,0)</f>
        <v>0</v>
      </c>
      <c r="U207" s="19" t="n">
        <f aca="false">IF($B107=U$6,U$13,0)-IF(AND($B107&gt;=1,$B107&lt;=U$6),H_TI+H_ServNPL,0)-(IF($B107=2,U$7*H_LegalShare,0)+IF($B107=U$6,U$7*(1-H_LegalShare),0))-IF($B107=0,H_Acq+H_Board,0)</f>
        <v>0</v>
      </c>
      <c r="V207" s="19" t="n">
        <f aca="false">IF($B107=V$6,V$13,0)-IF(AND($B107&gt;=1,$B107&lt;=V$6),H_TI+H_ServNPL,0)-(IF($B107=2,V$7*H_LegalShare,0)+IF($B107=V$6,V$7*(1-H_LegalShare),0))-IF($B107=0,H_Acq+H_Board,0)</f>
        <v>0</v>
      </c>
      <c r="W207" s="19" t="n">
        <f aca="false">IF($B107=W$6,W$13,0)-IF(AND($B107&gt;=1,$B107&lt;=W$6),H_TI+H_ServNPL,0)-(IF($B107=2,W$7*H_LegalShare,0)+IF($B107=W$6,W$7*(1-H_LegalShare),0))-IF($B107=0,H_Acq+H_Board,0)</f>
        <v>0</v>
      </c>
      <c r="X207" s="19" t="n">
        <f aca="false">IF($B107=X$6,X$13,0)-IF(AND($B107&gt;=1,$B107&lt;=X$6),H_TI+H_ServNPL,0)-(IF($B107=2,X$7*H_LegalShare,0)+IF($B107=X$6,X$7*(1-H_LegalShare),0))-IF($B107=0,H_Acq+H_Board,0)</f>
        <v>0</v>
      </c>
      <c r="Y207" s="19" t="n">
        <f aca="false">IF($B107=Y$6,Y$13,0)-IF(AND($B107&gt;=1,$B107&lt;=Y$6),H_TI+H_ServNPL,0)-(IF($B107=2,Y$7*H_LegalShare,0)+IF($B107=Y$6,Y$7*(1-H_LegalShare),0))-IF($B107=0,H_Acq+H_Board,0)</f>
        <v>0</v>
      </c>
    </row>
    <row r="208" customFormat="false" ht="15" hidden="false" customHeight="false" outlineLevel="0" collapsed="false">
      <c r="B208" s="0" t="n">
        <v>77</v>
      </c>
      <c r="C208" s="19" t="n">
        <f aca="false">IF($B108=C$6,C$13,0)-IF(AND($B108&gt;=1,$B108&lt;=C$6),H_TI+H_ServNPL,0)-(IF($B108=2,C$7*H_LegalShare,0)+IF($B108=C$6,C$7*(1-H_LegalShare),0))-IF($B108=0,H_Acq+H_Board,0)</f>
        <v>0</v>
      </c>
      <c r="D208" s="19" t="n">
        <f aca="false">IF($B108=D$6,D$13,0)-IF(AND($B108&gt;=1,$B108&lt;=D$6),H_TI+H_ServNPL,0)-(IF($B108=2,D$7*H_LegalShare,0)+IF($B108=D$6,D$7*(1-H_LegalShare),0))-IF($B108=0,H_Acq+H_Board,0)</f>
        <v>0</v>
      </c>
      <c r="E208" s="19" t="n">
        <f aca="false">IF($B108=E$6,E$13,0)-IF(AND($B108&gt;=1,$B108&lt;=E$6),H_TI+H_ServNPL,0)-(IF($B108=2,E$7*H_LegalShare,0)+IF($B108=E$6,E$7*(1-H_LegalShare),0))-IF($B108=0,H_Acq+H_Board,0)</f>
        <v>0</v>
      </c>
      <c r="F208" s="19" t="n">
        <f aca="false">IF($B108=F$6,F$13,0)-IF(AND($B108&gt;=1,$B108&lt;=F$6),H_TI+H_ServNPL,0)-(IF($B108=2,F$7*H_LegalShare,0)+IF($B108=F$6,F$7*(1-H_LegalShare),0))-IF($B108=0,H_Acq+H_Board,0)</f>
        <v>0</v>
      </c>
      <c r="G208" s="19" t="n">
        <f aca="false">IF($B108=G$6,G$13,0)-IF(AND($B108&gt;=1,$B108&lt;=G$6),H_TI+H_ServNPL,0)-(IF($B108=2,G$7*H_LegalShare,0)+IF($B108=G$6,G$7*(1-H_LegalShare),0))-IF($B108=0,H_Acq+H_Board,0)</f>
        <v>0</v>
      </c>
      <c r="H208" s="19" t="n">
        <f aca="false">IF($B108=H$6,H$13,0)-IF(AND($B108&gt;=1,$B108&lt;=H$6),H_TI+H_ServNPL,0)-(IF($B108=2,H$7*H_LegalShare,0)+IF($B108=H$6,H$7*(1-H_LegalShare),0))-IF($B108=0,H_Acq+H_Board,0)</f>
        <v>0</v>
      </c>
      <c r="I208" s="19" t="n">
        <f aca="false">IF($B108=I$6,I$13,0)-IF(AND($B108&gt;=1,$B108&lt;=I$6),H_TI+H_ServNPL,0)-(IF($B108=2,I$7*H_LegalShare,0)+IF($B108=I$6,I$7*(1-H_LegalShare),0))-IF($B108=0,H_Acq+H_Board,0)</f>
        <v>0</v>
      </c>
      <c r="J208" s="19" t="n">
        <f aca="false">IF($B108=J$6,J$13,0)-IF(AND($B108&gt;=1,$B108&lt;=J$6),H_TI+H_ServNPL,0)-(IF($B108=2,J$7*H_LegalShare,0)+IF($B108=J$6,J$7*(1-H_LegalShare),0))-IF($B108=0,H_Acq+H_Board,0)</f>
        <v>0</v>
      </c>
      <c r="K208" s="19" t="n">
        <f aca="false">IF($B108=K$6,K$13,0)-IF(AND($B108&gt;=1,$B108&lt;=K$6),H_TI+H_ServNPL,0)-(IF($B108=2,K$7*H_LegalShare,0)+IF($B108=K$6,K$7*(1-H_LegalShare),0))-IF($B108=0,H_Acq+H_Board,0)</f>
        <v>0</v>
      </c>
      <c r="L208" s="19" t="n">
        <f aca="false">IF($B108=L$6,L$13,0)-IF(AND($B108&gt;=1,$B108&lt;=L$6),H_TI+H_ServNPL,0)-(IF($B108=2,L$7*H_LegalShare,0)+IF($B108=L$6,L$7*(1-H_LegalShare),0))-IF($B108=0,H_Acq+H_Board,0)</f>
        <v>0</v>
      </c>
      <c r="M208" s="19" t="n">
        <f aca="false">IF($B108=M$6,M$13,0)-IF(AND($B108&gt;=1,$B108&lt;=M$6),H_TI+H_ServNPL,0)-(IF($B108=2,M$7*H_LegalShare,0)+IF($B108=M$6,M$7*(1-H_LegalShare),0))-IF($B108=0,H_Acq+H_Board,0)</f>
        <v>0</v>
      </c>
      <c r="N208" s="19" t="n">
        <f aca="false">IF($B108=N$6,N$13,0)-IF(AND($B108&gt;=1,$B108&lt;=N$6),H_TI+H_ServNPL,0)-(IF($B108=2,N$7*H_LegalShare,0)+IF($B108=N$6,N$7*(1-H_LegalShare),0))-IF($B108=0,H_Acq+H_Board,0)</f>
        <v>0</v>
      </c>
      <c r="O208" s="19" t="n">
        <f aca="false">IF($B108=O$6,O$13,0)-IF(AND($B108&gt;=1,$B108&lt;=O$6),H_TI+H_ServNPL,0)-(IF($B108=2,O$7*H_LegalShare,0)+IF($B108=O$6,O$7*(1-H_LegalShare),0))-IF($B108=0,H_Acq+H_Board,0)</f>
        <v>0</v>
      </c>
      <c r="P208" s="19" t="n">
        <f aca="false">IF($B108=P$6,P$13,0)-IF(AND($B108&gt;=1,$B108&lt;=P$6),H_TI+H_ServNPL,0)-(IF($B108=2,P$7*H_LegalShare,0)+IF($B108=P$6,P$7*(1-H_LegalShare),0))-IF($B108=0,H_Acq+H_Board,0)</f>
        <v>0</v>
      </c>
      <c r="Q208" s="19" t="n">
        <f aca="false">IF($B108=Q$6,Q$13,0)-IF(AND($B108&gt;=1,$B108&lt;=Q$6),H_TI+H_ServNPL,0)-(IF($B108=2,Q$7*H_LegalShare,0)+IF($B108=Q$6,Q$7*(1-H_LegalShare),0))-IF($B108=0,H_Acq+H_Board,0)</f>
        <v>0</v>
      </c>
      <c r="R208" s="19" t="n">
        <f aca="false">IF($B108=R$6,R$13,0)-IF(AND($B108&gt;=1,$B108&lt;=R$6),H_TI+H_ServNPL,0)-(IF($B108=2,R$7*H_LegalShare,0)+IF($B108=R$6,R$7*(1-H_LegalShare),0))-IF($B108=0,H_Acq+H_Board,0)</f>
        <v>0</v>
      </c>
      <c r="S208" s="19" t="n">
        <f aca="false">IF($B108=S$6,S$13,0)-IF(AND($B108&gt;=1,$B108&lt;=S$6),H_TI+H_ServNPL,0)-(IF($B108=2,S$7*H_LegalShare,0)+IF($B108=S$6,S$7*(1-H_LegalShare),0))-IF($B108=0,H_Acq+H_Board,0)</f>
        <v>0</v>
      </c>
      <c r="T208" s="19" t="n">
        <f aca="false">IF($B108=T$6,T$13,0)-IF(AND($B108&gt;=1,$B108&lt;=T$6),H_TI+H_ServNPL,0)-(IF($B108=2,T$7*H_LegalShare,0)+IF($B108=T$6,T$7*(1-H_LegalShare),0))-IF($B108=0,H_Acq+H_Board,0)</f>
        <v>0</v>
      </c>
      <c r="U208" s="19" t="n">
        <f aca="false">IF($B108=U$6,U$13,0)-IF(AND($B108&gt;=1,$B108&lt;=U$6),H_TI+H_ServNPL,0)-(IF($B108=2,U$7*H_LegalShare,0)+IF($B108=U$6,U$7*(1-H_LegalShare),0))-IF($B108=0,H_Acq+H_Board,0)</f>
        <v>0</v>
      </c>
      <c r="V208" s="19" t="n">
        <f aca="false">IF($B108=V$6,V$13,0)-IF(AND($B108&gt;=1,$B108&lt;=V$6),H_TI+H_ServNPL,0)-(IF($B108=2,V$7*H_LegalShare,0)+IF($B108=V$6,V$7*(1-H_LegalShare),0))-IF($B108=0,H_Acq+H_Board,0)</f>
        <v>0</v>
      </c>
      <c r="W208" s="19" t="n">
        <f aca="false">IF($B108=W$6,W$13,0)-IF(AND($B108&gt;=1,$B108&lt;=W$6),H_TI+H_ServNPL,0)-(IF($B108=2,W$7*H_LegalShare,0)+IF($B108=W$6,W$7*(1-H_LegalShare),0))-IF($B108=0,H_Acq+H_Board,0)</f>
        <v>0</v>
      </c>
      <c r="X208" s="19" t="n">
        <f aca="false">IF($B108=X$6,X$13,0)-IF(AND($B108&gt;=1,$B108&lt;=X$6),H_TI+H_ServNPL,0)-(IF($B108=2,X$7*H_LegalShare,0)+IF($B108=X$6,X$7*(1-H_LegalShare),0))-IF($B108=0,H_Acq+H_Board,0)</f>
        <v>0</v>
      </c>
      <c r="Y208" s="19" t="n">
        <f aca="false">IF($B108=Y$6,Y$13,0)-IF(AND($B108&gt;=1,$B108&lt;=Y$6),H_TI+H_ServNPL,0)-(IF($B108=2,Y$7*H_LegalShare,0)+IF($B108=Y$6,Y$7*(1-H_LegalShare),0))-IF($B108=0,H_Acq+H_Board,0)</f>
        <v>0</v>
      </c>
    </row>
    <row r="209" customFormat="false" ht="15" hidden="false" customHeight="false" outlineLevel="0" collapsed="false">
      <c r="B209" s="0" t="n">
        <v>78</v>
      </c>
      <c r="C209" s="19" t="n">
        <f aca="false">IF($B109=C$6,C$13,0)-IF(AND($B109&gt;=1,$B109&lt;=C$6),H_TI+H_ServNPL,0)-(IF($B109=2,C$7*H_LegalShare,0)+IF($B109=C$6,C$7*(1-H_LegalShare),0))-IF($B109=0,H_Acq+H_Board,0)</f>
        <v>0</v>
      </c>
      <c r="D209" s="19" t="n">
        <f aca="false">IF($B109=D$6,D$13,0)-IF(AND($B109&gt;=1,$B109&lt;=D$6),H_TI+H_ServNPL,0)-(IF($B109=2,D$7*H_LegalShare,0)+IF($B109=D$6,D$7*(1-H_LegalShare),0))-IF($B109=0,H_Acq+H_Board,0)</f>
        <v>0</v>
      </c>
      <c r="E209" s="19" t="n">
        <f aca="false">IF($B109=E$6,E$13,0)-IF(AND($B109&gt;=1,$B109&lt;=E$6),H_TI+H_ServNPL,0)-(IF($B109=2,E$7*H_LegalShare,0)+IF($B109=E$6,E$7*(1-H_LegalShare),0))-IF($B109=0,H_Acq+H_Board,0)</f>
        <v>0</v>
      </c>
      <c r="F209" s="19" t="n">
        <f aca="false">IF($B109=F$6,F$13,0)-IF(AND($B109&gt;=1,$B109&lt;=F$6),H_TI+H_ServNPL,0)-(IF($B109=2,F$7*H_LegalShare,0)+IF($B109=F$6,F$7*(1-H_LegalShare),0))-IF($B109=0,H_Acq+H_Board,0)</f>
        <v>0</v>
      </c>
      <c r="G209" s="19" t="n">
        <f aca="false">IF($B109=G$6,G$13,0)-IF(AND($B109&gt;=1,$B109&lt;=G$6),H_TI+H_ServNPL,0)-(IF($B109=2,G$7*H_LegalShare,0)+IF($B109=G$6,G$7*(1-H_LegalShare),0))-IF($B109=0,H_Acq+H_Board,0)</f>
        <v>0</v>
      </c>
      <c r="H209" s="19" t="n">
        <f aca="false">IF($B109=H$6,H$13,0)-IF(AND($B109&gt;=1,$B109&lt;=H$6),H_TI+H_ServNPL,0)-(IF($B109=2,H$7*H_LegalShare,0)+IF($B109=H$6,H$7*(1-H_LegalShare),0))-IF($B109=0,H_Acq+H_Board,0)</f>
        <v>0</v>
      </c>
      <c r="I209" s="19" t="n">
        <f aca="false">IF($B109=I$6,I$13,0)-IF(AND($B109&gt;=1,$B109&lt;=I$6),H_TI+H_ServNPL,0)-(IF($B109=2,I$7*H_LegalShare,0)+IF($B109=I$6,I$7*(1-H_LegalShare),0))-IF($B109=0,H_Acq+H_Board,0)</f>
        <v>0</v>
      </c>
      <c r="J209" s="19" t="n">
        <f aca="false">IF($B109=J$6,J$13,0)-IF(AND($B109&gt;=1,$B109&lt;=J$6),H_TI+H_ServNPL,0)-(IF($B109=2,J$7*H_LegalShare,0)+IF($B109=J$6,J$7*(1-H_LegalShare),0))-IF($B109=0,H_Acq+H_Board,0)</f>
        <v>0</v>
      </c>
      <c r="K209" s="19" t="n">
        <f aca="false">IF($B109=K$6,K$13,0)-IF(AND($B109&gt;=1,$B109&lt;=K$6),H_TI+H_ServNPL,0)-(IF($B109=2,K$7*H_LegalShare,0)+IF($B109=K$6,K$7*(1-H_LegalShare),0))-IF($B109=0,H_Acq+H_Board,0)</f>
        <v>0</v>
      </c>
      <c r="L209" s="19" t="n">
        <f aca="false">IF($B109=L$6,L$13,0)-IF(AND($B109&gt;=1,$B109&lt;=L$6),H_TI+H_ServNPL,0)-(IF($B109=2,L$7*H_LegalShare,0)+IF($B109=L$6,L$7*(1-H_LegalShare),0))-IF($B109=0,H_Acq+H_Board,0)</f>
        <v>0</v>
      </c>
      <c r="M209" s="19" t="n">
        <f aca="false">IF($B109=M$6,M$13,0)-IF(AND($B109&gt;=1,$B109&lt;=M$6),H_TI+H_ServNPL,0)-(IF($B109=2,M$7*H_LegalShare,0)+IF($B109=M$6,M$7*(1-H_LegalShare),0))-IF($B109=0,H_Acq+H_Board,0)</f>
        <v>0</v>
      </c>
      <c r="N209" s="19" t="n">
        <f aca="false">IF($B109=N$6,N$13,0)-IF(AND($B109&gt;=1,$B109&lt;=N$6),H_TI+H_ServNPL,0)-(IF($B109=2,N$7*H_LegalShare,0)+IF($B109=N$6,N$7*(1-H_LegalShare),0))-IF($B109=0,H_Acq+H_Board,0)</f>
        <v>0</v>
      </c>
      <c r="O209" s="19" t="n">
        <f aca="false">IF($B109=O$6,O$13,0)-IF(AND($B109&gt;=1,$B109&lt;=O$6),H_TI+H_ServNPL,0)-(IF($B109=2,O$7*H_LegalShare,0)+IF($B109=O$6,O$7*(1-H_LegalShare),0))-IF($B109=0,H_Acq+H_Board,0)</f>
        <v>0</v>
      </c>
      <c r="P209" s="19" t="n">
        <f aca="false">IF($B109=P$6,P$13,0)-IF(AND($B109&gt;=1,$B109&lt;=P$6),H_TI+H_ServNPL,0)-(IF($B109=2,P$7*H_LegalShare,0)+IF($B109=P$6,P$7*(1-H_LegalShare),0))-IF($B109=0,H_Acq+H_Board,0)</f>
        <v>0</v>
      </c>
      <c r="Q209" s="19" t="n">
        <f aca="false">IF($B109=Q$6,Q$13,0)-IF(AND($B109&gt;=1,$B109&lt;=Q$6),H_TI+H_ServNPL,0)-(IF($B109=2,Q$7*H_LegalShare,0)+IF($B109=Q$6,Q$7*(1-H_LegalShare),0))-IF($B109=0,H_Acq+H_Board,0)</f>
        <v>0</v>
      </c>
      <c r="R209" s="19" t="n">
        <f aca="false">IF($B109=R$6,R$13,0)-IF(AND($B109&gt;=1,$B109&lt;=R$6),H_TI+H_ServNPL,0)-(IF($B109=2,R$7*H_LegalShare,0)+IF($B109=R$6,R$7*(1-H_LegalShare),0))-IF($B109=0,H_Acq+H_Board,0)</f>
        <v>0</v>
      </c>
      <c r="S209" s="19" t="n">
        <f aca="false">IF($B109=S$6,S$13,0)-IF(AND($B109&gt;=1,$B109&lt;=S$6),H_TI+H_ServNPL,0)-(IF($B109=2,S$7*H_LegalShare,0)+IF($B109=S$6,S$7*(1-H_LegalShare),0))-IF($B109=0,H_Acq+H_Board,0)</f>
        <v>0</v>
      </c>
      <c r="T209" s="19" t="n">
        <f aca="false">IF($B109=T$6,T$13,0)-IF(AND($B109&gt;=1,$B109&lt;=T$6),H_TI+H_ServNPL,0)-(IF($B109=2,T$7*H_LegalShare,0)+IF($B109=T$6,T$7*(1-H_LegalShare),0))-IF($B109=0,H_Acq+H_Board,0)</f>
        <v>0</v>
      </c>
      <c r="U209" s="19" t="n">
        <f aca="false">IF($B109=U$6,U$13,0)-IF(AND($B109&gt;=1,$B109&lt;=U$6),H_TI+H_ServNPL,0)-(IF($B109=2,U$7*H_LegalShare,0)+IF($B109=U$6,U$7*(1-H_LegalShare),0))-IF($B109=0,H_Acq+H_Board,0)</f>
        <v>0</v>
      </c>
      <c r="V209" s="19" t="n">
        <f aca="false">IF($B109=V$6,V$13,0)-IF(AND($B109&gt;=1,$B109&lt;=V$6),H_TI+H_ServNPL,0)-(IF($B109=2,V$7*H_LegalShare,0)+IF($B109=V$6,V$7*(1-H_LegalShare),0))-IF($B109=0,H_Acq+H_Board,0)</f>
        <v>0</v>
      </c>
      <c r="W209" s="19" t="n">
        <f aca="false">IF($B109=W$6,W$13,0)-IF(AND($B109&gt;=1,$B109&lt;=W$6),H_TI+H_ServNPL,0)-(IF($B109=2,W$7*H_LegalShare,0)+IF($B109=W$6,W$7*(1-H_LegalShare),0))-IF($B109=0,H_Acq+H_Board,0)</f>
        <v>0</v>
      </c>
      <c r="X209" s="19" t="n">
        <f aca="false">IF($B109=X$6,X$13,0)-IF(AND($B109&gt;=1,$B109&lt;=X$6),H_TI+H_ServNPL,0)-(IF($B109=2,X$7*H_LegalShare,0)+IF($B109=X$6,X$7*(1-H_LegalShare),0))-IF($B109=0,H_Acq+H_Board,0)</f>
        <v>0</v>
      </c>
      <c r="Y209" s="19" t="n">
        <f aca="false">IF($B109=Y$6,Y$13,0)-IF(AND($B109&gt;=1,$B109&lt;=Y$6),H_TI+H_ServNPL,0)-(IF($B109=2,Y$7*H_LegalShare,0)+IF($B109=Y$6,Y$7*(1-H_LegalShare),0))-IF($B109=0,H_Acq+H_Board,0)</f>
        <v>0</v>
      </c>
    </row>
    <row r="210" customFormat="false" ht="15" hidden="false" customHeight="false" outlineLevel="0" collapsed="false">
      <c r="B210" s="0" t="n">
        <v>79</v>
      </c>
      <c r="C210" s="19" t="n">
        <f aca="false">IF($B110=C$6,C$13,0)-IF(AND($B110&gt;=1,$B110&lt;=C$6),H_TI+H_ServNPL,0)-(IF($B110=2,C$7*H_LegalShare,0)+IF($B110=C$6,C$7*(1-H_LegalShare),0))-IF($B110=0,H_Acq+H_Board,0)</f>
        <v>0</v>
      </c>
      <c r="D210" s="19" t="n">
        <f aca="false">IF($B110=D$6,D$13,0)-IF(AND($B110&gt;=1,$B110&lt;=D$6),H_TI+H_ServNPL,0)-(IF($B110=2,D$7*H_LegalShare,0)+IF($B110=D$6,D$7*(1-H_LegalShare),0))-IF($B110=0,H_Acq+H_Board,0)</f>
        <v>0</v>
      </c>
      <c r="E210" s="19" t="n">
        <f aca="false">IF($B110=E$6,E$13,0)-IF(AND($B110&gt;=1,$B110&lt;=E$6),H_TI+H_ServNPL,0)-(IF($B110=2,E$7*H_LegalShare,0)+IF($B110=E$6,E$7*(1-H_LegalShare),0))-IF($B110=0,H_Acq+H_Board,0)</f>
        <v>0</v>
      </c>
      <c r="F210" s="19" t="n">
        <f aca="false">IF($B110=F$6,F$13,0)-IF(AND($B110&gt;=1,$B110&lt;=F$6),H_TI+H_ServNPL,0)-(IF($B110=2,F$7*H_LegalShare,0)+IF($B110=F$6,F$7*(1-H_LegalShare),0))-IF($B110=0,H_Acq+H_Board,0)</f>
        <v>0</v>
      </c>
      <c r="G210" s="19" t="n">
        <f aca="false">IF($B110=G$6,G$13,0)-IF(AND($B110&gt;=1,$B110&lt;=G$6),H_TI+H_ServNPL,0)-(IF($B110=2,G$7*H_LegalShare,0)+IF($B110=G$6,G$7*(1-H_LegalShare),0))-IF($B110=0,H_Acq+H_Board,0)</f>
        <v>0</v>
      </c>
      <c r="H210" s="19" t="n">
        <f aca="false">IF($B110=H$6,H$13,0)-IF(AND($B110&gt;=1,$B110&lt;=H$6),H_TI+H_ServNPL,0)-(IF($B110=2,H$7*H_LegalShare,0)+IF($B110=H$6,H$7*(1-H_LegalShare),0))-IF($B110=0,H_Acq+H_Board,0)</f>
        <v>0</v>
      </c>
      <c r="I210" s="19" t="n">
        <f aca="false">IF($B110=I$6,I$13,0)-IF(AND($B110&gt;=1,$B110&lt;=I$6),H_TI+H_ServNPL,0)-(IF($B110=2,I$7*H_LegalShare,0)+IF($B110=I$6,I$7*(1-H_LegalShare),0))-IF($B110=0,H_Acq+H_Board,0)</f>
        <v>0</v>
      </c>
      <c r="J210" s="19" t="n">
        <f aca="false">IF($B110=J$6,J$13,0)-IF(AND($B110&gt;=1,$B110&lt;=J$6),H_TI+H_ServNPL,0)-(IF($B110=2,J$7*H_LegalShare,0)+IF($B110=J$6,J$7*(1-H_LegalShare),0))-IF($B110=0,H_Acq+H_Board,0)</f>
        <v>0</v>
      </c>
      <c r="K210" s="19" t="n">
        <f aca="false">IF($B110=K$6,K$13,0)-IF(AND($B110&gt;=1,$B110&lt;=K$6),H_TI+H_ServNPL,0)-(IF($B110=2,K$7*H_LegalShare,0)+IF($B110=K$6,K$7*(1-H_LegalShare),0))-IF($B110=0,H_Acq+H_Board,0)</f>
        <v>0</v>
      </c>
      <c r="L210" s="19" t="n">
        <f aca="false">IF($B110=L$6,L$13,0)-IF(AND($B110&gt;=1,$B110&lt;=L$6),H_TI+H_ServNPL,0)-(IF($B110=2,L$7*H_LegalShare,0)+IF($B110=L$6,L$7*(1-H_LegalShare),0))-IF($B110=0,H_Acq+H_Board,0)</f>
        <v>0</v>
      </c>
      <c r="M210" s="19" t="n">
        <f aca="false">IF($B110=M$6,M$13,0)-IF(AND($B110&gt;=1,$B110&lt;=M$6),H_TI+H_ServNPL,0)-(IF($B110=2,M$7*H_LegalShare,0)+IF($B110=M$6,M$7*(1-H_LegalShare),0))-IF($B110=0,H_Acq+H_Board,0)</f>
        <v>0</v>
      </c>
      <c r="N210" s="19" t="n">
        <f aca="false">IF($B110=N$6,N$13,0)-IF(AND($B110&gt;=1,$B110&lt;=N$6),H_TI+H_ServNPL,0)-(IF($B110=2,N$7*H_LegalShare,0)+IF($B110=N$6,N$7*(1-H_LegalShare),0))-IF($B110=0,H_Acq+H_Board,0)</f>
        <v>0</v>
      </c>
      <c r="O210" s="19" t="n">
        <f aca="false">IF($B110=O$6,O$13,0)-IF(AND($B110&gt;=1,$B110&lt;=O$6),H_TI+H_ServNPL,0)-(IF($B110=2,O$7*H_LegalShare,0)+IF($B110=O$6,O$7*(1-H_LegalShare),0))-IF($B110=0,H_Acq+H_Board,0)</f>
        <v>0</v>
      </c>
      <c r="P210" s="19" t="n">
        <f aca="false">IF($B110=P$6,P$13,0)-IF(AND($B110&gt;=1,$B110&lt;=P$6),H_TI+H_ServNPL,0)-(IF($B110=2,P$7*H_LegalShare,0)+IF($B110=P$6,P$7*(1-H_LegalShare),0))-IF($B110=0,H_Acq+H_Board,0)</f>
        <v>0</v>
      </c>
      <c r="Q210" s="19" t="n">
        <f aca="false">IF($B110=Q$6,Q$13,0)-IF(AND($B110&gt;=1,$B110&lt;=Q$6),H_TI+H_ServNPL,0)-(IF($B110=2,Q$7*H_LegalShare,0)+IF($B110=Q$6,Q$7*(1-H_LegalShare),0))-IF($B110=0,H_Acq+H_Board,0)</f>
        <v>0</v>
      </c>
      <c r="R210" s="19" t="n">
        <f aca="false">IF($B110=R$6,R$13,0)-IF(AND($B110&gt;=1,$B110&lt;=R$6),H_TI+H_ServNPL,0)-(IF($B110=2,R$7*H_LegalShare,0)+IF($B110=R$6,R$7*(1-H_LegalShare),0))-IF($B110=0,H_Acq+H_Board,0)</f>
        <v>0</v>
      </c>
      <c r="S210" s="19" t="n">
        <f aca="false">IF($B110=S$6,S$13,0)-IF(AND($B110&gt;=1,$B110&lt;=S$6),H_TI+H_ServNPL,0)-(IF($B110=2,S$7*H_LegalShare,0)+IF($B110=S$6,S$7*(1-H_LegalShare),0))-IF($B110=0,H_Acq+H_Board,0)</f>
        <v>0</v>
      </c>
      <c r="T210" s="19" t="n">
        <f aca="false">IF($B110=T$6,T$13,0)-IF(AND($B110&gt;=1,$B110&lt;=T$6),H_TI+H_ServNPL,0)-(IF($B110=2,T$7*H_LegalShare,0)+IF($B110=T$6,T$7*(1-H_LegalShare),0))-IF($B110=0,H_Acq+H_Board,0)</f>
        <v>0</v>
      </c>
      <c r="U210" s="19" t="n">
        <f aca="false">IF($B110=U$6,U$13,0)-IF(AND($B110&gt;=1,$B110&lt;=U$6),H_TI+H_ServNPL,0)-(IF($B110=2,U$7*H_LegalShare,0)+IF($B110=U$6,U$7*(1-H_LegalShare),0))-IF($B110=0,H_Acq+H_Board,0)</f>
        <v>0</v>
      </c>
      <c r="V210" s="19" t="n">
        <f aca="false">IF($B110=V$6,V$13,0)-IF(AND($B110&gt;=1,$B110&lt;=V$6),H_TI+H_ServNPL,0)-(IF($B110=2,V$7*H_LegalShare,0)+IF($B110=V$6,V$7*(1-H_LegalShare),0))-IF($B110=0,H_Acq+H_Board,0)</f>
        <v>0</v>
      </c>
      <c r="W210" s="19" t="n">
        <f aca="false">IF($B110=W$6,W$13,0)-IF(AND($B110&gt;=1,$B110&lt;=W$6),H_TI+H_ServNPL,0)-(IF($B110=2,W$7*H_LegalShare,0)+IF($B110=W$6,W$7*(1-H_LegalShare),0))-IF($B110=0,H_Acq+H_Board,0)</f>
        <v>0</v>
      </c>
      <c r="X210" s="19" t="n">
        <f aca="false">IF($B110=X$6,X$13,0)-IF(AND($B110&gt;=1,$B110&lt;=X$6),H_TI+H_ServNPL,0)-(IF($B110=2,X$7*H_LegalShare,0)+IF($B110=X$6,X$7*(1-H_LegalShare),0))-IF($B110=0,H_Acq+H_Board,0)</f>
        <v>0</v>
      </c>
      <c r="Y210" s="19" t="n">
        <f aca="false">IF($B110=Y$6,Y$13,0)-IF(AND($B110&gt;=1,$B110&lt;=Y$6),H_TI+H_ServNPL,0)-(IF($B110=2,Y$7*H_LegalShare,0)+IF($B110=Y$6,Y$7*(1-H_LegalShare),0))-IF($B110=0,H_Acq+H_Board,0)</f>
        <v>0</v>
      </c>
    </row>
    <row r="211" customFormat="false" ht="15" hidden="false" customHeight="false" outlineLevel="0" collapsed="false">
      <c r="B211" s="0" t="n">
        <v>80</v>
      </c>
      <c r="C211" s="19" t="n">
        <f aca="false">IF($B111=C$6,C$13,0)-IF(AND($B111&gt;=1,$B111&lt;=C$6),H_TI+H_ServNPL,0)-(IF($B111=2,C$7*H_LegalShare,0)+IF($B111=C$6,C$7*(1-H_LegalShare),0))-IF($B111=0,H_Acq+H_Board,0)</f>
        <v>0</v>
      </c>
      <c r="D211" s="19" t="n">
        <f aca="false">IF($B111=D$6,D$13,0)-IF(AND($B111&gt;=1,$B111&lt;=D$6),H_TI+H_ServNPL,0)-(IF($B111=2,D$7*H_LegalShare,0)+IF($B111=D$6,D$7*(1-H_LegalShare),0))-IF($B111=0,H_Acq+H_Board,0)</f>
        <v>0</v>
      </c>
      <c r="E211" s="19" t="n">
        <f aca="false">IF($B111=E$6,E$13,0)-IF(AND($B111&gt;=1,$B111&lt;=E$6),H_TI+H_ServNPL,0)-(IF($B111=2,E$7*H_LegalShare,0)+IF($B111=E$6,E$7*(1-H_LegalShare),0))-IF($B111=0,H_Acq+H_Board,0)</f>
        <v>0</v>
      </c>
      <c r="F211" s="19" t="n">
        <f aca="false">IF($B111=F$6,F$13,0)-IF(AND($B111&gt;=1,$B111&lt;=F$6),H_TI+H_ServNPL,0)-(IF($B111=2,F$7*H_LegalShare,0)+IF($B111=F$6,F$7*(1-H_LegalShare),0))-IF($B111=0,H_Acq+H_Board,0)</f>
        <v>0</v>
      </c>
      <c r="G211" s="19" t="n">
        <f aca="false">IF($B111=G$6,G$13,0)-IF(AND($B111&gt;=1,$B111&lt;=G$6),H_TI+H_ServNPL,0)-(IF($B111=2,G$7*H_LegalShare,0)+IF($B111=G$6,G$7*(1-H_LegalShare),0))-IF($B111=0,H_Acq+H_Board,0)</f>
        <v>0</v>
      </c>
      <c r="H211" s="19" t="n">
        <f aca="false">IF($B111=H$6,H$13,0)-IF(AND($B111&gt;=1,$B111&lt;=H$6),H_TI+H_ServNPL,0)-(IF($B111=2,H$7*H_LegalShare,0)+IF($B111=H$6,H$7*(1-H_LegalShare),0))-IF($B111=0,H_Acq+H_Board,0)</f>
        <v>0</v>
      </c>
      <c r="I211" s="19" t="n">
        <f aca="false">IF($B111=I$6,I$13,0)-IF(AND($B111&gt;=1,$B111&lt;=I$6),H_TI+H_ServNPL,0)-(IF($B111=2,I$7*H_LegalShare,0)+IF($B111=I$6,I$7*(1-H_LegalShare),0))-IF($B111=0,H_Acq+H_Board,0)</f>
        <v>0</v>
      </c>
      <c r="J211" s="19" t="n">
        <f aca="false">IF($B111=J$6,J$13,0)-IF(AND($B111&gt;=1,$B111&lt;=J$6),H_TI+H_ServNPL,0)-(IF($B111=2,J$7*H_LegalShare,0)+IF($B111=J$6,J$7*(1-H_LegalShare),0))-IF($B111=0,H_Acq+H_Board,0)</f>
        <v>0</v>
      </c>
      <c r="K211" s="19" t="n">
        <f aca="false">IF($B111=K$6,K$13,0)-IF(AND($B111&gt;=1,$B111&lt;=K$6),H_TI+H_ServNPL,0)-(IF($B111=2,K$7*H_LegalShare,0)+IF($B111=K$6,K$7*(1-H_LegalShare),0))-IF($B111=0,H_Acq+H_Board,0)</f>
        <v>0</v>
      </c>
      <c r="L211" s="19" t="n">
        <f aca="false">IF($B111=L$6,L$13,0)-IF(AND($B111&gt;=1,$B111&lt;=L$6),H_TI+H_ServNPL,0)-(IF($B111=2,L$7*H_LegalShare,0)+IF($B111=L$6,L$7*(1-H_LegalShare),0))-IF($B111=0,H_Acq+H_Board,0)</f>
        <v>0</v>
      </c>
      <c r="M211" s="19" t="n">
        <f aca="false">IF($B111=M$6,M$13,0)-IF(AND($B111&gt;=1,$B111&lt;=M$6),H_TI+H_ServNPL,0)-(IF($B111=2,M$7*H_LegalShare,0)+IF($B111=M$6,M$7*(1-H_LegalShare),0))-IF($B111=0,H_Acq+H_Board,0)</f>
        <v>0</v>
      </c>
      <c r="N211" s="19" t="n">
        <f aca="false">IF($B111=N$6,N$13,0)-IF(AND($B111&gt;=1,$B111&lt;=N$6),H_TI+H_ServNPL,0)-(IF($B111=2,N$7*H_LegalShare,0)+IF($B111=N$6,N$7*(1-H_LegalShare),0))-IF($B111=0,H_Acq+H_Board,0)</f>
        <v>0</v>
      </c>
      <c r="O211" s="19" t="n">
        <f aca="false">IF($B111=O$6,O$13,0)-IF(AND($B111&gt;=1,$B111&lt;=O$6),H_TI+H_ServNPL,0)-(IF($B111=2,O$7*H_LegalShare,0)+IF($B111=O$6,O$7*(1-H_LegalShare),0))-IF($B111=0,H_Acq+H_Board,0)</f>
        <v>0</v>
      </c>
      <c r="P211" s="19" t="n">
        <f aca="false">IF($B111=P$6,P$13,0)-IF(AND($B111&gt;=1,$B111&lt;=P$6),H_TI+H_ServNPL,0)-(IF($B111=2,P$7*H_LegalShare,0)+IF($B111=P$6,P$7*(1-H_LegalShare),0))-IF($B111=0,H_Acq+H_Board,0)</f>
        <v>0</v>
      </c>
      <c r="Q211" s="19" t="n">
        <f aca="false">IF($B111=Q$6,Q$13,0)-IF(AND($B111&gt;=1,$B111&lt;=Q$6),H_TI+H_ServNPL,0)-(IF($B111=2,Q$7*H_LegalShare,0)+IF($B111=Q$6,Q$7*(1-H_LegalShare),0))-IF($B111=0,H_Acq+H_Board,0)</f>
        <v>0</v>
      </c>
      <c r="R211" s="19" t="n">
        <f aca="false">IF($B111=R$6,R$13,0)-IF(AND($B111&gt;=1,$B111&lt;=R$6),H_TI+H_ServNPL,0)-(IF($B111=2,R$7*H_LegalShare,0)+IF($B111=R$6,R$7*(1-H_LegalShare),0))-IF($B111=0,H_Acq+H_Board,0)</f>
        <v>0</v>
      </c>
      <c r="S211" s="19" t="n">
        <f aca="false">IF($B111=S$6,S$13,0)-IF(AND($B111&gt;=1,$B111&lt;=S$6),H_TI+H_ServNPL,0)-(IF($B111=2,S$7*H_LegalShare,0)+IF($B111=S$6,S$7*(1-H_LegalShare),0))-IF($B111=0,H_Acq+H_Board,0)</f>
        <v>0</v>
      </c>
      <c r="T211" s="19" t="n">
        <f aca="false">IF($B111=T$6,T$13,0)-IF(AND($B111&gt;=1,$B111&lt;=T$6),H_TI+H_ServNPL,0)-(IF($B111=2,T$7*H_LegalShare,0)+IF($B111=T$6,T$7*(1-H_LegalShare),0))-IF($B111=0,H_Acq+H_Board,0)</f>
        <v>0</v>
      </c>
      <c r="U211" s="19" t="n">
        <f aca="false">IF($B111=U$6,U$13,0)-IF(AND($B111&gt;=1,$B111&lt;=U$6),H_TI+H_ServNPL,0)-(IF($B111=2,U$7*H_LegalShare,0)+IF($B111=U$6,U$7*(1-H_LegalShare),0))-IF($B111=0,H_Acq+H_Board,0)</f>
        <v>0</v>
      </c>
      <c r="V211" s="19" t="n">
        <f aca="false">IF($B111=V$6,V$13,0)-IF(AND($B111&gt;=1,$B111&lt;=V$6),H_TI+H_ServNPL,0)-(IF($B111=2,V$7*H_LegalShare,0)+IF($B111=V$6,V$7*(1-H_LegalShare),0))-IF($B111=0,H_Acq+H_Board,0)</f>
        <v>0</v>
      </c>
      <c r="W211" s="19" t="n">
        <f aca="false">IF($B111=W$6,W$13,0)-IF(AND($B111&gt;=1,$B111&lt;=W$6),H_TI+H_ServNPL,0)-(IF($B111=2,W$7*H_LegalShare,0)+IF($B111=W$6,W$7*(1-H_LegalShare),0))-IF($B111=0,H_Acq+H_Board,0)</f>
        <v>0</v>
      </c>
      <c r="X211" s="19" t="n">
        <f aca="false">IF($B111=X$6,X$13,0)-IF(AND($B111&gt;=1,$B111&lt;=X$6),H_TI+H_ServNPL,0)-(IF($B111=2,X$7*H_LegalShare,0)+IF($B111=X$6,X$7*(1-H_LegalShare),0))-IF($B111=0,H_Acq+H_Board,0)</f>
        <v>0</v>
      </c>
      <c r="Y211" s="19" t="n">
        <f aca="false">IF($B111=Y$6,Y$13,0)-IF(AND($B111&gt;=1,$B111&lt;=Y$6),H_TI+H_ServNPL,0)-(IF($B111=2,Y$7*H_LegalShare,0)+IF($B111=Y$6,Y$7*(1-H_LegalShare),0))-IF($B111=0,H_Acq+H_Board,0)</f>
        <v>0</v>
      </c>
    </row>
    <row r="212" customFormat="false" ht="15" hidden="false" customHeight="false" outlineLevel="0" collapsed="false">
      <c r="B212" s="0" t="n">
        <v>81</v>
      </c>
      <c r="C212" s="19" t="n">
        <f aca="false">IF($B112=C$6,C$13,0)-IF(AND($B112&gt;=1,$B112&lt;=C$6),H_TI+H_ServNPL,0)-(IF($B112=2,C$7*H_LegalShare,0)+IF($B112=C$6,C$7*(1-H_LegalShare),0))-IF($B112=0,H_Acq+H_Board,0)</f>
        <v>0</v>
      </c>
      <c r="D212" s="19" t="n">
        <f aca="false">IF($B112=D$6,D$13,0)-IF(AND($B112&gt;=1,$B112&lt;=D$6),H_TI+H_ServNPL,0)-(IF($B112=2,D$7*H_LegalShare,0)+IF($B112=D$6,D$7*(1-H_LegalShare),0))-IF($B112=0,H_Acq+H_Board,0)</f>
        <v>0</v>
      </c>
      <c r="E212" s="19" t="n">
        <f aca="false">IF($B112=E$6,E$13,0)-IF(AND($B112&gt;=1,$B112&lt;=E$6),H_TI+H_ServNPL,0)-(IF($B112=2,E$7*H_LegalShare,0)+IF($B112=E$6,E$7*(1-H_LegalShare),0))-IF($B112=0,H_Acq+H_Board,0)</f>
        <v>0</v>
      </c>
      <c r="F212" s="19" t="n">
        <f aca="false">IF($B112=F$6,F$13,0)-IF(AND($B112&gt;=1,$B112&lt;=F$6),H_TI+H_ServNPL,0)-(IF($B112=2,F$7*H_LegalShare,0)+IF($B112=F$6,F$7*(1-H_LegalShare),0))-IF($B112=0,H_Acq+H_Board,0)</f>
        <v>0</v>
      </c>
      <c r="G212" s="19" t="n">
        <f aca="false">IF($B112=G$6,G$13,0)-IF(AND($B112&gt;=1,$B112&lt;=G$6),H_TI+H_ServNPL,0)-(IF($B112=2,G$7*H_LegalShare,0)+IF($B112=G$6,G$7*(1-H_LegalShare),0))-IF($B112=0,H_Acq+H_Board,0)</f>
        <v>0</v>
      </c>
      <c r="H212" s="19" t="n">
        <f aca="false">IF($B112=H$6,H$13,0)-IF(AND($B112&gt;=1,$B112&lt;=H$6),H_TI+H_ServNPL,0)-(IF($B112=2,H$7*H_LegalShare,0)+IF($B112=H$6,H$7*(1-H_LegalShare),0))-IF($B112=0,H_Acq+H_Board,0)</f>
        <v>0</v>
      </c>
      <c r="I212" s="19" t="n">
        <f aca="false">IF($B112=I$6,I$13,0)-IF(AND($B112&gt;=1,$B112&lt;=I$6),H_TI+H_ServNPL,0)-(IF($B112=2,I$7*H_LegalShare,0)+IF($B112=I$6,I$7*(1-H_LegalShare),0))-IF($B112=0,H_Acq+H_Board,0)</f>
        <v>0</v>
      </c>
      <c r="J212" s="19" t="n">
        <f aca="false">IF($B112=J$6,J$13,0)-IF(AND($B112&gt;=1,$B112&lt;=J$6),H_TI+H_ServNPL,0)-(IF($B112=2,J$7*H_LegalShare,0)+IF($B112=J$6,J$7*(1-H_LegalShare),0))-IF($B112=0,H_Acq+H_Board,0)</f>
        <v>0</v>
      </c>
      <c r="K212" s="19" t="n">
        <f aca="false">IF($B112=K$6,K$13,0)-IF(AND($B112&gt;=1,$B112&lt;=K$6),H_TI+H_ServNPL,0)-(IF($B112=2,K$7*H_LegalShare,0)+IF($B112=K$6,K$7*(1-H_LegalShare),0))-IF($B112=0,H_Acq+H_Board,0)</f>
        <v>0</v>
      </c>
      <c r="L212" s="19" t="n">
        <f aca="false">IF($B112=L$6,L$13,0)-IF(AND($B112&gt;=1,$B112&lt;=L$6),H_TI+H_ServNPL,0)-(IF($B112=2,L$7*H_LegalShare,0)+IF($B112=L$6,L$7*(1-H_LegalShare),0))-IF($B112=0,H_Acq+H_Board,0)</f>
        <v>0</v>
      </c>
      <c r="M212" s="19" t="n">
        <f aca="false">IF($B112=M$6,M$13,0)-IF(AND($B112&gt;=1,$B112&lt;=M$6),H_TI+H_ServNPL,0)-(IF($B112=2,M$7*H_LegalShare,0)+IF($B112=M$6,M$7*(1-H_LegalShare),0))-IF($B112=0,H_Acq+H_Board,0)</f>
        <v>0</v>
      </c>
      <c r="N212" s="19" t="n">
        <f aca="false">IF($B112=N$6,N$13,0)-IF(AND($B112&gt;=1,$B112&lt;=N$6),H_TI+H_ServNPL,0)-(IF($B112=2,N$7*H_LegalShare,0)+IF($B112=N$6,N$7*(1-H_LegalShare),0))-IF($B112=0,H_Acq+H_Board,0)</f>
        <v>0</v>
      </c>
      <c r="O212" s="19" t="n">
        <f aca="false">IF($B112=O$6,O$13,0)-IF(AND($B112&gt;=1,$B112&lt;=O$6),H_TI+H_ServNPL,0)-(IF($B112=2,O$7*H_LegalShare,0)+IF($B112=O$6,O$7*(1-H_LegalShare),0))-IF($B112=0,H_Acq+H_Board,0)</f>
        <v>0</v>
      </c>
      <c r="P212" s="19" t="n">
        <f aca="false">IF($B112=P$6,P$13,0)-IF(AND($B112&gt;=1,$B112&lt;=P$6),H_TI+H_ServNPL,0)-(IF($B112=2,P$7*H_LegalShare,0)+IF($B112=P$6,P$7*(1-H_LegalShare),0))-IF($B112=0,H_Acq+H_Board,0)</f>
        <v>0</v>
      </c>
      <c r="Q212" s="19" t="n">
        <f aca="false">IF($B112=Q$6,Q$13,0)-IF(AND($B112&gt;=1,$B112&lt;=Q$6),H_TI+H_ServNPL,0)-(IF($B112=2,Q$7*H_LegalShare,0)+IF($B112=Q$6,Q$7*(1-H_LegalShare),0))-IF($B112=0,H_Acq+H_Board,0)</f>
        <v>0</v>
      </c>
      <c r="R212" s="19" t="n">
        <f aca="false">IF($B112=R$6,R$13,0)-IF(AND($B112&gt;=1,$B112&lt;=R$6),H_TI+H_ServNPL,0)-(IF($B112=2,R$7*H_LegalShare,0)+IF($B112=R$6,R$7*(1-H_LegalShare),0))-IF($B112=0,H_Acq+H_Board,0)</f>
        <v>0</v>
      </c>
      <c r="S212" s="19" t="n">
        <f aca="false">IF($B112=S$6,S$13,0)-IF(AND($B112&gt;=1,$B112&lt;=S$6),H_TI+H_ServNPL,0)-(IF($B112=2,S$7*H_LegalShare,0)+IF($B112=S$6,S$7*(1-H_LegalShare),0))-IF($B112=0,H_Acq+H_Board,0)</f>
        <v>0</v>
      </c>
      <c r="T212" s="19" t="n">
        <f aca="false">IF($B112=T$6,T$13,0)-IF(AND($B112&gt;=1,$B112&lt;=T$6),H_TI+H_ServNPL,0)-(IF($B112=2,T$7*H_LegalShare,0)+IF($B112=T$6,T$7*(1-H_LegalShare),0))-IF($B112=0,H_Acq+H_Board,0)</f>
        <v>0</v>
      </c>
      <c r="U212" s="19" t="n">
        <f aca="false">IF($B112=U$6,U$13,0)-IF(AND($B112&gt;=1,$B112&lt;=U$6),H_TI+H_ServNPL,0)-(IF($B112=2,U$7*H_LegalShare,0)+IF($B112=U$6,U$7*(1-H_LegalShare),0))-IF($B112=0,H_Acq+H_Board,0)</f>
        <v>0</v>
      </c>
      <c r="V212" s="19" t="n">
        <f aca="false">IF($B112=V$6,V$13,0)-IF(AND($B112&gt;=1,$B112&lt;=V$6),H_TI+H_ServNPL,0)-(IF($B112=2,V$7*H_LegalShare,0)+IF($B112=V$6,V$7*(1-H_LegalShare),0))-IF($B112=0,H_Acq+H_Board,0)</f>
        <v>0</v>
      </c>
      <c r="W212" s="19" t="n">
        <f aca="false">IF($B112=W$6,W$13,0)-IF(AND($B112&gt;=1,$B112&lt;=W$6),H_TI+H_ServNPL,0)-(IF($B112=2,W$7*H_LegalShare,0)+IF($B112=W$6,W$7*(1-H_LegalShare),0))-IF($B112=0,H_Acq+H_Board,0)</f>
        <v>0</v>
      </c>
      <c r="X212" s="19" t="n">
        <f aca="false">IF($B112=X$6,X$13,0)-IF(AND($B112&gt;=1,$B112&lt;=X$6),H_TI+H_ServNPL,0)-(IF($B112=2,X$7*H_LegalShare,0)+IF($B112=X$6,X$7*(1-H_LegalShare),0))-IF($B112=0,H_Acq+H_Board,0)</f>
        <v>0</v>
      </c>
      <c r="Y212" s="19" t="n">
        <f aca="false">IF($B112=Y$6,Y$13,0)-IF(AND($B112&gt;=1,$B112&lt;=Y$6),H_TI+H_ServNPL,0)-(IF($B112=2,Y$7*H_LegalShare,0)+IF($B112=Y$6,Y$7*(1-H_LegalShare),0))-IF($B112=0,H_Acq+H_Board,0)</f>
        <v>0</v>
      </c>
    </row>
    <row r="213" customFormat="false" ht="15" hidden="false" customHeight="false" outlineLevel="0" collapsed="false">
      <c r="B213" s="0" t="n">
        <v>82</v>
      </c>
      <c r="C213" s="19" t="n">
        <f aca="false">IF($B113=C$6,C$13,0)-IF(AND($B113&gt;=1,$B113&lt;=C$6),H_TI+H_ServNPL,0)-(IF($B113=2,C$7*H_LegalShare,0)+IF($B113=C$6,C$7*(1-H_LegalShare),0))-IF($B113=0,H_Acq+H_Board,0)</f>
        <v>0</v>
      </c>
      <c r="D213" s="19" t="n">
        <f aca="false">IF($B113=D$6,D$13,0)-IF(AND($B113&gt;=1,$B113&lt;=D$6),H_TI+H_ServNPL,0)-(IF($B113=2,D$7*H_LegalShare,0)+IF($B113=D$6,D$7*(1-H_LegalShare),0))-IF($B113=0,H_Acq+H_Board,0)</f>
        <v>0</v>
      </c>
      <c r="E213" s="19" t="n">
        <f aca="false">IF($B113=E$6,E$13,0)-IF(AND($B113&gt;=1,$B113&lt;=E$6),H_TI+H_ServNPL,0)-(IF($B113=2,E$7*H_LegalShare,0)+IF($B113=E$6,E$7*(1-H_LegalShare),0))-IF($B113=0,H_Acq+H_Board,0)</f>
        <v>0</v>
      </c>
      <c r="F213" s="19" t="n">
        <f aca="false">IF($B113=F$6,F$13,0)-IF(AND($B113&gt;=1,$B113&lt;=F$6),H_TI+H_ServNPL,0)-(IF($B113=2,F$7*H_LegalShare,0)+IF($B113=F$6,F$7*(1-H_LegalShare),0))-IF($B113=0,H_Acq+H_Board,0)</f>
        <v>0</v>
      </c>
      <c r="G213" s="19" t="n">
        <f aca="false">IF($B113=G$6,G$13,0)-IF(AND($B113&gt;=1,$B113&lt;=G$6),H_TI+H_ServNPL,0)-(IF($B113=2,G$7*H_LegalShare,0)+IF($B113=G$6,G$7*(1-H_LegalShare),0))-IF($B113=0,H_Acq+H_Board,0)</f>
        <v>0</v>
      </c>
      <c r="H213" s="19" t="n">
        <f aca="false">IF($B113=H$6,H$13,0)-IF(AND($B113&gt;=1,$B113&lt;=H$6),H_TI+H_ServNPL,0)-(IF($B113=2,H$7*H_LegalShare,0)+IF($B113=H$6,H$7*(1-H_LegalShare),0))-IF($B113=0,H_Acq+H_Board,0)</f>
        <v>0</v>
      </c>
      <c r="I213" s="19" t="n">
        <f aca="false">IF($B113=I$6,I$13,0)-IF(AND($B113&gt;=1,$B113&lt;=I$6),H_TI+H_ServNPL,0)-(IF($B113=2,I$7*H_LegalShare,0)+IF($B113=I$6,I$7*(1-H_LegalShare),0))-IF($B113=0,H_Acq+H_Board,0)</f>
        <v>0</v>
      </c>
      <c r="J213" s="19" t="n">
        <f aca="false">IF($B113=J$6,J$13,0)-IF(AND($B113&gt;=1,$B113&lt;=J$6),H_TI+H_ServNPL,0)-(IF($B113=2,J$7*H_LegalShare,0)+IF($B113=J$6,J$7*(1-H_LegalShare),0))-IF($B113=0,H_Acq+H_Board,0)</f>
        <v>0</v>
      </c>
      <c r="K213" s="19" t="n">
        <f aca="false">IF($B113=K$6,K$13,0)-IF(AND($B113&gt;=1,$B113&lt;=K$6),H_TI+H_ServNPL,0)-(IF($B113=2,K$7*H_LegalShare,0)+IF($B113=K$6,K$7*(1-H_LegalShare),0))-IF($B113=0,H_Acq+H_Board,0)</f>
        <v>0</v>
      </c>
      <c r="L213" s="19" t="n">
        <f aca="false">IF($B113=L$6,L$13,0)-IF(AND($B113&gt;=1,$B113&lt;=L$6),H_TI+H_ServNPL,0)-(IF($B113=2,L$7*H_LegalShare,0)+IF($B113=L$6,L$7*(1-H_LegalShare),0))-IF($B113=0,H_Acq+H_Board,0)</f>
        <v>0</v>
      </c>
      <c r="M213" s="19" t="n">
        <f aca="false">IF($B113=M$6,M$13,0)-IF(AND($B113&gt;=1,$B113&lt;=M$6),H_TI+H_ServNPL,0)-(IF($B113=2,M$7*H_LegalShare,0)+IF($B113=M$6,M$7*(1-H_LegalShare),0))-IF($B113=0,H_Acq+H_Board,0)</f>
        <v>0</v>
      </c>
      <c r="N213" s="19" t="n">
        <f aca="false">IF($B113=N$6,N$13,0)-IF(AND($B113&gt;=1,$B113&lt;=N$6),H_TI+H_ServNPL,0)-(IF($B113=2,N$7*H_LegalShare,0)+IF($B113=N$6,N$7*(1-H_LegalShare),0))-IF($B113=0,H_Acq+H_Board,0)</f>
        <v>0</v>
      </c>
      <c r="O213" s="19" t="n">
        <f aca="false">IF($B113=O$6,O$13,0)-IF(AND($B113&gt;=1,$B113&lt;=O$6),H_TI+H_ServNPL,0)-(IF($B113=2,O$7*H_LegalShare,0)+IF($B113=O$6,O$7*(1-H_LegalShare),0))-IF($B113=0,H_Acq+H_Board,0)</f>
        <v>0</v>
      </c>
      <c r="P213" s="19" t="n">
        <f aca="false">IF($B113=P$6,P$13,0)-IF(AND($B113&gt;=1,$B113&lt;=P$6),H_TI+H_ServNPL,0)-(IF($B113=2,P$7*H_LegalShare,0)+IF($B113=P$6,P$7*(1-H_LegalShare),0))-IF($B113=0,H_Acq+H_Board,0)</f>
        <v>0</v>
      </c>
      <c r="Q213" s="19" t="n">
        <f aca="false">IF($B113=Q$6,Q$13,0)-IF(AND($B113&gt;=1,$B113&lt;=Q$6),H_TI+H_ServNPL,0)-(IF($B113=2,Q$7*H_LegalShare,0)+IF($B113=Q$6,Q$7*(1-H_LegalShare),0))-IF($B113=0,H_Acq+H_Board,0)</f>
        <v>0</v>
      </c>
      <c r="R213" s="19" t="n">
        <f aca="false">IF($B113=R$6,R$13,0)-IF(AND($B113&gt;=1,$B113&lt;=R$6),H_TI+H_ServNPL,0)-(IF($B113=2,R$7*H_LegalShare,0)+IF($B113=R$6,R$7*(1-H_LegalShare),0))-IF($B113=0,H_Acq+H_Board,0)</f>
        <v>0</v>
      </c>
      <c r="S213" s="19" t="n">
        <f aca="false">IF($B113=S$6,S$13,0)-IF(AND($B113&gt;=1,$B113&lt;=S$6),H_TI+H_ServNPL,0)-(IF($B113=2,S$7*H_LegalShare,0)+IF($B113=S$6,S$7*(1-H_LegalShare),0))-IF($B113=0,H_Acq+H_Board,0)</f>
        <v>0</v>
      </c>
      <c r="T213" s="19" t="n">
        <f aca="false">IF($B113=T$6,T$13,0)-IF(AND($B113&gt;=1,$B113&lt;=T$6),H_TI+H_ServNPL,0)-(IF($B113=2,T$7*H_LegalShare,0)+IF($B113=T$6,T$7*(1-H_LegalShare),0))-IF($B113=0,H_Acq+H_Board,0)</f>
        <v>0</v>
      </c>
      <c r="U213" s="19" t="n">
        <f aca="false">IF($B113=U$6,U$13,0)-IF(AND($B113&gt;=1,$B113&lt;=U$6),H_TI+H_ServNPL,0)-(IF($B113=2,U$7*H_LegalShare,0)+IF($B113=U$6,U$7*(1-H_LegalShare),0))-IF($B113=0,H_Acq+H_Board,0)</f>
        <v>0</v>
      </c>
      <c r="V213" s="19" t="n">
        <f aca="false">IF($B113=V$6,V$13,0)-IF(AND($B113&gt;=1,$B113&lt;=V$6),H_TI+H_ServNPL,0)-(IF($B113=2,V$7*H_LegalShare,0)+IF($B113=V$6,V$7*(1-H_LegalShare),0))-IF($B113=0,H_Acq+H_Board,0)</f>
        <v>0</v>
      </c>
      <c r="W213" s="19" t="n">
        <f aca="false">IF($B113=W$6,W$13,0)-IF(AND($B113&gt;=1,$B113&lt;=W$6),H_TI+H_ServNPL,0)-(IF($B113=2,W$7*H_LegalShare,0)+IF($B113=W$6,W$7*(1-H_LegalShare),0))-IF($B113=0,H_Acq+H_Board,0)</f>
        <v>0</v>
      </c>
      <c r="X213" s="19" t="n">
        <f aca="false">IF($B113=X$6,X$13,0)-IF(AND($B113&gt;=1,$B113&lt;=X$6),H_TI+H_ServNPL,0)-(IF($B113=2,X$7*H_LegalShare,0)+IF($B113=X$6,X$7*(1-H_LegalShare),0))-IF($B113=0,H_Acq+H_Board,0)</f>
        <v>0</v>
      </c>
      <c r="Y213" s="19" t="n">
        <f aca="false">IF($B113=Y$6,Y$13,0)-IF(AND($B113&gt;=1,$B113&lt;=Y$6),H_TI+H_ServNPL,0)-(IF($B113=2,Y$7*H_LegalShare,0)+IF($B113=Y$6,Y$7*(1-H_LegalShare),0))-IF($B113=0,H_Acq+H_Board,0)</f>
        <v>0</v>
      </c>
    </row>
    <row r="214" customFormat="false" ht="15" hidden="false" customHeight="false" outlineLevel="0" collapsed="false">
      <c r="B214" s="0" t="n">
        <v>83</v>
      </c>
      <c r="C214" s="19" t="n">
        <f aca="false">IF($B114=C$6,C$13,0)-IF(AND($B114&gt;=1,$B114&lt;=C$6),H_TI+H_ServNPL,0)-(IF($B114=2,C$7*H_LegalShare,0)+IF($B114=C$6,C$7*(1-H_LegalShare),0))-IF($B114=0,H_Acq+H_Board,0)</f>
        <v>0</v>
      </c>
      <c r="D214" s="19" t="n">
        <f aca="false">IF($B114=D$6,D$13,0)-IF(AND($B114&gt;=1,$B114&lt;=D$6),H_TI+H_ServNPL,0)-(IF($B114=2,D$7*H_LegalShare,0)+IF($B114=D$6,D$7*(1-H_LegalShare),0))-IF($B114=0,H_Acq+H_Board,0)</f>
        <v>0</v>
      </c>
      <c r="E214" s="19" t="n">
        <f aca="false">IF($B114=E$6,E$13,0)-IF(AND($B114&gt;=1,$B114&lt;=E$6),H_TI+H_ServNPL,0)-(IF($B114=2,E$7*H_LegalShare,0)+IF($B114=E$6,E$7*(1-H_LegalShare),0))-IF($B114=0,H_Acq+H_Board,0)</f>
        <v>0</v>
      </c>
      <c r="F214" s="19" t="n">
        <f aca="false">IF($B114=F$6,F$13,0)-IF(AND($B114&gt;=1,$B114&lt;=F$6),H_TI+H_ServNPL,0)-(IF($B114=2,F$7*H_LegalShare,0)+IF($B114=F$6,F$7*(1-H_LegalShare),0))-IF($B114=0,H_Acq+H_Board,0)</f>
        <v>0</v>
      </c>
      <c r="G214" s="19" t="n">
        <f aca="false">IF($B114=G$6,G$13,0)-IF(AND($B114&gt;=1,$B114&lt;=G$6),H_TI+H_ServNPL,0)-(IF($B114=2,G$7*H_LegalShare,0)+IF($B114=G$6,G$7*(1-H_LegalShare),0))-IF($B114=0,H_Acq+H_Board,0)</f>
        <v>0</v>
      </c>
      <c r="H214" s="19" t="n">
        <f aca="false">IF($B114=H$6,H$13,0)-IF(AND($B114&gt;=1,$B114&lt;=H$6),H_TI+H_ServNPL,0)-(IF($B114=2,H$7*H_LegalShare,0)+IF($B114=H$6,H$7*(1-H_LegalShare),0))-IF($B114=0,H_Acq+H_Board,0)</f>
        <v>0</v>
      </c>
      <c r="I214" s="19" t="n">
        <f aca="false">IF($B114=I$6,I$13,0)-IF(AND($B114&gt;=1,$B114&lt;=I$6),H_TI+H_ServNPL,0)-(IF($B114=2,I$7*H_LegalShare,0)+IF($B114=I$6,I$7*(1-H_LegalShare),0))-IF($B114=0,H_Acq+H_Board,0)</f>
        <v>0</v>
      </c>
      <c r="J214" s="19" t="n">
        <f aca="false">IF($B114=J$6,J$13,0)-IF(AND($B114&gt;=1,$B114&lt;=J$6),H_TI+H_ServNPL,0)-(IF($B114=2,J$7*H_LegalShare,0)+IF($B114=J$6,J$7*(1-H_LegalShare),0))-IF($B114=0,H_Acq+H_Board,0)</f>
        <v>0</v>
      </c>
      <c r="K214" s="19" t="n">
        <f aca="false">IF($B114=K$6,K$13,0)-IF(AND($B114&gt;=1,$B114&lt;=K$6),H_TI+H_ServNPL,0)-(IF($B114=2,K$7*H_LegalShare,0)+IF($B114=K$6,K$7*(1-H_LegalShare),0))-IF($B114=0,H_Acq+H_Board,0)</f>
        <v>0</v>
      </c>
      <c r="L214" s="19" t="n">
        <f aca="false">IF($B114=L$6,L$13,0)-IF(AND($B114&gt;=1,$B114&lt;=L$6),H_TI+H_ServNPL,0)-(IF($B114=2,L$7*H_LegalShare,0)+IF($B114=L$6,L$7*(1-H_LegalShare),0))-IF($B114=0,H_Acq+H_Board,0)</f>
        <v>0</v>
      </c>
      <c r="M214" s="19" t="n">
        <f aca="false">IF($B114=M$6,M$13,0)-IF(AND($B114&gt;=1,$B114&lt;=M$6),H_TI+H_ServNPL,0)-(IF($B114=2,M$7*H_LegalShare,0)+IF($B114=M$6,M$7*(1-H_LegalShare),0))-IF($B114=0,H_Acq+H_Board,0)</f>
        <v>0</v>
      </c>
      <c r="N214" s="19" t="n">
        <f aca="false">IF($B114=N$6,N$13,0)-IF(AND($B114&gt;=1,$B114&lt;=N$6),H_TI+H_ServNPL,0)-(IF($B114=2,N$7*H_LegalShare,0)+IF($B114=N$6,N$7*(1-H_LegalShare),0))-IF($B114=0,H_Acq+H_Board,0)</f>
        <v>0</v>
      </c>
      <c r="O214" s="19" t="n">
        <f aca="false">IF($B114=O$6,O$13,0)-IF(AND($B114&gt;=1,$B114&lt;=O$6),H_TI+H_ServNPL,0)-(IF($B114=2,O$7*H_LegalShare,0)+IF($B114=O$6,O$7*(1-H_LegalShare),0))-IF($B114=0,H_Acq+H_Board,0)</f>
        <v>0</v>
      </c>
      <c r="P214" s="19" t="n">
        <f aca="false">IF($B114=P$6,P$13,0)-IF(AND($B114&gt;=1,$B114&lt;=P$6),H_TI+H_ServNPL,0)-(IF($B114=2,P$7*H_LegalShare,0)+IF($B114=P$6,P$7*(1-H_LegalShare),0))-IF($B114=0,H_Acq+H_Board,0)</f>
        <v>0</v>
      </c>
      <c r="Q214" s="19" t="n">
        <f aca="false">IF($B114=Q$6,Q$13,0)-IF(AND($B114&gt;=1,$B114&lt;=Q$6),H_TI+H_ServNPL,0)-(IF($B114=2,Q$7*H_LegalShare,0)+IF($B114=Q$6,Q$7*(1-H_LegalShare),0))-IF($B114=0,H_Acq+H_Board,0)</f>
        <v>0</v>
      </c>
      <c r="R214" s="19" t="n">
        <f aca="false">IF($B114=R$6,R$13,0)-IF(AND($B114&gt;=1,$B114&lt;=R$6),H_TI+H_ServNPL,0)-(IF($B114=2,R$7*H_LegalShare,0)+IF($B114=R$6,R$7*(1-H_LegalShare),0))-IF($B114=0,H_Acq+H_Board,0)</f>
        <v>0</v>
      </c>
      <c r="S214" s="19" t="n">
        <f aca="false">IF($B114=S$6,S$13,0)-IF(AND($B114&gt;=1,$B114&lt;=S$6),H_TI+H_ServNPL,0)-(IF($B114=2,S$7*H_LegalShare,0)+IF($B114=S$6,S$7*(1-H_LegalShare),0))-IF($B114=0,H_Acq+H_Board,0)</f>
        <v>0</v>
      </c>
      <c r="T214" s="19" t="n">
        <f aca="false">IF($B114=T$6,T$13,0)-IF(AND($B114&gt;=1,$B114&lt;=T$6),H_TI+H_ServNPL,0)-(IF($B114=2,T$7*H_LegalShare,0)+IF($B114=T$6,T$7*(1-H_LegalShare),0))-IF($B114=0,H_Acq+H_Board,0)</f>
        <v>0</v>
      </c>
      <c r="U214" s="19" t="n">
        <f aca="false">IF($B114=U$6,U$13,0)-IF(AND($B114&gt;=1,$B114&lt;=U$6),H_TI+H_ServNPL,0)-(IF($B114=2,U$7*H_LegalShare,0)+IF($B114=U$6,U$7*(1-H_LegalShare),0))-IF($B114=0,H_Acq+H_Board,0)</f>
        <v>0</v>
      </c>
      <c r="V214" s="19" t="n">
        <f aca="false">IF($B114=V$6,V$13,0)-IF(AND($B114&gt;=1,$B114&lt;=V$6),H_TI+H_ServNPL,0)-(IF($B114=2,V$7*H_LegalShare,0)+IF($B114=V$6,V$7*(1-H_LegalShare),0))-IF($B114=0,H_Acq+H_Board,0)</f>
        <v>0</v>
      </c>
      <c r="W214" s="19" t="n">
        <f aca="false">IF($B114=W$6,W$13,0)-IF(AND($B114&gt;=1,$B114&lt;=W$6),H_TI+H_ServNPL,0)-(IF($B114=2,W$7*H_LegalShare,0)+IF($B114=W$6,W$7*(1-H_LegalShare),0))-IF($B114=0,H_Acq+H_Board,0)</f>
        <v>0</v>
      </c>
      <c r="X214" s="19" t="n">
        <f aca="false">IF($B114=X$6,X$13,0)-IF(AND($B114&gt;=1,$B114&lt;=X$6),H_TI+H_ServNPL,0)-(IF($B114=2,X$7*H_LegalShare,0)+IF($B114=X$6,X$7*(1-H_LegalShare),0))-IF($B114=0,H_Acq+H_Board,0)</f>
        <v>0</v>
      </c>
      <c r="Y214" s="19" t="n">
        <f aca="false">IF($B114=Y$6,Y$13,0)-IF(AND($B114&gt;=1,$B114&lt;=Y$6),H_TI+H_ServNPL,0)-(IF($B114=2,Y$7*H_LegalShare,0)+IF($B114=Y$6,Y$7*(1-H_LegalShare),0))-IF($B114=0,H_Acq+H_Board,0)</f>
        <v>0</v>
      </c>
    </row>
    <row r="215" customFormat="false" ht="15" hidden="false" customHeight="false" outlineLevel="0" collapsed="false">
      <c r="B215" s="0" t="n">
        <v>84</v>
      </c>
      <c r="C215" s="19" t="n">
        <f aca="false">IF($B115=C$6,C$13,0)-IF(AND($B115&gt;=1,$B115&lt;=C$6),H_TI+H_ServNPL,0)-(IF($B115=2,C$7*H_LegalShare,0)+IF($B115=C$6,C$7*(1-H_LegalShare),0))-IF($B115=0,H_Acq+H_Board,0)</f>
        <v>0</v>
      </c>
      <c r="D215" s="19" t="n">
        <f aca="false">IF($B115=D$6,D$13,0)-IF(AND($B115&gt;=1,$B115&lt;=D$6),H_TI+H_ServNPL,0)-(IF($B115=2,D$7*H_LegalShare,0)+IF($B115=D$6,D$7*(1-H_LegalShare),0))-IF($B115=0,H_Acq+H_Board,0)</f>
        <v>0</v>
      </c>
      <c r="E215" s="19" t="n">
        <f aca="false">IF($B115=E$6,E$13,0)-IF(AND($B115&gt;=1,$B115&lt;=E$6),H_TI+H_ServNPL,0)-(IF($B115=2,E$7*H_LegalShare,0)+IF($B115=E$6,E$7*(1-H_LegalShare),0))-IF($B115=0,H_Acq+H_Board,0)</f>
        <v>0</v>
      </c>
      <c r="F215" s="19" t="n">
        <f aca="false">IF($B115=F$6,F$13,0)-IF(AND($B115&gt;=1,$B115&lt;=F$6),H_TI+H_ServNPL,0)-(IF($B115=2,F$7*H_LegalShare,0)+IF($B115=F$6,F$7*(1-H_LegalShare),0))-IF($B115=0,H_Acq+H_Board,0)</f>
        <v>0</v>
      </c>
      <c r="G215" s="19" t="n">
        <f aca="false">IF($B115=G$6,G$13,0)-IF(AND($B115&gt;=1,$B115&lt;=G$6),H_TI+H_ServNPL,0)-(IF($B115=2,G$7*H_LegalShare,0)+IF($B115=G$6,G$7*(1-H_LegalShare),0))-IF($B115=0,H_Acq+H_Board,0)</f>
        <v>0</v>
      </c>
      <c r="H215" s="19" t="n">
        <f aca="false">IF($B115=H$6,H$13,0)-IF(AND($B115&gt;=1,$B115&lt;=H$6),H_TI+H_ServNPL,0)-(IF($B115=2,H$7*H_LegalShare,0)+IF($B115=H$6,H$7*(1-H_LegalShare),0))-IF($B115=0,H_Acq+H_Board,0)</f>
        <v>0</v>
      </c>
      <c r="I215" s="19" t="n">
        <f aca="false">IF($B115=I$6,I$13,0)-IF(AND($B115&gt;=1,$B115&lt;=I$6),H_TI+H_ServNPL,0)-(IF($B115=2,I$7*H_LegalShare,0)+IF($B115=I$6,I$7*(1-H_LegalShare),0))-IF($B115=0,H_Acq+H_Board,0)</f>
        <v>0</v>
      </c>
      <c r="J215" s="19" t="n">
        <f aca="false">IF($B115=J$6,J$13,0)-IF(AND($B115&gt;=1,$B115&lt;=J$6),H_TI+H_ServNPL,0)-(IF($B115=2,J$7*H_LegalShare,0)+IF($B115=J$6,J$7*(1-H_LegalShare),0))-IF($B115=0,H_Acq+H_Board,0)</f>
        <v>0</v>
      </c>
      <c r="K215" s="19" t="n">
        <f aca="false">IF($B115=K$6,K$13,0)-IF(AND($B115&gt;=1,$B115&lt;=K$6),H_TI+H_ServNPL,0)-(IF($B115=2,K$7*H_LegalShare,0)+IF($B115=K$6,K$7*(1-H_LegalShare),0))-IF($B115=0,H_Acq+H_Board,0)</f>
        <v>0</v>
      </c>
      <c r="L215" s="19" t="n">
        <f aca="false">IF($B115=L$6,L$13,0)-IF(AND($B115&gt;=1,$B115&lt;=L$6),H_TI+H_ServNPL,0)-(IF($B115=2,L$7*H_LegalShare,0)+IF($B115=L$6,L$7*(1-H_LegalShare),0))-IF($B115=0,H_Acq+H_Board,0)</f>
        <v>0</v>
      </c>
      <c r="M215" s="19" t="n">
        <f aca="false">IF($B115=M$6,M$13,0)-IF(AND($B115&gt;=1,$B115&lt;=M$6),H_TI+H_ServNPL,0)-(IF($B115=2,M$7*H_LegalShare,0)+IF($B115=M$6,M$7*(1-H_LegalShare),0))-IF($B115=0,H_Acq+H_Board,0)</f>
        <v>0</v>
      </c>
      <c r="N215" s="19" t="n">
        <f aca="false">IF($B115=N$6,N$13,0)-IF(AND($B115&gt;=1,$B115&lt;=N$6),H_TI+H_ServNPL,0)-(IF($B115=2,N$7*H_LegalShare,0)+IF($B115=N$6,N$7*(1-H_LegalShare),0))-IF($B115=0,H_Acq+H_Board,0)</f>
        <v>0</v>
      </c>
      <c r="O215" s="19" t="n">
        <f aca="false">IF($B115=O$6,O$13,0)-IF(AND($B115&gt;=1,$B115&lt;=O$6),H_TI+H_ServNPL,0)-(IF($B115=2,O$7*H_LegalShare,0)+IF($B115=O$6,O$7*(1-H_LegalShare),0))-IF($B115=0,H_Acq+H_Board,0)</f>
        <v>0</v>
      </c>
      <c r="P215" s="19" t="n">
        <f aca="false">IF($B115=P$6,P$13,0)-IF(AND($B115&gt;=1,$B115&lt;=P$6),H_TI+H_ServNPL,0)-(IF($B115=2,P$7*H_LegalShare,0)+IF($B115=P$6,P$7*(1-H_LegalShare),0))-IF($B115=0,H_Acq+H_Board,0)</f>
        <v>0</v>
      </c>
      <c r="Q215" s="19" t="n">
        <f aca="false">IF($B115=Q$6,Q$13,0)-IF(AND($B115&gt;=1,$B115&lt;=Q$6),H_TI+H_ServNPL,0)-(IF($B115=2,Q$7*H_LegalShare,0)+IF($B115=Q$6,Q$7*(1-H_LegalShare),0))-IF($B115=0,H_Acq+H_Board,0)</f>
        <v>0</v>
      </c>
      <c r="R215" s="19" t="n">
        <f aca="false">IF($B115=R$6,R$13,0)-IF(AND($B115&gt;=1,$B115&lt;=R$6),H_TI+H_ServNPL,0)-(IF($B115=2,R$7*H_LegalShare,0)+IF($B115=R$6,R$7*(1-H_LegalShare),0))-IF($B115=0,H_Acq+H_Board,0)</f>
        <v>0</v>
      </c>
      <c r="S215" s="19" t="n">
        <f aca="false">IF($B115=S$6,S$13,0)-IF(AND($B115&gt;=1,$B115&lt;=S$6),H_TI+H_ServNPL,0)-(IF($B115=2,S$7*H_LegalShare,0)+IF($B115=S$6,S$7*(1-H_LegalShare),0))-IF($B115=0,H_Acq+H_Board,0)</f>
        <v>0</v>
      </c>
      <c r="T215" s="19" t="n">
        <f aca="false">IF($B115=T$6,T$13,0)-IF(AND($B115&gt;=1,$B115&lt;=T$6),H_TI+H_ServNPL,0)-(IF($B115=2,T$7*H_LegalShare,0)+IF($B115=T$6,T$7*(1-H_LegalShare),0))-IF($B115=0,H_Acq+H_Board,0)</f>
        <v>0</v>
      </c>
      <c r="U215" s="19" t="n">
        <f aca="false">IF($B115=U$6,U$13,0)-IF(AND($B115&gt;=1,$B115&lt;=U$6),H_TI+H_ServNPL,0)-(IF($B115=2,U$7*H_LegalShare,0)+IF($B115=U$6,U$7*(1-H_LegalShare),0))-IF($B115=0,H_Acq+H_Board,0)</f>
        <v>0</v>
      </c>
      <c r="V215" s="19" t="n">
        <f aca="false">IF($B115=V$6,V$13,0)-IF(AND($B115&gt;=1,$B115&lt;=V$6),H_TI+H_ServNPL,0)-(IF($B115=2,V$7*H_LegalShare,0)+IF($B115=V$6,V$7*(1-H_LegalShare),0))-IF($B115=0,H_Acq+H_Board,0)</f>
        <v>0</v>
      </c>
      <c r="W215" s="19" t="n">
        <f aca="false">IF($B115=W$6,W$13,0)-IF(AND($B115&gt;=1,$B115&lt;=W$6),H_TI+H_ServNPL,0)-(IF($B115=2,W$7*H_LegalShare,0)+IF($B115=W$6,W$7*(1-H_LegalShare),0))-IF($B115=0,H_Acq+H_Board,0)</f>
        <v>0</v>
      </c>
      <c r="X215" s="19" t="n">
        <f aca="false">IF($B115=X$6,X$13,0)-IF(AND($B115&gt;=1,$B115&lt;=X$6),H_TI+H_ServNPL,0)-(IF($B115=2,X$7*H_LegalShare,0)+IF($B115=X$6,X$7*(1-H_LegalShare),0))-IF($B115=0,H_Acq+H_Board,0)</f>
        <v>0</v>
      </c>
      <c r="Y215" s="19" t="n">
        <f aca="false">IF($B115=Y$6,Y$13,0)-IF(AND($B115&gt;=1,$B115&lt;=Y$6),H_TI+H_ServNPL,0)-(IF($B115=2,Y$7*H_LegalShare,0)+IF($B115=Y$6,Y$7*(1-H_LegalShare),0))-IF($B115=0,H_Acq+H_Board,0)</f>
        <v>0</v>
      </c>
    </row>
    <row r="216" customFormat="false" ht="15" hidden="false" customHeight="false" outlineLevel="0" collapsed="false">
      <c r="B216" s="0" t="n">
        <v>85</v>
      </c>
      <c r="C216" s="19" t="n">
        <f aca="false">IF($B116=C$6,C$13,0)-IF(AND($B116&gt;=1,$B116&lt;=C$6),H_TI+H_ServNPL,0)-(IF($B116=2,C$7*H_LegalShare,0)+IF($B116=C$6,C$7*(1-H_LegalShare),0))-IF($B116=0,H_Acq+H_Board,0)</f>
        <v>0</v>
      </c>
      <c r="D216" s="19" t="n">
        <f aca="false">IF($B116=D$6,D$13,0)-IF(AND($B116&gt;=1,$B116&lt;=D$6),H_TI+H_ServNPL,0)-(IF($B116=2,D$7*H_LegalShare,0)+IF($B116=D$6,D$7*(1-H_LegalShare),0))-IF($B116=0,H_Acq+H_Board,0)</f>
        <v>0</v>
      </c>
      <c r="E216" s="19" t="n">
        <f aca="false">IF($B116=E$6,E$13,0)-IF(AND($B116&gt;=1,$B116&lt;=E$6),H_TI+H_ServNPL,0)-(IF($B116=2,E$7*H_LegalShare,0)+IF($B116=E$6,E$7*(1-H_LegalShare),0))-IF($B116=0,H_Acq+H_Board,0)</f>
        <v>0</v>
      </c>
      <c r="F216" s="19" t="n">
        <f aca="false">IF($B116=F$6,F$13,0)-IF(AND($B116&gt;=1,$B116&lt;=F$6),H_TI+H_ServNPL,0)-(IF($B116=2,F$7*H_LegalShare,0)+IF($B116=F$6,F$7*(1-H_LegalShare),0))-IF($B116=0,H_Acq+H_Board,0)</f>
        <v>0</v>
      </c>
      <c r="G216" s="19" t="n">
        <f aca="false">IF($B116=G$6,G$13,0)-IF(AND($B116&gt;=1,$B116&lt;=G$6),H_TI+H_ServNPL,0)-(IF($B116=2,G$7*H_LegalShare,0)+IF($B116=G$6,G$7*(1-H_LegalShare),0))-IF($B116=0,H_Acq+H_Board,0)</f>
        <v>0</v>
      </c>
      <c r="H216" s="19" t="n">
        <f aca="false">IF($B116=H$6,H$13,0)-IF(AND($B116&gt;=1,$B116&lt;=H$6),H_TI+H_ServNPL,0)-(IF($B116=2,H$7*H_LegalShare,0)+IF($B116=H$6,H$7*(1-H_LegalShare),0))-IF($B116=0,H_Acq+H_Board,0)</f>
        <v>0</v>
      </c>
      <c r="I216" s="19" t="n">
        <f aca="false">IF($B116=I$6,I$13,0)-IF(AND($B116&gt;=1,$B116&lt;=I$6),H_TI+H_ServNPL,0)-(IF($B116=2,I$7*H_LegalShare,0)+IF($B116=I$6,I$7*(1-H_LegalShare),0))-IF($B116=0,H_Acq+H_Board,0)</f>
        <v>0</v>
      </c>
      <c r="J216" s="19" t="n">
        <f aca="false">IF($B116=J$6,J$13,0)-IF(AND($B116&gt;=1,$B116&lt;=J$6),H_TI+H_ServNPL,0)-(IF($B116=2,J$7*H_LegalShare,0)+IF($B116=J$6,J$7*(1-H_LegalShare),0))-IF($B116=0,H_Acq+H_Board,0)</f>
        <v>0</v>
      </c>
      <c r="K216" s="19" t="n">
        <f aca="false">IF($B116=K$6,K$13,0)-IF(AND($B116&gt;=1,$B116&lt;=K$6),H_TI+H_ServNPL,0)-(IF($B116=2,K$7*H_LegalShare,0)+IF($B116=K$6,K$7*(1-H_LegalShare),0))-IF($B116=0,H_Acq+H_Board,0)</f>
        <v>0</v>
      </c>
      <c r="L216" s="19" t="n">
        <f aca="false">IF($B116=L$6,L$13,0)-IF(AND($B116&gt;=1,$B116&lt;=L$6),H_TI+H_ServNPL,0)-(IF($B116=2,L$7*H_LegalShare,0)+IF($B116=L$6,L$7*(1-H_LegalShare),0))-IF($B116=0,H_Acq+H_Board,0)</f>
        <v>0</v>
      </c>
      <c r="M216" s="19" t="n">
        <f aca="false">IF($B116=M$6,M$13,0)-IF(AND($B116&gt;=1,$B116&lt;=M$6),H_TI+H_ServNPL,0)-(IF($B116=2,M$7*H_LegalShare,0)+IF($B116=M$6,M$7*(1-H_LegalShare),0))-IF($B116=0,H_Acq+H_Board,0)</f>
        <v>0</v>
      </c>
      <c r="N216" s="19" t="n">
        <f aca="false">IF($B116=N$6,N$13,0)-IF(AND($B116&gt;=1,$B116&lt;=N$6),H_TI+H_ServNPL,0)-(IF($B116=2,N$7*H_LegalShare,0)+IF($B116=N$6,N$7*(1-H_LegalShare),0))-IF($B116=0,H_Acq+H_Board,0)</f>
        <v>0</v>
      </c>
      <c r="O216" s="19" t="n">
        <f aca="false">IF($B116=O$6,O$13,0)-IF(AND($B116&gt;=1,$B116&lt;=O$6),H_TI+H_ServNPL,0)-(IF($B116=2,O$7*H_LegalShare,0)+IF($B116=O$6,O$7*(1-H_LegalShare),0))-IF($B116=0,H_Acq+H_Board,0)</f>
        <v>0</v>
      </c>
      <c r="P216" s="19" t="n">
        <f aca="false">IF($B116=P$6,P$13,0)-IF(AND($B116&gt;=1,$B116&lt;=P$6),H_TI+H_ServNPL,0)-(IF($B116=2,P$7*H_LegalShare,0)+IF($B116=P$6,P$7*(1-H_LegalShare),0))-IF($B116=0,H_Acq+H_Board,0)</f>
        <v>0</v>
      </c>
      <c r="Q216" s="19" t="n">
        <f aca="false">IF($B116=Q$6,Q$13,0)-IF(AND($B116&gt;=1,$B116&lt;=Q$6),H_TI+H_ServNPL,0)-(IF($B116=2,Q$7*H_LegalShare,0)+IF($B116=Q$6,Q$7*(1-H_LegalShare),0))-IF($B116=0,H_Acq+H_Board,0)</f>
        <v>0</v>
      </c>
      <c r="R216" s="19" t="n">
        <f aca="false">IF($B116=R$6,R$13,0)-IF(AND($B116&gt;=1,$B116&lt;=R$6),H_TI+H_ServNPL,0)-(IF($B116=2,R$7*H_LegalShare,0)+IF($B116=R$6,R$7*(1-H_LegalShare),0))-IF($B116=0,H_Acq+H_Board,0)</f>
        <v>0</v>
      </c>
      <c r="S216" s="19" t="n">
        <f aca="false">IF($B116=S$6,S$13,0)-IF(AND($B116&gt;=1,$B116&lt;=S$6),H_TI+H_ServNPL,0)-(IF($B116=2,S$7*H_LegalShare,0)+IF($B116=S$6,S$7*(1-H_LegalShare),0))-IF($B116=0,H_Acq+H_Board,0)</f>
        <v>0</v>
      </c>
      <c r="T216" s="19" t="n">
        <f aca="false">IF($B116=T$6,T$13,0)-IF(AND($B116&gt;=1,$B116&lt;=T$6),H_TI+H_ServNPL,0)-(IF($B116=2,T$7*H_LegalShare,0)+IF($B116=T$6,T$7*(1-H_LegalShare),0))-IF($B116=0,H_Acq+H_Board,0)</f>
        <v>0</v>
      </c>
      <c r="U216" s="19" t="n">
        <f aca="false">IF($B116=U$6,U$13,0)-IF(AND($B116&gt;=1,$B116&lt;=U$6),H_TI+H_ServNPL,0)-(IF($B116=2,U$7*H_LegalShare,0)+IF($B116=U$6,U$7*(1-H_LegalShare),0))-IF($B116=0,H_Acq+H_Board,0)</f>
        <v>0</v>
      </c>
      <c r="V216" s="19" t="n">
        <f aca="false">IF($B116=V$6,V$13,0)-IF(AND($B116&gt;=1,$B116&lt;=V$6),H_TI+H_ServNPL,0)-(IF($B116=2,V$7*H_LegalShare,0)+IF($B116=V$6,V$7*(1-H_LegalShare),0))-IF($B116=0,H_Acq+H_Board,0)</f>
        <v>0</v>
      </c>
      <c r="W216" s="19" t="n">
        <f aca="false">IF($B116=W$6,W$13,0)-IF(AND($B116&gt;=1,$B116&lt;=W$6),H_TI+H_ServNPL,0)-(IF($B116=2,W$7*H_LegalShare,0)+IF($B116=W$6,W$7*(1-H_LegalShare),0))-IF($B116=0,H_Acq+H_Board,0)</f>
        <v>0</v>
      </c>
      <c r="X216" s="19" t="n">
        <f aca="false">IF($B116=X$6,X$13,0)-IF(AND($B116&gt;=1,$B116&lt;=X$6),H_TI+H_ServNPL,0)-(IF($B116=2,X$7*H_LegalShare,0)+IF($B116=X$6,X$7*(1-H_LegalShare),0))-IF($B116=0,H_Acq+H_Board,0)</f>
        <v>0</v>
      </c>
      <c r="Y216" s="19" t="n">
        <f aca="false">IF($B116=Y$6,Y$13,0)-IF(AND($B116&gt;=1,$B116&lt;=Y$6),H_TI+H_ServNPL,0)-(IF($B116=2,Y$7*H_LegalShare,0)+IF($B116=Y$6,Y$7*(1-H_LegalShare),0))-IF($B116=0,H_Acq+H_Board,0)</f>
        <v>0</v>
      </c>
    </row>
    <row r="217" customFormat="false" ht="15" hidden="false" customHeight="false" outlineLevel="0" collapsed="false">
      <c r="B217" s="0" t="n">
        <v>86</v>
      </c>
      <c r="C217" s="19" t="n">
        <f aca="false">IF($B117=C$6,C$13,0)-IF(AND($B117&gt;=1,$B117&lt;=C$6),H_TI+H_ServNPL,0)-(IF($B117=2,C$7*H_LegalShare,0)+IF($B117=C$6,C$7*(1-H_LegalShare),0))-IF($B117=0,H_Acq+H_Board,0)</f>
        <v>0</v>
      </c>
      <c r="D217" s="19" t="n">
        <f aca="false">IF($B117=D$6,D$13,0)-IF(AND($B117&gt;=1,$B117&lt;=D$6),H_TI+H_ServNPL,0)-(IF($B117=2,D$7*H_LegalShare,0)+IF($B117=D$6,D$7*(1-H_LegalShare),0))-IF($B117=0,H_Acq+H_Board,0)</f>
        <v>0</v>
      </c>
      <c r="E217" s="19" t="n">
        <f aca="false">IF($B117=E$6,E$13,0)-IF(AND($B117&gt;=1,$B117&lt;=E$6),H_TI+H_ServNPL,0)-(IF($B117=2,E$7*H_LegalShare,0)+IF($B117=E$6,E$7*(1-H_LegalShare),0))-IF($B117=0,H_Acq+H_Board,0)</f>
        <v>0</v>
      </c>
      <c r="F217" s="19" t="n">
        <f aca="false">IF($B117=F$6,F$13,0)-IF(AND($B117&gt;=1,$B117&lt;=F$6),H_TI+H_ServNPL,0)-(IF($B117=2,F$7*H_LegalShare,0)+IF($B117=F$6,F$7*(1-H_LegalShare),0))-IF($B117=0,H_Acq+H_Board,0)</f>
        <v>0</v>
      </c>
      <c r="G217" s="19" t="n">
        <f aca="false">IF($B117=G$6,G$13,0)-IF(AND($B117&gt;=1,$B117&lt;=G$6),H_TI+H_ServNPL,0)-(IF($B117=2,G$7*H_LegalShare,0)+IF($B117=G$6,G$7*(1-H_LegalShare),0))-IF($B117=0,H_Acq+H_Board,0)</f>
        <v>0</v>
      </c>
      <c r="H217" s="19" t="n">
        <f aca="false">IF($B117=H$6,H$13,0)-IF(AND($B117&gt;=1,$B117&lt;=H$6),H_TI+H_ServNPL,0)-(IF($B117=2,H$7*H_LegalShare,0)+IF($B117=H$6,H$7*(1-H_LegalShare),0))-IF($B117=0,H_Acq+H_Board,0)</f>
        <v>0</v>
      </c>
      <c r="I217" s="19" t="n">
        <f aca="false">IF($B117=I$6,I$13,0)-IF(AND($B117&gt;=1,$B117&lt;=I$6),H_TI+H_ServNPL,0)-(IF($B117=2,I$7*H_LegalShare,0)+IF($B117=I$6,I$7*(1-H_LegalShare),0))-IF($B117=0,H_Acq+H_Board,0)</f>
        <v>0</v>
      </c>
      <c r="J217" s="19" t="n">
        <f aca="false">IF($B117=J$6,J$13,0)-IF(AND($B117&gt;=1,$B117&lt;=J$6),H_TI+H_ServNPL,0)-(IF($B117=2,J$7*H_LegalShare,0)+IF($B117=J$6,J$7*(1-H_LegalShare),0))-IF($B117=0,H_Acq+H_Board,0)</f>
        <v>0</v>
      </c>
      <c r="K217" s="19" t="n">
        <f aca="false">IF($B117=K$6,K$13,0)-IF(AND($B117&gt;=1,$B117&lt;=K$6),H_TI+H_ServNPL,0)-(IF($B117=2,K$7*H_LegalShare,0)+IF($B117=K$6,K$7*(1-H_LegalShare),0))-IF($B117=0,H_Acq+H_Board,0)</f>
        <v>0</v>
      </c>
      <c r="L217" s="19" t="n">
        <f aca="false">IF($B117=L$6,L$13,0)-IF(AND($B117&gt;=1,$B117&lt;=L$6),H_TI+H_ServNPL,0)-(IF($B117=2,L$7*H_LegalShare,0)+IF($B117=L$6,L$7*(1-H_LegalShare),0))-IF($B117=0,H_Acq+H_Board,0)</f>
        <v>0</v>
      </c>
      <c r="M217" s="19" t="n">
        <f aca="false">IF($B117=M$6,M$13,0)-IF(AND($B117&gt;=1,$B117&lt;=M$6),H_TI+H_ServNPL,0)-(IF($B117=2,M$7*H_LegalShare,0)+IF($B117=M$6,M$7*(1-H_LegalShare),0))-IF($B117=0,H_Acq+H_Board,0)</f>
        <v>0</v>
      </c>
      <c r="N217" s="19" t="n">
        <f aca="false">IF($B117=N$6,N$13,0)-IF(AND($B117&gt;=1,$B117&lt;=N$6),H_TI+H_ServNPL,0)-(IF($B117=2,N$7*H_LegalShare,0)+IF($B117=N$6,N$7*(1-H_LegalShare),0))-IF($B117=0,H_Acq+H_Board,0)</f>
        <v>0</v>
      </c>
      <c r="O217" s="19" t="n">
        <f aca="false">IF($B117=O$6,O$13,0)-IF(AND($B117&gt;=1,$B117&lt;=O$6),H_TI+H_ServNPL,0)-(IF($B117=2,O$7*H_LegalShare,0)+IF($B117=O$6,O$7*(1-H_LegalShare),0))-IF($B117=0,H_Acq+H_Board,0)</f>
        <v>0</v>
      </c>
      <c r="P217" s="19" t="n">
        <f aca="false">IF($B117=P$6,P$13,0)-IF(AND($B117&gt;=1,$B117&lt;=P$6),H_TI+H_ServNPL,0)-(IF($B117=2,P$7*H_LegalShare,0)+IF($B117=P$6,P$7*(1-H_LegalShare),0))-IF($B117=0,H_Acq+H_Board,0)</f>
        <v>0</v>
      </c>
      <c r="Q217" s="19" t="n">
        <f aca="false">IF($B117=Q$6,Q$13,0)-IF(AND($B117&gt;=1,$B117&lt;=Q$6),H_TI+H_ServNPL,0)-(IF($B117=2,Q$7*H_LegalShare,0)+IF($B117=Q$6,Q$7*(1-H_LegalShare),0))-IF($B117=0,H_Acq+H_Board,0)</f>
        <v>0</v>
      </c>
      <c r="R217" s="19" t="n">
        <f aca="false">IF($B117=R$6,R$13,0)-IF(AND($B117&gt;=1,$B117&lt;=R$6),H_TI+H_ServNPL,0)-(IF($B117=2,R$7*H_LegalShare,0)+IF($B117=R$6,R$7*(1-H_LegalShare),0))-IF($B117=0,H_Acq+H_Board,0)</f>
        <v>0</v>
      </c>
      <c r="S217" s="19" t="n">
        <f aca="false">IF($B117=S$6,S$13,0)-IF(AND($B117&gt;=1,$B117&lt;=S$6),H_TI+H_ServNPL,0)-(IF($B117=2,S$7*H_LegalShare,0)+IF($B117=S$6,S$7*(1-H_LegalShare),0))-IF($B117=0,H_Acq+H_Board,0)</f>
        <v>0</v>
      </c>
      <c r="T217" s="19" t="n">
        <f aca="false">IF($B117=T$6,T$13,0)-IF(AND($B117&gt;=1,$B117&lt;=T$6),H_TI+H_ServNPL,0)-(IF($B117=2,T$7*H_LegalShare,0)+IF($B117=T$6,T$7*(1-H_LegalShare),0))-IF($B117=0,H_Acq+H_Board,0)</f>
        <v>0</v>
      </c>
      <c r="U217" s="19" t="n">
        <f aca="false">IF($B117=U$6,U$13,0)-IF(AND($B117&gt;=1,$B117&lt;=U$6),H_TI+H_ServNPL,0)-(IF($B117=2,U$7*H_LegalShare,0)+IF($B117=U$6,U$7*(1-H_LegalShare),0))-IF($B117=0,H_Acq+H_Board,0)</f>
        <v>0</v>
      </c>
      <c r="V217" s="19" t="n">
        <f aca="false">IF($B117=V$6,V$13,0)-IF(AND($B117&gt;=1,$B117&lt;=V$6),H_TI+H_ServNPL,0)-(IF($B117=2,V$7*H_LegalShare,0)+IF($B117=V$6,V$7*(1-H_LegalShare),0))-IF($B117=0,H_Acq+H_Board,0)</f>
        <v>0</v>
      </c>
      <c r="W217" s="19" t="n">
        <f aca="false">IF($B117=W$6,W$13,0)-IF(AND($B117&gt;=1,$B117&lt;=W$6),H_TI+H_ServNPL,0)-(IF($B117=2,W$7*H_LegalShare,0)+IF($B117=W$6,W$7*(1-H_LegalShare),0))-IF($B117=0,H_Acq+H_Board,0)</f>
        <v>0</v>
      </c>
      <c r="X217" s="19" t="n">
        <f aca="false">IF($B117=X$6,X$13,0)-IF(AND($B117&gt;=1,$B117&lt;=X$6),H_TI+H_ServNPL,0)-(IF($B117=2,X$7*H_LegalShare,0)+IF($B117=X$6,X$7*(1-H_LegalShare),0))-IF($B117=0,H_Acq+H_Board,0)</f>
        <v>0</v>
      </c>
      <c r="Y217" s="19" t="n">
        <f aca="false">IF($B117=Y$6,Y$13,0)-IF(AND($B117&gt;=1,$B117&lt;=Y$6),H_TI+H_ServNPL,0)-(IF($B117=2,Y$7*H_LegalShare,0)+IF($B117=Y$6,Y$7*(1-H_LegalShare),0))-IF($B117=0,H_Acq+H_Board,0)</f>
        <v>0</v>
      </c>
    </row>
    <row r="218" customFormat="false" ht="15" hidden="false" customHeight="false" outlineLevel="0" collapsed="false">
      <c r="B218" s="0" t="n">
        <v>87</v>
      </c>
      <c r="C218" s="19" t="n">
        <f aca="false">IF($B118=C$6,C$13,0)-IF(AND($B118&gt;=1,$B118&lt;=C$6),H_TI+H_ServNPL,0)-(IF($B118=2,C$7*H_LegalShare,0)+IF($B118=C$6,C$7*(1-H_LegalShare),0))-IF($B118=0,H_Acq+H_Board,0)</f>
        <v>0</v>
      </c>
      <c r="D218" s="19" t="n">
        <f aca="false">IF($B118=D$6,D$13,0)-IF(AND($B118&gt;=1,$B118&lt;=D$6),H_TI+H_ServNPL,0)-(IF($B118=2,D$7*H_LegalShare,0)+IF($B118=D$6,D$7*(1-H_LegalShare),0))-IF($B118=0,H_Acq+H_Board,0)</f>
        <v>0</v>
      </c>
      <c r="E218" s="19" t="n">
        <f aca="false">IF($B118=E$6,E$13,0)-IF(AND($B118&gt;=1,$B118&lt;=E$6),H_TI+H_ServNPL,0)-(IF($B118=2,E$7*H_LegalShare,0)+IF($B118=E$6,E$7*(1-H_LegalShare),0))-IF($B118=0,H_Acq+H_Board,0)</f>
        <v>0</v>
      </c>
      <c r="F218" s="19" t="n">
        <f aca="false">IF($B118=F$6,F$13,0)-IF(AND($B118&gt;=1,$B118&lt;=F$6),H_TI+H_ServNPL,0)-(IF($B118=2,F$7*H_LegalShare,0)+IF($B118=F$6,F$7*(1-H_LegalShare),0))-IF($B118=0,H_Acq+H_Board,0)</f>
        <v>0</v>
      </c>
      <c r="G218" s="19" t="n">
        <f aca="false">IF($B118=G$6,G$13,0)-IF(AND($B118&gt;=1,$B118&lt;=G$6),H_TI+H_ServNPL,0)-(IF($B118=2,G$7*H_LegalShare,0)+IF($B118=G$6,G$7*(1-H_LegalShare),0))-IF($B118=0,H_Acq+H_Board,0)</f>
        <v>0</v>
      </c>
      <c r="H218" s="19" t="n">
        <f aca="false">IF($B118=H$6,H$13,0)-IF(AND($B118&gt;=1,$B118&lt;=H$6),H_TI+H_ServNPL,0)-(IF($B118=2,H$7*H_LegalShare,0)+IF($B118=H$6,H$7*(1-H_LegalShare),0))-IF($B118=0,H_Acq+H_Board,0)</f>
        <v>0</v>
      </c>
      <c r="I218" s="19" t="n">
        <f aca="false">IF($B118=I$6,I$13,0)-IF(AND($B118&gt;=1,$B118&lt;=I$6),H_TI+H_ServNPL,0)-(IF($B118=2,I$7*H_LegalShare,0)+IF($B118=I$6,I$7*(1-H_LegalShare),0))-IF($B118=0,H_Acq+H_Board,0)</f>
        <v>0</v>
      </c>
      <c r="J218" s="19" t="n">
        <f aca="false">IF($B118=J$6,J$13,0)-IF(AND($B118&gt;=1,$B118&lt;=J$6),H_TI+H_ServNPL,0)-(IF($B118=2,J$7*H_LegalShare,0)+IF($B118=J$6,J$7*(1-H_LegalShare),0))-IF($B118=0,H_Acq+H_Board,0)</f>
        <v>0</v>
      </c>
      <c r="K218" s="19" t="n">
        <f aca="false">IF($B118=K$6,K$13,0)-IF(AND($B118&gt;=1,$B118&lt;=K$6),H_TI+H_ServNPL,0)-(IF($B118=2,K$7*H_LegalShare,0)+IF($B118=K$6,K$7*(1-H_LegalShare),0))-IF($B118=0,H_Acq+H_Board,0)</f>
        <v>0</v>
      </c>
      <c r="L218" s="19" t="n">
        <f aca="false">IF($B118=L$6,L$13,0)-IF(AND($B118&gt;=1,$B118&lt;=L$6),H_TI+H_ServNPL,0)-(IF($B118=2,L$7*H_LegalShare,0)+IF($B118=L$6,L$7*(1-H_LegalShare),0))-IF($B118=0,H_Acq+H_Board,0)</f>
        <v>0</v>
      </c>
      <c r="M218" s="19" t="n">
        <f aca="false">IF($B118=M$6,M$13,0)-IF(AND($B118&gt;=1,$B118&lt;=M$6),H_TI+H_ServNPL,0)-(IF($B118=2,M$7*H_LegalShare,0)+IF($B118=M$6,M$7*(1-H_LegalShare),0))-IF($B118=0,H_Acq+H_Board,0)</f>
        <v>0</v>
      </c>
      <c r="N218" s="19" t="n">
        <f aca="false">IF($B118=N$6,N$13,0)-IF(AND($B118&gt;=1,$B118&lt;=N$6),H_TI+H_ServNPL,0)-(IF($B118=2,N$7*H_LegalShare,0)+IF($B118=N$6,N$7*(1-H_LegalShare),0))-IF($B118=0,H_Acq+H_Board,0)</f>
        <v>0</v>
      </c>
      <c r="O218" s="19" t="n">
        <f aca="false">IF($B118=O$6,O$13,0)-IF(AND($B118&gt;=1,$B118&lt;=O$6),H_TI+H_ServNPL,0)-(IF($B118=2,O$7*H_LegalShare,0)+IF($B118=O$6,O$7*(1-H_LegalShare),0))-IF($B118=0,H_Acq+H_Board,0)</f>
        <v>0</v>
      </c>
      <c r="P218" s="19" t="n">
        <f aca="false">IF($B118=P$6,P$13,0)-IF(AND($B118&gt;=1,$B118&lt;=P$6),H_TI+H_ServNPL,0)-(IF($B118=2,P$7*H_LegalShare,0)+IF($B118=P$6,P$7*(1-H_LegalShare),0))-IF($B118=0,H_Acq+H_Board,0)</f>
        <v>0</v>
      </c>
      <c r="Q218" s="19" t="n">
        <f aca="false">IF($B118=Q$6,Q$13,0)-IF(AND($B118&gt;=1,$B118&lt;=Q$6),H_TI+H_ServNPL,0)-(IF($B118=2,Q$7*H_LegalShare,0)+IF($B118=Q$6,Q$7*(1-H_LegalShare),0))-IF($B118=0,H_Acq+H_Board,0)</f>
        <v>0</v>
      </c>
      <c r="R218" s="19" t="n">
        <f aca="false">IF($B118=R$6,R$13,0)-IF(AND($B118&gt;=1,$B118&lt;=R$6),H_TI+H_ServNPL,0)-(IF($B118=2,R$7*H_LegalShare,0)+IF($B118=R$6,R$7*(1-H_LegalShare),0))-IF($B118=0,H_Acq+H_Board,0)</f>
        <v>0</v>
      </c>
      <c r="S218" s="19" t="n">
        <f aca="false">IF($B118=S$6,S$13,0)-IF(AND($B118&gt;=1,$B118&lt;=S$6),H_TI+H_ServNPL,0)-(IF($B118=2,S$7*H_LegalShare,0)+IF($B118=S$6,S$7*(1-H_LegalShare),0))-IF($B118=0,H_Acq+H_Board,0)</f>
        <v>0</v>
      </c>
      <c r="T218" s="19" t="n">
        <f aca="false">IF($B118=T$6,T$13,0)-IF(AND($B118&gt;=1,$B118&lt;=T$6),H_TI+H_ServNPL,0)-(IF($B118=2,T$7*H_LegalShare,0)+IF($B118=T$6,T$7*(1-H_LegalShare),0))-IF($B118=0,H_Acq+H_Board,0)</f>
        <v>0</v>
      </c>
      <c r="U218" s="19" t="n">
        <f aca="false">IF($B118=U$6,U$13,0)-IF(AND($B118&gt;=1,$B118&lt;=U$6),H_TI+H_ServNPL,0)-(IF($B118=2,U$7*H_LegalShare,0)+IF($B118=U$6,U$7*(1-H_LegalShare),0))-IF($B118=0,H_Acq+H_Board,0)</f>
        <v>0</v>
      </c>
      <c r="V218" s="19" t="n">
        <f aca="false">IF($B118=V$6,V$13,0)-IF(AND($B118&gt;=1,$B118&lt;=V$6),H_TI+H_ServNPL,0)-(IF($B118=2,V$7*H_LegalShare,0)+IF($B118=V$6,V$7*(1-H_LegalShare),0))-IF($B118=0,H_Acq+H_Board,0)</f>
        <v>0</v>
      </c>
      <c r="W218" s="19" t="n">
        <f aca="false">IF($B118=W$6,W$13,0)-IF(AND($B118&gt;=1,$B118&lt;=W$6),H_TI+H_ServNPL,0)-(IF($B118=2,W$7*H_LegalShare,0)+IF($B118=W$6,W$7*(1-H_LegalShare),0))-IF($B118=0,H_Acq+H_Board,0)</f>
        <v>0</v>
      </c>
      <c r="X218" s="19" t="n">
        <f aca="false">IF($B118=X$6,X$13,0)-IF(AND($B118&gt;=1,$B118&lt;=X$6),H_TI+H_ServNPL,0)-(IF($B118=2,X$7*H_LegalShare,0)+IF($B118=X$6,X$7*(1-H_LegalShare),0))-IF($B118=0,H_Acq+H_Board,0)</f>
        <v>0</v>
      </c>
      <c r="Y218" s="19" t="n">
        <f aca="false">IF($B118=Y$6,Y$13,0)-IF(AND($B118&gt;=1,$B118&lt;=Y$6),H_TI+H_ServNPL,0)-(IF($B118=2,Y$7*H_LegalShare,0)+IF($B118=Y$6,Y$7*(1-H_LegalShare),0))-IF($B118=0,H_Acq+H_Board,0)</f>
        <v>0</v>
      </c>
    </row>
    <row r="219" customFormat="false" ht="15" hidden="false" customHeight="false" outlineLevel="0" collapsed="false">
      <c r="B219" s="0" t="n">
        <v>88</v>
      </c>
      <c r="C219" s="19" t="n">
        <f aca="false">IF($B119=C$6,C$13,0)-IF(AND($B119&gt;=1,$B119&lt;=C$6),H_TI+H_ServNPL,0)-(IF($B119=2,C$7*H_LegalShare,0)+IF($B119=C$6,C$7*(1-H_LegalShare),0))-IF($B119=0,H_Acq+H_Board,0)</f>
        <v>0</v>
      </c>
      <c r="D219" s="19" t="n">
        <f aca="false">IF($B119=D$6,D$13,0)-IF(AND($B119&gt;=1,$B119&lt;=D$6),H_TI+H_ServNPL,0)-(IF($B119=2,D$7*H_LegalShare,0)+IF($B119=D$6,D$7*(1-H_LegalShare),0))-IF($B119=0,H_Acq+H_Board,0)</f>
        <v>0</v>
      </c>
      <c r="E219" s="19" t="n">
        <f aca="false">IF($B119=E$6,E$13,0)-IF(AND($B119&gt;=1,$B119&lt;=E$6),H_TI+H_ServNPL,0)-(IF($B119=2,E$7*H_LegalShare,0)+IF($B119=E$6,E$7*(1-H_LegalShare),0))-IF($B119=0,H_Acq+H_Board,0)</f>
        <v>0</v>
      </c>
      <c r="F219" s="19" t="n">
        <f aca="false">IF($B119=F$6,F$13,0)-IF(AND($B119&gt;=1,$B119&lt;=F$6),H_TI+H_ServNPL,0)-(IF($B119=2,F$7*H_LegalShare,0)+IF($B119=F$6,F$7*(1-H_LegalShare),0))-IF($B119=0,H_Acq+H_Board,0)</f>
        <v>0</v>
      </c>
      <c r="G219" s="19" t="n">
        <f aca="false">IF($B119=G$6,G$13,0)-IF(AND($B119&gt;=1,$B119&lt;=G$6),H_TI+H_ServNPL,0)-(IF($B119=2,G$7*H_LegalShare,0)+IF($B119=G$6,G$7*(1-H_LegalShare),0))-IF($B119=0,H_Acq+H_Board,0)</f>
        <v>0</v>
      </c>
      <c r="H219" s="19" t="n">
        <f aca="false">IF($B119=H$6,H$13,0)-IF(AND($B119&gt;=1,$B119&lt;=H$6),H_TI+H_ServNPL,0)-(IF($B119=2,H$7*H_LegalShare,0)+IF($B119=H$6,H$7*(1-H_LegalShare),0))-IF($B119=0,H_Acq+H_Board,0)</f>
        <v>0</v>
      </c>
      <c r="I219" s="19" t="n">
        <f aca="false">IF($B119=I$6,I$13,0)-IF(AND($B119&gt;=1,$B119&lt;=I$6),H_TI+H_ServNPL,0)-(IF($B119=2,I$7*H_LegalShare,0)+IF($B119=I$6,I$7*(1-H_LegalShare),0))-IF($B119=0,H_Acq+H_Board,0)</f>
        <v>0</v>
      </c>
      <c r="J219" s="19" t="n">
        <f aca="false">IF($B119=J$6,J$13,0)-IF(AND($B119&gt;=1,$B119&lt;=J$6),H_TI+H_ServNPL,0)-(IF($B119=2,J$7*H_LegalShare,0)+IF($B119=J$6,J$7*(1-H_LegalShare),0))-IF($B119=0,H_Acq+H_Board,0)</f>
        <v>0</v>
      </c>
      <c r="K219" s="19" t="n">
        <f aca="false">IF($B119=K$6,K$13,0)-IF(AND($B119&gt;=1,$B119&lt;=K$6),H_TI+H_ServNPL,0)-(IF($B119=2,K$7*H_LegalShare,0)+IF($B119=K$6,K$7*(1-H_LegalShare),0))-IF($B119=0,H_Acq+H_Board,0)</f>
        <v>0</v>
      </c>
      <c r="L219" s="19" t="n">
        <f aca="false">IF($B119=L$6,L$13,0)-IF(AND($B119&gt;=1,$B119&lt;=L$6),H_TI+H_ServNPL,0)-(IF($B119=2,L$7*H_LegalShare,0)+IF($B119=L$6,L$7*(1-H_LegalShare),0))-IF($B119=0,H_Acq+H_Board,0)</f>
        <v>0</v>
      </c>
      <c r="M219" s="19" t="n">
        <f aca="false">IF($B119=M$6,M$13,0)-IF(AND($B119&gt;=1,$B119&lt;=M$6),H_TI+H_ServNPL,0)-(IF($B119=2,M$7*H_LegalShare,0)+IF($B119=M$6,M$7*(1-H_LegalShare),0))-IF($B119=0,H_Acq+H_Board,0)</f>
        <v>0</v>
      </c>
      <c r="N219" s="19" t="n">
        <f aca="false">IF($B119=N$6,N$13,0)-IF(AND($B119&gt;=1,$B119&lt;=N$6),H_TI+H_ServNPL,0)-(IF($B119=2,N$7*H_LegalShare,0)+IF($B119=N$6,N$7*(1-H_LegalShare),0))-IF($B119=0,H_Acq+H_Board,0)</f>
        <v>0</v>
      </c>
      <c r="O219" s="19" t="n">
        <f aca="false">IF($B119=O$6,O$13,0)-IF(AND($B119&gt;=1,$B119&lt;=O$6),H_TI+H_ServNPL,0)-(IF($B119=2,O$7*H_LegalShare,0)+IF($B119=O$6,O$7*(1-H_LegalShare),0))-IF($B119=0,H_Acq+H_Board,0)</f>
        <v>0</v>
      </c>
      <c r="P219" s="19" t="n">
        <f aca="false">IF($B119=P$6,P$13,0)-IF(AND($B119&gt;=1,$B119&lt;=P$6),H_TI+H_ServNPL,0)-(IF($B119=2,P$7*H_LegalShare,0)+IF($B119=P$6,P$7*(1-H_LegalShare),0))-IF($B119=0,H_Acq+H_Board,0)</f>
        <v>0</v>
      </c>
      <c r="Q219" s="19" t="n">
        <f aca="false">IF($B119=Q$6,Q$13,0)-IF(AND($B119&gt;=1,$B119&lt;=Q$6),H_TI+H_ServNPL,0)-(IF($B119=2,Q$7*H_LegalShare,0)+IF($B119=Q$6,Q$7*(1-H_LegalShare),0))-IF($B119=0,H_Acq+H_Board,0)</f>
        <v>0</v>
      </c>
      <c r="R219" s="19" t="n">
        <f aca="false">IF($B119=R$6,R$13,0)-IF(AND($B119&gt;=1,$B119&lt;=R$6),H_TI+H_ServNPL,0)-(IF($B119=2,R$7*H_LegalShare,0)+IF($B119=R$6,R$7*(1-H_LegalShare),0))-IF($B119=0,H_Acq+H_Board,0)</f>
        <v>0</v>
      </c>
      <c r="S219" s="19" t="n">
        <f aca="false">IF($B119=S$6,S$13,0)-IF(AND($B119&gt;=1,$B119&lt;=S$6),H_TI+H_ServNPL,0)-(IF($B119=2,S$7*H_LegalShare,0)+IF($B119=S$6,S$7*(1-H_LegalShare),0))-IF($B119=0,H_Acq+H_Board,0)</f>
        <v>0</v>
      </c>
      <c r="T219" s="19" t="n">
        <f aca="false">IF($B119=T$6,T$13,0)-IF(AND($B119&gt;=1,$B119&lt;=T$6),H_TI+H_ServNPL,0)-(IF($B119=2,T$7*H_LegalShare,0)+IF($B119=T$6,T$7*(1-H_LegalShare),0))-IF($B119=0,H_Acq+H_Board,0)</f>
        <v>0</v>
      </c>
      <c r="U219" s="19" t="n">
        <f aca="false">IF($B119=U$6,U$13,0)-IF(AND($B119&gt;=1,$B119&lt;=U$6),H_TI+H_ServNPL,0)-(IF($B119=2,U$7*H_LegalShare,0)+IF($B119=U$6,U$7*(1-H_LegalShare),0))-IF($B119=0,H_Acq+H_Board,0)</f>
        <v>0</v>
      </c>
      <c r="V219" s="19" t="n">
        <f aca="false">IF($B119=V$6,V$13,0)-IF(AND($B119&gt;=1,$B119&lt;=V$6),H_TI+H_ServNPL,0)-(IF($B119=2,V$7*H_LegalShare,0)+IF($B119=V$6,V$7*(1-H_LegalShare),0))-IF($B119=0,H_Acq+H_Board,0)</f>
        <v>0</v>
      </c>
      <c r="W219" s="19" t="n">
        <f aca="false">IF($B119=W$6,W$13,0)-IF(AND($B119&gt;=1,$B119&lt;=W$6),H_TI+H_ServNPL,0)-(IF($B119=2,W$7*H_LegalShare,0)+IF($B119=W$6,W$7*(1-H_LegalShare),0))-IF($B119=0,H_Acq+H_Board,0)</f>
        <v>0</v>
      </c>
      <c r="X219" s="19" t="n">
        <f aca="false">IF($B119=X$6,X$13,0)-IF(AND($B119&gt;=1,$B119&lt;=X$6),H_TI+H_ServNPL,0)-(IF($B119=2,X$7*H_LegalShare,0)+IF($B119=X$6,X$7*(1-H_LegalShare),0))-IF($B119=0,H_Acq+H_Board,0)</f>
        <v>0</v>
      </c>
      <c r="Y219" s="19" t="n">
        <f aca="false">IF($B119=Y$6,Y$13,0)-IF(AND($B119&gt;=1,$B119&lt;=Y$6),H_TI+H_ServNPL,0)-(IF($B119=2,Y$7*H_LegalShare,0)+IF($B119=Y$6,Y$7*(1-H_LegalShare),0))-IF($B119=0,H_Acq+H_Board,0)</f>
        <v>0</v>
      </c>
    </row>
    <row r="220" customFormat="false" ht="15" hidden="false" customHeight="false" outlineLevel="0" collapsed="false">
      <c r="B220" s="0" t="n">
        <v>89</v>
      </c>
      <c r="C220" s="19" t="n">
        <f aca="false">IF($B120=C$6,C$13,0)-IF(AND($B120&gt;=1,$B120&lt;=C$6),H_TI+H_ServNPL,0)-(IF($B120=2,C$7*H_LegalShare,0)+IF($B120=C$6,C$7*(1-H_LegalShare),0))-IF($B120=0,H_Acq+H_Board,0)</f>
        <v>0</v>
      </c>
      <c r="D220" s="19" t="n">
        <f aca="false">IF($B120=D$6,D$13,0)-IF(AND($B120&gt;=1,$B120&lt;=D$6),H_TI+H_ServNPL,0)-(IF($B120=2,D$7*H_LegalShare,0)+IF($B120=D$6,D$7*(1-H_LegalShare),0))-IF($B120=0,H_Acq+H_Board,0)</f>
        <v>0</v>
      </c>
      <c r="E220" s="19" t="n">
        <f aca="false">IF($B120=E$6,E$13,0)-IF(AND($B120&gt;=1,$B120&lt;=E$6),H_TI+H_ServNPL,0)-(IF($B120=2,E$7*H_LegalShare,0)+IF($B120=E$6,E$7*(1-H_LegalShare),0))-IF($B120=0,H_Acq+H_Board,0)</f>
        <v>0</v>
      </c>
      <c r="F220" s="19" t="n">
        <f aca="false">IF($B120=F$6,F$13,0)-IF(AND($B120&gt;=1,$B120&lt;=F$6),H_TI+H_ServNPL,0)-(IF($B120=2,F$7*H_LegalShare,0)+IF($B120=F$6,F$7*(1-H_LegalShare),0))-IF($B120=0,H_Acq+H_Board,0)</f>
        <v>0</v>
      </c>
      <c r="G220" s="19" t="n">
        <f aca="false">IF($B120=G$6,G$13,0)-IF(AND($B120&gt;=1,$B120&lt;=G$6),H_TI+H_ServNPL,0)-(IF($B120=2,G$7*H_LegalShare,0)+IF($B120=G$6,G$7*(1-H_LegalShare),0))-IF($B120=0,H_Acq+H_Board,0)</f>
        <v>0</v>
      </c>
      <c r="H220" s="19" t="n">
        <f aca="false">IF($B120=H$6,H$13,0)-IF(AND($B120&gt;=1,$B120&lt;=H$6),H_TI+H_ServNPL,0)-(IF($B120=2,H$7*H_LegalShare,0)+IF($B120=H$6,H$7*(1-H_LegalShare),0))-IF($B120=0,H_Acq+H_Board,0)</f>
        <v>0</v>
      </c>
      <c r="I220" s="19" t="n">
        <f aca="false">IF($B120=I$6,I$13,0)-IF(AND($B120&gt;=1,$B120&lt;=I$6),H_TI+H_ServNPL,0)-(IF($B120=2,I$7*H_LegalShare,0)+IF($B120=I$6,I$7*(1-H_LegalShare),0))-IF($B120=0,H_Acq+H_Board,0)</f>
        <v>0</v>
      </c>
      <c r="J220" s="19" t="n">
        <f aca="false">IF($B120=J$6,J$13,0)-IF(AND($B120&gt;=1,$B120&lt;=J$6),H_TI+H_ServNPL,0)-(IF($B120=2,J$7*H_LegalShare,0)+IF($B120=J$6,J$7*(1-H_LegalShare),0))-IF($B120=0,H_Acq+H_Board,0)</f>
        <v>0</v>
      </c>
      <c r="K220" s="19" t="n">
        <f aca="false">IF($B120=K$6,K$13,0)-IF(AND($B120&gt;=1,$B120&lt;=K$6),H_TI+H_ServNPL,0)-(IF($B120=2,K$7*H_LegalShare,0)+IF($B120=K$6,K$7*(1-H_LegalShare),0))-IF($B120=0,H_Acq+H_Board,0)</f>
        <v>0</v>
      </c>
      <c r="L220" s="19" t="n">
        <f aca="false">IF($B120=L$6,L$13,0)-IF(AND($B120&gt;=1,$B120&lt;=L$6),H_TI+H_ServNPL,0)-(IF($B120=2,L$7*H_LegalShare,0)+IF($B120=L$6,L$7*(1-H_LegalShare),0))-IF($B120=0,H_Acq+H_Board,0)</f>
        <v>0</v>
      </c>
      <c r="M220" s="19" t="n">
        <f aca="false">IF($B120=M$6,M$13,0)-IF(AND($B120&gt;=1,$B120&lt;=M$6),H_TI+H_ServNPL,0)-(IF($B120=2,M$7*H_LegalShare,0)+IF($B120=M$6,M$7*(1-H_LegalShare),0))-IF($B120=0,H_Acq+H_Board,0)</f>
        <v>0</v>
      </c>
      <c r="N220" s="19" t="n">
        <f aca="false">IF($B120=N$6,N$13,0)-IF(AND($B120&gt;=1,$B120&lt;=N$6),H_TI+H_ServNPL,0)-(IF($B120=2,N$7*H_LegalShare,0)+IF($B120=N$6,N$7*(1-H_LegalShare),0))-IF($B120=0,H_Acq+H_Board,0)</f>
        <v>0</v>
      </c>
      <c r="O220" s="19" t="n">
        <f aca="false">IF($B120=O$6,O$13,0)-IF(AND($B120&gt;=1,$B120&lt;=O$6),H_TI+H_ServNPL,0)-(IF($B120=2,O$7*H_LegalShare,0)+IF($B120=O$6,O$7*(1-H_LegalShare),0))-IF($B120=0,H_Acq+H_Board,0)</f>
        <v>0</v>
      </c>
      <c r="P220" s="19" t="n">
        <f aca="false">IF($B120=P$6,P$13,0)-IF(AND($B120&gt;=1,$B120&lt;=P$6),H_TI+H_ServNPL,0)-(IF($B120=2,P$7*H_LegalShare,0)+IF($B120=P$6,P$7*(1-H_LegalShare),0))-IF($B120=0,H_Acq+H_Board,0)</f>
        <v>0</v>
      </c>
      <c r="Q220" s="19" t="n">
        <f aca="false">IF($B120=Q$6,Q$13,0)-IF(AND($B120&gt;=1,$B120&lt;=Q$6),H_TI+H_ServNPL,0)-(IF($B120=2,Q$7*H_LegalShare,0)+IF($B120=Q$6,Q$7*(1-H_LegalShare),0))-IF($B120=0,H_Acq+H_Board,0)</f>
        <v>0</v>
      </c>
      <c r="R220" s="19" t="n">
        <f aca="false">IF($B120=R$6,R$13,0)-IF(AND($B120&gt;=1,$B120&lt;=R$6),H_TI+H_ServNPL,0)-(IF($B120=2,R$7*H_LegalShare,0)+IF($B120=R$6,R$7*(1-H_LegalShare),0))-IF($B120=0,H_Acq+H_Board,0)</f>
        <v>0</v>
      </c>
      <c r="S220" s="19" t="n">
        <f aca="false">IF($B120=S$6,S$13,0)-IF(AND($B120&gt;=1,$B120&lt;=S$6),H_TI+H_ServNPL,0)-(IF($B120=2,S$7*H_LegalShare,0)+IF($B120=S$6,S$7*(1-H_LegalShare),0))-IF($B120=0,H_Acq+H_Board,0)</f>
        <v>0</v>
      </c>
      <c r="T220" s="19" t="n">
        <f aca="false">IF($B120=T$6,T$13,0)-IF(AND($B120&gt;=1,$B120&lt;=T$6),H_TI+H_ServNPL,0)-(IF($B120=2,T$7*H_LegalShare,0)+IF($B120=T$6,T$7*(1-H_LegalShare),0))-IF($B120=0,H_Acq+H_Board,0)</f>
        <v>0</v>
      </c>
      <c r="U220" s="19" t="n">
        <f aca="false">IF($B120=U$6,U$13,0)-IF(AND($B120&gt;=1,$B120&lt;=U$6),H_TI+H_ServNPL,0)-(IF($B120=2,U$7*H_LegalShare,0)+IF($B120=U$6,U$7*(1-H_LegalShare),0))-IF($B120=0,H_Acq+H_Board,0)</f>
        <v>0</v>
      </c>
      <c r="V220" s="19" t="n">
        <f aca="false">IF($B120=V$6,V$13,0)-IF(AND($B120&gt;=1,$B120&lt;=V$6),H_TI+H_ServNPL,0)-(IF($B120=2,V$7*H_LegalShare,0)+IF($B120=V$6,V$7*(1-H_LegalShare),0))-IF($B120=0,H_Acq+H_Board,0)</f>
        <v>0</v>
      </c>
      <c r="W220" s="19" t="n">
        <f aca="false">IF($B120=W$6,W$13,0)-IF(AND($B120&gt;=1,$B120&lt;=W$6),H_TI+H_ServNPL,0)-(IF($B120=2,W$7*H_LegalShare,0)+IF($B120=W$6,W$7*(1-H_LegalShare),0))-IF($B120=0,H_Acq+H_Board,0)</f>
        <v>0</v>
      </c>
      <c r="X220" s="19" t="n">
        <f aca="false">IF($B120=X$6,X$13,0)-IF(AND($B120&gt;=1,$B120&lt;=X$6),H_TI+H_ServNPL,0)-(IF($B120=2,X$7*H_LegalShare,0)+IF($B120=X$6,X$7*(1-H_LegalShare),0))-IF($B120=0,H_Acq+H_Board,0)</f>
        <v>0</v>
      </c>
      <c r="Y220" s="19" t="n">
        <f aca="false">IF($B120=Y$6,Y$13,0)-IF(AND($B120&gt;=1,$B120&lt;=Y$6),H_TI+H_ServNPL,0)-(IF($B120=2,Y$7*H_LegalShare,0)+IF($B120=Y$6,Y$7*(1-H_LegalShare),0))-IF($B120=0,H_Acq+H_Board,0)</f>
        <v>0</v>
      </c>
    </row>
    <row r="221" customFormat="false" ht="15" hidden="false" customHeight="false" outlineLevel="0" collapsed="false">
      <c r="B221" s="0" t="n">
        <v>90</v>
      </c>
      <c r="C221" s="19" t="n">
        <f aca="false">IF($B121=C$6,C$13,0)-IF(AND($B121&gt;=1,$B121&lt;=C$6),H_TI+H_ServNPL,0)-(IF($B121=2,C$7*H_LegalShare,0)+IF($B121=C$6,C$7*(1-H_LegalShare),0))-IF($B121=0,H_Acq+H_Board,0)</f>
        <v>0</v>
      </c>
      <c r="D221" s="19" t="n">
        <f aca="false">IF($B121=D$6,D$13,0)-IF(AND($B121&gt;=1,$B121&lt;=D$6),H_TI+H_ServNPL,0)-(IF($B121=2,D$7*H_LegalShare,0)+IF($B121=D$6,D$7*(1-H_LegalShare),0))-IF($B121=0,H_Acq+H_Board,0)</f>
        <v>0</v>
      </c>
      <c r="E221" s="19" t="n">
        <f aca="false">IF($B121=E$6,E$13,0)-IF(AND($B121&gt;=1,$B121&lt;=E$6),H_TI+H_ServNPL,0)-(IF($B121=2,E$7*H_LegalShare,0)+IF($B121=E$6,E$7*(1-H_LegalShare),0))-IF($B121=0,H_Acq+H_Board,0)</f>
        <v>0</v>
      </c>
      <c r="F221" s="19" t="n">
        <f aca="false">IF($B121=F$6,F$13,0)-IF(AND($B121&gt;=1,$B121&lt;=F$6),H_TI+H_ServNPL,0)-(IF($B121=2,F$7*H_LegalShare,0)+IF($B121=F$6,F$7*(1-H_LegalShare),0))-IF($B121=0,H_Acq+H_Board,0)</f>
        <v>0</v>
      </c>
      <c r="G221" s="19" t="n">
        <f aca="false">IF($B121=G$6,G$13,0)-IF(AND($B121&gt;=1,$B121&lt;=G$6),H_TI+H_ServNPL,0)-(IF($B121=2,G$7*H_LegalShare,0)+IF($B121=G$6,G$7*(1-H_LegalShare),0))-IF($B121=0,H_Acq+H_Board,0)</f>
        <v>0</v>
      </c>
      <c r="H221" s="19" t="n">
        <f aca="false">IF($B121=H$6,H$13,0)-IF(AND($B121&gt;=1,$B121&lt;=H$6),H_TI+H_ServNPL,0)-(IF($B121=2,H$7*H_LegalShare,0)+IF($B121=H$6,H$7*(1-H_LegalShare),0))-IF($B121=0,H_Acq+H_Board,0)</f>
        <v>0</v>
      </c>
      <c r="I221" s="19" t="n">
        <f aca="false">IF($B121=I$6,I$13,0)-IF(AND($B121&gt;=1,$B121&lt;=I$6),H_TI+H_ServNPL,0)-(IF($B121=2,I$7*H_LegalShare,0)+IF($B121=I$6,I$7*(1-H_LegalShare),0))-IF($B121=0,H_Acq+H_Board,0)</f>
        <v>0</v>
      </c>
      <c r="J221" s="19" t="n">
        <f aca="false">IF($B121=J$6,J$13,0)-IF(AND($B121&gt;=1,$B121&lt;=J$6),H_TI+H_ServNPL,0)-(IF($B121=2,J$7*H_LegalShare,0)+IF($B121=J$6,J$7*(1-H_LegalShare),0))-IF($B121=0,H_Acq+H_Board,0)</f>
        <v>0</v>
      </c>
      <c r="K221" s="19" t="n">
        <f aca="false">IF($B121=K$6,K$13,0)-IF(AND($B121&gt;=1,$B121&lt;=K$6),H_TI+H_ServNPL,0)-(IF($B121=2,K$7*H_LegalShare,0)+IF($B121=K$6,K$7*(1-H_LegalShare),0))-IF($B121=0,H_Acq+H_Board,0)</f>
        <v>0</v>
      </c>
      <c r="L221" s="19" t="n">
        <f aca="false">IF($B121=L$6,L$13,0)-IF(AND($B121&gt;=1,$B121&lt;=L$6),H_TI+H_ServNPL,0)-(IF($B121=2,L$7*H_LegalShare,0)+IF($B121=L$6,L$7*(1-H_LegalShare),0))-IF($B121=0,H_Acq+H_Board,0)</f>
        <v>0</v>
      </c>
      <c r="M221" s="19" t="n">
        <f aca="false">IF($B121=M$6,M$13,0)-IF(AND($B121&gt;=1,$B121&lt;=M$6),H_TI+H_ServNPL,0)-(IF($B121=2,M$7*H_LegalShare,0)+IF($B121=M$6,M$7*(1-H_LegalShare),0))-IF($B121=0,H_Acq+H_Board,0)</f>
        <v>0</v>
      </c>
      <c r="N221" s="19" t="n">
        <f aca="false">IF($B121=N$6,N$13,0)-IF(AND($B121&gt;=1,$B121&lt;=N$6),H_TI+H_ServNPL,0)-(IF($B121=2,N$7*H_LegalShare,0)+IF($B121=N$6,N$7*(1-H_LegalShare),0))-IF($B121=0,H_Acq+H_Board,0)</f>
        <v>0</v>
      </c>
      <c r="O221" s="19" t="n">
        <f aca="false">IF($B121=O$6,O$13,0)-IF(AND($B121&gt;=1,$B121&lt;=O$6),H_TI+H_ServNPL,0)-(IF($B121=2,O$7*H_LegalShare,0)+IF($B121=O$6,O$7*(1-H_LegalShare),0))-IF($B121=0,H_Acq+H_Board,0)</f>
        <v>0</v>
      </c>
      <c r="P221" s="19" t="n">
        <f aca="false">IF($B121=P$6,P$13,0)-IF(AND($B121&gt;=1,$B121&lt;=P$6),H_TI+H_ServNPL,0)-(IF($B121=2,P$7*H_LegalShare,0)+IF($B121=P$6,P$7*(1-H_LegalShare),0))-IF($B121=0,H_Acq+H_Board,0)</f>
        <v>0</v>
      </c>
      <c r="Q221" s="19" t="n">
        <f aca="false">IF($B121=Q$6,Q$13,0)-IF(AND($B121&gt;=1,$B121&lt;=Q$6),H_TI+H_ServNPL,0)-(IF($B121=2,Q$7*H_LegalShare,0)+IF($B121=Q$6,Q$7*(1-H_LegalShare),0))-IF($B121=0,H_Acq+H_Board,0)</f>
        <v>0</v>
      </c>
      <c r="R221" s="19" t="n">
        <f aca="false">IF($B121=R$6,R$13,0)-IF(AND($B121&gt;=1,$B121&lt;=R$6),H_TI+H_ServNPL,0)-(IF($B121=2,R$7*H_LegalShare,0)+IF($B121=R$6,R$7*(1-H_LegalShare),0))-IF($B121=0,H_Acq+H_Board,0)</f>
        <v>0</v>
      </c>
      <c r="S221" s="19" t="n">
        <f aca="false">IF($B121=S$6,S$13,0)-IF(AND($B121&gt;=1,$B121&lt;=S$6),H_TI+H_ServNPL,0)-(IF($B121=2,S$7*H_LegalShare,0)+IF($B121=S$6,S$7*(1-H_LegalShare),0))-IF($B121=0,H_Acq+H_Board,0)</f>
        <v>0</v>
      </c>
      <c r="T221" s="19" t="n">
        <f aca="false">IF($B121=T$6,T$13,0)-IF(AND($B121&gt;=1,$B121&lt;=T$6),H_TI+H_ServNPL,0)-(IF($B121=2,T$7*H_LegalShare,0)+IF($B121=T$6,T$7*(1-H_LegalShare),0))-IF($B121=0,H_Acq+H_Board,0)</f>
        <v>0</v>
      </c>
      <c r="U221" s="19" t="n">
        <f aca="false">IF($B121=U$6,U$13,0)-IF(AND($B121&gt;=1,$B121&lt;=U$6),H_TI+H_ServNPL,0)-(IF($B121=2,U$7*H_LegalShare,0)+IF($B121=U$6,U$7*(1-H_LegalShare),0))-IF($B121=0,H_Acq+H_Board,0)</f>
        <v>0</v>
      </c>
      <c r="V221" s="19" t="n">
        <f aca="false">IF($B121=V$6,V$13,0)-IF(AND($B121&gt;=1,$B121&lt;=V$6),H_TI+H_ServNPL,0)-(IF($B121=2,V$7*H_LegalShare,0)+IF($B121=V$6,V$7*(1-H_LegalShare),0))-IF($B121=0,H_Acq+H_Board,0)</f>
        <v>0</v>
      </c>
      <c r="W221" s="19" t="n">
        <f aca="false">IF($B121=W$6,W$13,0)-IF(AND($B121&gt;=1,$B121&lt;=W$6),H_TI+H_ServNPL,0)-(IF($B121=2,W$7*H_LegalShare,0)+IF($B121=W$6,W$7*(1-H_LegalShare),0))-IF($B121=0,H_Acq+H_Board,0)</f>
        <v>0</v>
      </c>
      <c r="X221" s="19" t="n">
        <f aca="false">IF($B121=X$6,X$13,0)-IF(AND($B121&gt;=1,$B121&lt;=X$6),H_TI+H_ServNPL,0)-(IF($B121=2,X$7*H_LegalShare,0)+IF($B121=X$6,X$7*(1-H_LegalShare),0))-IF($B121=0,H_Acq+H_Board,0)</f>
        <v>0</v>
      </c>
      <c r="Y221" s="19" t="n">
        <f aca="false">IF($B121=Y$6,Y$13,0)-IF(AND($B121&gt;=1,$B121&lt;=Y$6),H_TI+H_ServNPL,0)-(IF($B121=2,Y$7*H_LegalShare,0)+IF($B121=Y$6,Y$7*(1-H_LegalShare),0))-IF($B121=0,H_Acq+H_Board,0)</f>
        <v>0</v>
      </c>
    </row>
    <row r="230" customFormat="false" ht="15" hidden="false" customHeight="false" outlineLevel="0" collapsed="false">
      <c r="B230" s="2" t="s">
        <v>151</v>
      </c>
    </row>
    <row r="231" customFormat="false" ht="15" hidden="false" customHeight="false" outlineLevel="0" collapsed="false">
      <c r="B231" s="0" t="n">
        <v>0</v>
      </c>
      <c r="C231" s="19" t="n">
        <f aca="false">IF(C$19="third",C131,C31)-IF($B31=0,C$21,0)</f>
        <v>-71454.426947247</v>
      </c>
      <c r="D231" s="19" t="n">
        <f aca="false">IF(D$19="third",D131,D31)-IF($B31=0,D$21,0)</f>
        <v>-116534.886138939</v>
      </c>
      <c r="E231" s="19" t="n">
        <f aca="false">IF(E$19="third",E131,E31)-IF($B31=0,E$21,0)</f>
        <v>-116534.886138939</v>
      </c>
      <c r="F231" s="19" t="n">
        <f aca="false">IF(F$19="third",F131,F31)-IF($B31=0,F$21,0)</f>
        <v>-112904.631837338</v>
      </c>
      <c r="G231" s="19" t="n">
        <f aca="false">IF(G$19="third",G131,G31)-IF($B31=0,G$21,0)</f>
        <v>-94665.7279537228</v>
      </c>
      <c r="H231" s="19" t="n">
        <f aca="false">IF(H$19="third",H131,H31)-IF($B31=0,H$21,0)</f>
        <v>-82485.0487929477</v>
      </c>
      <c r="I231" s="19" t="n">
        <f aca="false">IF(I$19="third",I131,I31)-IF($B31=0,I$21,0)</f>
        <v>-61465.2780092574</v>
      </c>
      <c r="J231" s="19" t="n">
        <f aca="false">IF(J$19="third",J131,J31)-IF($B31=0,J$21,0)</f>
        <v>-52419.2697332842</v>
      </c>
      <c r="K231" s="19" t="n">
        <f aca="false">IF(K$19="third",K131,K31)-IF($B31=0,K$21,0)</f>
        <v>-52816.4251743971</v>
      </c>
      <c r="L231" s="19" t="n">
        <f aca="false">IF(L$19="third",L131,L31)-IF($B31=0,L$21,0)</f>
        <v>-62135.4260608221</v>
      </c>
      <c r="M231" s="19" t="n">
        <f aca="false">IF(M$19="third",M131,M31)-IF($B31=0,M$21,0)</f>
        <v>-80773.427833672</v>
      </c>
      <c r="N231" s="19" t="n">
        <f aca="false">IF(N$19="third",N131,N31)-IF($B31=0,N$21,0)</f>
        <v>-71454.426947247</v>
      </c>
      <c r="O231" s="19" t="n">
        <f aca="false">IF(O$19="third",O131,O31)-IF($B31=0,O$21,0)</f>
        <v>-71454.426947247</v>
      </c>
      <c r="P231" s="19" t="n">
        <f aca="false">IF(P$19="third",P131,P31)-IF($B31=0,P$21,0)</f>
        <v>-71454.426947247</v>
      </c>
      <c r="Q231" s="19" t="n">
        <f aca="false">IF(Q$19="third",Q131,Q31)-IF($B31=0,Q$21,0)</f>
        <v>-94453.5349986589</v>
      </c>
      <c r="R231" s="19" t="n">
        <f aca="false">IF(R$19="third",R131,R31)-IF($B31=0,R$21,0)</f>
        <v>-85781.2131441169</v>
      </c>
      <c r="S231" s="19" t="n">
        <f aca="false">IF(S$19="third",S131,S31)-IF($B31=0,S$21,0)</f>
        <v>-82555.9778695775</v>
      </c>
      <c r="T231" s="19" t="n">
        <f aca="false">IF(T$19="third",T131,T31)-IF($B31=0,T$21,0)</f>
        <v>-67947.624</v>
      </c>
      <c r="U231" s="19" t="n">
        <f aca="false">IF(U$19="third",U131,U31)-IF($B31=0,U$21,0)</f>
        <v>-67947.624</v>
      </c>
      <c r="V231" s="19" t="n">
        <f aca="false">IF(V$19="third",V131,V31)-IF($B31=0,V$21,0)</f>
        <v>-84509.53</v>
      </c>
      <c r="W231" s="19" t="n">
        <f aca="false">IF(W$19="third",W131,W31)-IF($B31=0,W$21,0)</f>
        <v>-84509.53</v>
      </c>
      <c r="X231" s="19" t="n">
        <f aca="false">IF(X$19="third",X131,X31)-IF($B31=0,X$21,0)</f>
        <v>-101071.436</v>
      </c>
      <c r="Y231" s="19" t="n">
        <f aca="false">IF(Y$19="third",Y131,Y31)-IF($B31=0,Y$21,0)</f>
        <v>-101071.436</v>
      </c>
      <c r="Z231" s="19" t="n">
        <f aca="false">C231+IF($B231=0,C$21-Z$21,0)</f>
        <v>-92375.0333441254</v>
      </c>
    </row>
    <row r="232" customFormat="false" ht="15" hidden="false" customHeight="false" outlineLevel="0" collapsed="false">
      <c r="B232" s="0" t="n">
        <v>1</v>
      </c>
      <c r="C232" s="19" t="n">
        <f aca="false">IF(C$19="third",C132,C32)-IF($B32=0,C$21,0)</f>
        <v>-520</v>
      </c>
      <c r="D232" s="19" t="n">
        <f aca="false">IF(D$19="third",D132,D32)-IF($B32=0,D$21,0)</f>
        <v>-520</v>
      </c>
      <c r="E232" s="19" t="n">
        <f aca="false">IF(E$19="third",E132,E32)-IF($B32=0,E$21,0)</f>
        <v>-520</v>
      </c>
      <c r="F232" s="19" t="n">
        <f aca="false">IF(F$19="third",F132,F32)-IF($B32=0,F$21,0)</f>
        <v>-520</v>
      </c>
      <c r="G232" s="19" t="n">
        <f aca="false">IF(G$19="third",G132,G32)-IF($B32=0,G$21,0)</f>
        <v>-520</v>
      </c>
      <c r="H232" s="19" t="n">
        <f aca="false">IF(H$19="third",H132,H32)-IF($B32=0,H$21,0)</f>
        <v>-520</v>
      </c>
      <c r="I232" s="19" t="n">
        <f aca="false">IF(I$19="third",I132,I32)-IF($B32=0,I$21,0)</f>
        <v>-520</v>
      </c>
      <c r="J232" s="19" t="n">
        <f aca="false">IF(J$19="third",J132,J32)-IF($B32=0,J$21,0)</f>
        <v>-520</v>
      </c>
      <c r="K232" s="19" t="n">
        <f aca="false">IF(K$19="third",K132,K32)-IF($B32=0,K$21,0)</f>
        <v>-520</v>
      </c>
      <c r="L232" s="19" t="n">
        <f aca="false">IF(L$19="third",L132,L32)-IF($B32=0,L$21,0)</f>
        <v>-520</v>
      </c>
      <c r="M232" s="19" t="n">
        <f aca="false">IF(M$19="third",M132,M32)-IF($B32=0,M$21,0)</f>
        <v>-520</v>
      </c>
      <c r="N232" s="19" t="n">
        <f aca="false">IF(N$19="third",N132,N32)-IF($B32=0,N$21,0)</f>
        <v>-520</v>
      </c>
      <c r="O232" s="19" t="n">
        <f aca="false">IF(O$19="third",O132,O32)-IF($B32=0,O$21,0)</f>
        <v>-520</v>
      </c>
      <c r="P232" s="19" t="n">
        <f aca="false">IF(P$19="third",P132,P32)-IF($B32=0,P$21,0)</f>
        <v>-520</v>
      </c>
      <c r="Q232" s="19" t="n">
        <f aca="false">IF(Q$19="third",Q132,Q32)-IF($B32=0,Q$21,0)</f>
        <v>-520</v>
      </c>
      <c r="R232" s="19" t="n">
        <f aca="false">IF(R$19="third",R132,R32)-IF($B32=0,R$21,0)</f>
        <v>-520</v>
      </c>
      <c r="S232" s="19" t="n">
        <f aca="false">IF(S$19="third",S132,S32)-IF($B32=0,S$21,0)</f>
        <v>-520</v>
      </c>
      <c r="T232" s="19" t="n">
        <f aca="false">IF(T$19="third",T132,T32)-IF($B32=0,T$21,0)</f>
        <v>-520</v>
      </c>
      <c r="U232" s="19" t="n">
        <f aca="false">IF(U$19="third",U132,U32)-IF($B32=0,U$21,0)</f>
        <v>-520</v>
      </c>
      <c r="V232" s="19" t="n">
        <f aca="false">IF(V$19="third",V132,V32)-IF($B32=0,V$21,0)</f>
        <v>-520</v>
      </c>
      <c r="W232" s="19" t="n">
        <f aca="false">IF(W$19="third",W132,W32)-IF($B32=0,W$21,0)</f>
        <v>-520</v>
      </c>
      <c r="X232" s="19" t="n">
        <f aca="false">IF(X$19="third",X132,X32)-IF($B32=0,X$21,0)</f>
        <v>-520</v>
      </c>
      <c r="Y232" s="19" t="n">
        <f aca="false">IF(Y$19="third",Y132,Y32)-IF($B32=0,Y$21,0)</f>
        <v>-520</v>
      </c>
      <c r="Z232" s="19" t="n">
        <f aca="false">C232+IF($B232=0,C$21-Z$21,0)</f>
        <v>-520</v>
      </c>
    </row>
    <row r="233" customFormat="false" ht="15" hidden="false" customHeight="false" outlineLevel="0" collapsed="false">
      <c r="B233" s="0" t="n">
        <v>2</v>
      </c>
      <c r="C233" s="19" t="n">
        <f aca="false">IF(C$19="third",C133,C33)-IF($B33=0,C$21,0)</f>
        <v>-3770</v>
      </c>
      <c r="D233" s="19" t="n">
        <f aca="false">IF(D$19="third",D133,D33)-IF($B33=0,D$21,0)</f>
        <v>-1770</v>
      </c>
      <c r="E233" s="19" t="n">
        <f aca="false">IF(E$19="third",E133,E33)-IF($B33=0,E$21,0)</f>
        <v>-3770</v>
      </c>
      <c r="F233" s="19" t="n">
        <f aca="false">IF(F$19="third",F133,F33)-IF($B33=0,F$21,0)</f>
        <v>-3770</v>
      </c>
      <c r="G233" s="19" t="n">
        <f aca="false">IF(G$19="third",G133,G33)-IF($B33=0,G$21,0)</f>
        <v>-3770</v>
      </c>
      <c r="H233" s="19" t="n">
        <f aca="false">IF(H$19="third",H133,H33)-IF($B33=0,H$21,0)</f>
        <v>-3770</v>
      </c>
      <c r="I233" s="19" t="n">
        <f aca="false">IF(I$19="third",I133,I33)-IF($B33=0,I$21,0)</f>
        <v>-3770</v>
      </c>
      <c r="J233" s="19" t="n">
        <f aca="false">IF(J$19="third",J133,J33)-IF($B33=0,J$21,0)</f>
        <v>-3770</v>
      </c>
      <c r="K233" s="19" t="n">
        <f aca="false">IF(K$19="third",K133,K33)-IF($B33=0,K$21,0)</f>
        <v>-3770</v>
      </c>
      <c r="L233" s="19" t="n">
        <f aca="false">IF(L$19="third",L133,L33)-IF($B33=0,L$21,0)</f>
        <v>-3770</v>
      </c>
      <c r="M233" s="19" t="n">
        <f aca="false">IF(M$19="third",M133,M33)-IF($B33=0,M$21,0)</f>
        <v>-3770</v>
      </c>
      <c r="N233" s="19" t="n">
        <f aca="false">IF(N$19="third",N133,N33)-IF($B33=0,N$21,0)</f>
        <v>-3770</v>
      </c>
      <c r="O233" s="19" t="n">
        <f aca="false">IF(O$19="third",O133,O33)-IF($B33=0,O$21,0)</f>
        <v>-3770</v>
      </c>
      <c r="P233" s="19" t="n">
        <f aca="false">IF(P$19="third",P133,P33)-IF($B33=0,P$21,0)</f>
        <v>-3770</v>
      </c>
      <c r="Q233" s="19" t="n">
        <f aca="false">IF(Q$19="third",Q133,Q33)-IF($B33=0,Q$21,0)</f>
        <v>-3770</v>
      </c>
      <c r="R233" s="19" t="n">
        <f aca="false">IF(R$19="third",R133,R33)-IF($B33=0,R$21,0)</f>
        <v>-3770</v>
      </c>
      <c r="S233" s="19" t="n">
        <f aca="false">IF(S$19="third",S133,S33)-IF($B33=0,S$21,0)</f>
        <v>-3770</v>
      </c>
      <c r="T233" s="19" t="n">
        <f aca="false">IF(T$19="third",T133,T33)-IF($B33=0,T$21,0)</f>
        <v>-3770</v>
      </c>
      <c r="U233" s="19" t="n">
        <f aca="false">IF(U$19="third",U133,U33)-IF($B33=0,U$21,0)</f>
        <v>-3770</v>
      </c>
      <c r="V233" s="19" t="n">
        <f aca="false">IF(V$19="third",V133,V33)-IF($B33=0,V$21,0)</f>
        <v>-3770</v>
      </c>
      <c r="W233" s="19" t="n">
        <f aca="false">IF(W$19="third",W133,W33)-IF($B33=0,W$21,0)</f>
        <v>-3770</v>
      </c>
      <c r="X233" s="19" t="n">
        <f aca="false">IF(X$19="third",X133,X33)-IF($B33=0,X$21,0)</f>
        <v>-3770</v>
      </c>
      <c r="Y233" s="19" t="n">
        <f aca="false">IF(Y$19="third",Y133,Y33)-IF($B33=0,Y$21,0)</f>
        <v>-3770</v>
      </c>
      <c r="Z233" s="19" t="n">
        <f aca="false">C233+IF($B233=0,C$21-Z$21,0)</f>
        <v>-3770</v>
      </c>
    </row>
    <row r="234" customFormat="false" ht="15" hidden="false" customHeight="false" outlineLevel="0" collapsed="false">
      <c r="B234" s="0" t="n">
        <v>3</v>
      </c>
      <c r="C234" s="19" t="n">
        <f aca="false">IF(C$19="third",C134,C34)-IF($B34=0,C$21,0)</f>
        <v>-520</v>
      </c>
      <c r="D234" s="19" t="n">
        <f aca="false">IF(D$19="third",D134,D34)-IF($B34=0,D$21,0)</f>
        <v>-520</v>
      </c>
      <c r="E234" s="19" t="n">
        <f aca="false">IF(E$19="third",E134,E34)-IF($B34=0,E$21,0)</f>
        <v>-520</v>
      </c>
      <c r="F234" s="19" t="n">
        <f aca="false">IF(F$19="third",F134,F34)-IF($B34=0,F$21,0)</f>
        <v>-520</v>
      </c>
      <c r="G234" s="19" t="n">
        <f aca="false">IF(G$19="third",G134,G34)-IF($B34=0,G$21,0)</f>
        <v>-520</v>
      </c>
      <c r="H234" s="19" t="n">
        <f aca="false">IF(H$19="third",H134,H34)-IF($B34=0,H$21,0)</f>
        <v>-520</v>
      </c>
      <c r="I234" s="19" t="n">
        <f aca="false">IF(I$19="third",I134,I34)-IF($B34=0,I$21,0)</f>
        <v>-520</v>
      </c>
      <c r="J234" s="19" t="n">
        <f aca="false">IF(J$19="third",J134,J34)-IF($B34=0,J$21,0)</f>
        <v>-520</v>
      </c>
      <c r="K234" s="19" t="n">
        <f aca="false">IF(K$19="third",K134,K34)-IF($B34=0,K$21,0)</f>
        <v>-520</v>
      </c>
      <c r="L234" s="19" t="n">
        <f aca="false">IF(L$19="third",L134,L34)-IF($B34=0,L$21,0)</f>
        <v>-520</v>
      </c>
      <c r="M234" s="19" t="n">
        <f aca="false">IF(M$19="third",M134,M34)-IF($B34=0,M$21,0)</f>
        <v>-520</v>
      </c>
      <c r="N234" s="19" t="n">
        <f aca="false">IF(N$19="third",N134,N34)-IF($B34=0,N$21,0)</f>
        <v>-520</v>
      </c>
      <c r="O234" s="19" t="n">
        <f aca="false">IF(O$19="third",O134,O34)-IF($B34=0,O$21,0)</f>
        <v>-520</v>
      </c>
      <c r="P234" s="19" t="n">
        <f aca="false">IF(P$19="third",P134,P34)-IF($B34=0,P$21,0)</f>
        <v>-520</v>
      </c>
      <c r="Q234" s="19" t="n">
        <f aca="false">IF(Q$19="third",Q134,Q34)-IF($B34=0,Q$21,0)</f>
        <v>-520</v>
      </c>
      <c r="R234" s="19" t="n">
        <f aca="false">IF(R$19="third",R134,R34)-IF($B34=0,R$21,0)</f>
        <v>-520</v>
      </c>
      <c r="S234" s="19" t="n">
        <f aca="false">IF(S$19="third",S134,S34)-IF($B34=0,S$21,0)</f>
        <v>-520</v>
      </c>
      <c r="T234" s="19" t="n">
        <f aca="false">IF(T$19="third",T134,T34)-IF($B34=0,T$21,0)</f>
        <v>-520</v>
      </c>
      <c r="U234" s="19" t="n">
        <f aca="false">IF(U$19="third",U134,U34)-IF($B34=0,U$21,0)</f>
        <v>-520</v>
      </c>
      <c r="V234" s="19" t="n">
        <f aca="false">IF(V$19="third",V134,V34)-IF($B34=0,V$21,0)</f>
        <v>-520</v>
      </c>
      <c r="W234" s="19" t="n">
        <f aca="false">IF(W$19="third",W134,W34)-IF($B34=0,W$21,0)</f>
        <v>-520</v>
      </c>
      <c r="X234" s="19" t="n">
        <f aca="false">IF(X$19="third",X134,X34)-IF($B34=0,X$21,0)</f>
        <v>-520</v>
      </c>
      <c r="Y234" s="19" t="n">
        <f aca="false">IF(Y$19="third",Y134,Y34)-IF($B34=0,Y$21,0)</f>
        <v>-520</v>
      </c>
      <c r="Z234" s="19" t="n">
        <f aca="false">C234+IF($B234=0,C$21-Z$21,0)</f>
        <v>-520</v>
      </c>
    </row>
    <row r="235" customFormat="false" ht="15" hidden="false" customHeight="false" outlineLevel="0" collapsed="false">
      <c r="B235" s="0" t="n">
        <v>4</v>
      </c>
      <c r="C235" s="19" t="n">
        <f aca="false">IF(C$19="third",C135,C35)-IF($B35=0,C$21,0)</f>
        <v>-520</v>
      </c>
      <c r="D235" s="19" t="n">
        <f aca="false">IF(D$19="third",D135,D35)-IF($B35=0,D$21,0)</f>
        <v>-520</v>
      </c>
      <c r="E235" s="19" t="n">
        <f aca="false">IF(E$19="third",E135,E35)-IF($B35=0,E$21,0)</f>
        <v>-520</v>
      </c>
      <c r="F235" s="19" t="n">
        <f aca="false">IF(F$19="third",F135,F35)-IF($B35=0,F$21,0)</f>
        <v>-520</v>
      </c>
      <c r="G235" s="19" t="n">
        <f aca="false">IF(G$19="third",G135,G35)-IF($B35=0,G$21,0)</f>
        <v>-520</v>
      </c>
      <c r="H235" s="19" t="n">
        <f aca="false">IF(H$19="third",H135,H35)-IF($B35=0,H$21,0)</f>
        <v>-520</v>
      </c>
      <c r="I235" s="19" t="n">
        <f aca="false">IF(I$19="third",I135,I35)-IF($B35=0,I$21,0)</f>
        <v>-520</v>
      </c>
      <c r="J235" s="19" t="n">
        <f aca="false">IF(J$19="third",J135,J35)-IF($B35=0,J$21,0)</f>
        <v>-520</v>
      </c>
      <c r="K235" s="19" t="n">
        <f aca="false">IF(K$19="third",K135,K35)-IF($B35=0,K$21,0)</f>
        <v>-520</v>
      </c>
      <c r="L235" s="19" t="n">
        <f aca="false">IF(L$19="third",L135,L35)-IF($B35=0,L$21,0)</f>
        <v>-520</v>
      </c>
      <c r="M235" s="19" t="n">
        <f aca="false">IF(M$19="third",M135,M35)-IF($B35=0,M$21,0)</f>
        <v>-520</v>
      </c>
      <c r="N235" s="19" t="n">
        <f aca="false">IF(N$19="third",N135,N35)-IF($B35=0,N$21,0)</f>
        <v>-520</v>
      </c>
      <c r="O235" s="19" t="n">
        <f aca="false">IF(O$19="third",O135,O35)-IF($B35=0,O$21,0)</f>
        <v>-520</v>
      </c>
      <c r="P235" s="19" t="n">
        <f aca="false">IF(P$19="third",P135,P35)-IF($B35=0,P$21,0)</f>
        <v>-520</v>
      </c>
      <c r="Q235" s="19" t="n">
        <f aca="false">IF(Q$19="third",Q135,Q35)-IF($B35=0,Q$21,0)</f>
        <v>-520</v>
      </c>
      <c r="R235" s="19" t="n">
        <f aca="false">IF(R$19="third",R135,R35)-IF($B35=0,R$21,0)</f>
        <v>-520</v>
      </c>
      <c r="S235" s="19" t="n">
        <f aca="false">IF(S$19="third",S135,S35)-IF($B35=0,S$21,0)</f>
        <v>-520</v>
      </c>
      <c r="T235" s="19" t="n">
        <f aca="false">IF(T$19="third",T135,T35)-IF($B35=0,T$21,0)</f>
        <v>-520</v>
      </c>
      <c r="U235" s="19" t="n">
        <f aca="false">IF(U$19="third",U135,U35)-IF($B35=0,U$21,0)</f>
        <v>-520</v>
      </c>
      <c r="V235" s="19" t="n">
        <f aca="false">IF(V$19="third",V135,V35)-IF($B35=0,V$21,0)</f>
        <v>-520</v>
      </c>
      <c r="W235" s="19" t="n">
        <f aca="false">IF(W$19="third",W135,W35)-IF($B35=0,W$21,0)</f>
        <v>-520</v>
      </c>
      <c r="X235" s="19" t="n">
        <f aca="false">IF(X$19="third",X135,X35)-IF($B35=0,X$21,0)</f>
        <v>-520</v>
      </c>
      <c r="Y235" s="19" t="n">
        <f aca="false">IF(Y$19="third",Y135,Y35)-IF($B35=0,Y$21,0)</f>
        <v>-520</v>
      </c>
      <c r="Z235" s="19" t="n">
        <f aca="false">C235+IF($B235=0,C$21-Z$21,0)</f>
        <v>-520</v>
      </c>
    </row>
    <row r="236" customFormat="false" ht="15" hidden="false" customHeight="false" outlineLevel="0" collapsed="false">
      <c r="B236" s="0" t="n">
        <v>5</v>
      </c>
      <c r="C236" s="19" t="n">
        <f aca="false">IF(C$19="third",C136,C36)-IF($B36=0,C$21,0)</f>
        <v>-520</v>
      </c>
      <c r="D236" s="19" t="n">
        <f aca="false">IF(D$19="third",D136,D36)-IF($B36=0,D$21,0)</f>
        <v>-520</v>
      </c>
      <c r="E236" s="19" t="n">
        <f aca="false">IF(E$19="third",E136,E36)-IF($B36=0,E$21,0)</f>
        <v>-520</v>
      </c>
      <c r="F236" s="19" t="n">
        <f aca="false">IF(F$19="third",F136,F36)-IF($B36=0,F$21,0)</f>
        <v>-520</v>
      </c>
      <c r="G236" s="19" t="n">
        <f aca="false">IF(G$19="third",G136,G36)-IF($B36=0,G$21,0)</f>
        <v>-520</v>
      </c>
      <c r="H236" s="19" t="n">
        <f aca="false">IF(H$19="third",H136,H36)-IF($B36=0,H$21,0)</f>
        <v>-520</v>
      </c>
      <c r="I236" s="19" t="n">
        <f aca="false">IF(I$19="third",I136,I36)-IF($B36=0,I$21,0)</f>
        <v>-520</v>
      </c>
      <c r="J236" s="19" t="n">
        <f aca="false">IF(J$19="third",J136,J36)-IF($B36=0,J$21,0)</f>
        <v>-520</v>
      </c>
      <c r="K236" s="19" t="n">
        <f aca="false">IF(K$19="third",K136,K36)-IF($B36=0,K$21,0)</f>
        <v>-520</v>
      </c>
      <c r="L236" s="19" t="n">
        <f aca="false">IF(L$19="third",L136,L36)-IF($B36=0,L$21,0)</f>
        <v>-520</v>
      </c>
      <c r="M236" s="19" t="n">
        <f aca="false">IF(M$19="third",M136,M36)-IF($B36=0,M$21,0)</f>
        <v>-520</v>
      </c>
      <c r="N236" s="19" t="n">
        <f aca="false">IF(N$19="third",N136,N36)-IF($B36=0,N$21,0)</f>
        <v>-520</v>
      </c>
      <c r="O236" s="19" t="n">
        <f aca="false">IF(O$19="third",O136,O36)-IF($B36=0,O$21,0)</f>
        <v>-520</v>
      </c>
      <c r="P236" s="19" t="n">
        <f aca="false">IF(P$19="third",P136,P36)-IF($B36=0,P$21,0)</f>
        <v>-520</v>
      </c>
      <c r="Q236" s="19" t="n">
        <f aca="false">IF(Q$19="third",Q136,Q36)-IF($B36=0,Q$21,0)</f>
        <v>-520</v>
      </c>
      <c r="R236" s="19" t="n">
        <f aca="false">IF(R$19="third",R136,R36)-IF($B36=0,R$21,0)</f>
        <v>-520</v>
      </c>
      <c r="S236" s="19" t="n">
        <f aca="false">IF(S$19="third",S136,S36)-IF($B36=0,S$21,0)</f>
        <v>-520</v>
      </c>
      <c r="T236" s="19" t="n">
        <f aca="false">IF(T$19="third",T136,T36)-IF($B36=0,T$21,0)</f>
        <v>-520</v>
      </c>
      <c r="U236" s="19" t="n">
        <f aca="false">IF(U$19="third",U136,U36)-IF($B36=0,U$21,0)</f>
        <v>-520</v>
      </c>
      <c r="V236" s="19" t="n">
        <f aca="false">IF(V$19="third",V136,V36)-IF($B36=0,V$21,0)</f>
        <v>-520</v>
      </c>
      <c r="W236" s="19" t="n">
        <f aca="false">IF(W$19="third",W136,W36)-IF($B36=0,W$21,0)</f>
        <v>-520</v>
      </c>
      <c r="X236" s="19" t="n">
        <f aca="false">IF(X$19="third",X136,X36)-IF($B36=0,X$21,0)</f>
        <v>-520</v>
      </c>
      <c r="Y236" s="19" t="n">
        <f aca="false">IF(Y$19="third",Y136,Y36)-IF($B36=0,Y$21,0)</f>
        <v>-520</v>
      </c>
      <c r="Z236" s="19" t="n">
        <f aca="false">C236+IF($B236=0,C$21-Z$21,0)</f>
        <v>-520</v>
      </c>
    </row>
    <row r="237" customFormat="false" ht="15" hidden="false" customHeight="false" outlineLevel="0" collapsed="false">
      <c r="B237" s="0" t="n">
        <v>6</v>
      </c>
      <c r="C237" s="19" t="n">
        <f aca="false">IF(C$19="third",C137,C37)-IF($B37=0,C$21,0)</f>
        <v>-520</v>
      </c>
      <c r="D237" s="19" t="n">
        <f aca="false">IF(D$19="third",D137,D37)-IF($B37=0,D$21,0)</f>
        <v>-520</v>
      </c>
      <c r="E237" s="19" t="n">
        <f aca="false">IF(E$19="third",E137,E37)-IF($B37=0,E$21,0)</f>
        <v>-520</v>
      </c>
      <c r="F237" s="19" t="n">
        <f aca="false">IF(F$19="third",F137,F37)-IF($B37=0,F$21,0)</f>
        <v>-520</v>
      </c>
      <c r="G237" s="19" t="n">
        <f aca="false">IF(G$19="third",G137,G37)-IF($B37=0,G$21,0)</f>
        <v>-520</v>
      </c>
      <c r="H237" s="19" t="n">
        <f aca="false">IF(H$19="third",H137,H37)-IF($B37=0,H$21,0)</f>
        <v>-520</v>
      </c>
      <c r="I237" s="19" t="n">
        <f aca="false">IF(I$19="third",I137,I37)-IF($B37=0,I$21,0)</f>
        <v>-520</v>
      </c>
      <c r="J237" s="19" t="n">
        <f aca="false">IF(J$19="third",J137,J37)-IF($B37=0,J$21,0)</f>
        <v>-520</v>
      </c>
      <c r="K237" s="19" t="n">
        <f aca="false">IF(K$19="third",K137,K37)-IF($B37=0,K$21,0)</f>
        <v>-520</v>
      </c>
      <c r="L237" s="19" t="n">
        <f aca="false">IF(L$19="third",L137,L37)-IF($B37=0,L$21,0)</f>
        <v>-520</v>
      </c>
      <c r="M237" s="19" t="n">
        <f aca="false">IF(M$19="third",M137,M37)-IF($B37=0,M$21,0)</f>
        <v>-520</v>
      </c>
      <c r="N237" s="19" t="n">
        <f aca="false">IF(N$19="third",N137,N37)-IF($B37=0,N$21,0)</f>
        <v>-520</v>
      </c>
      <c r="O237" s="19" t="n">
        <f aca="false">IF(O$19="third",O137,O37)-IF($B37=0,O$21,0)</f>
        <v>-520</v>
      </c>
      <c r="P237" s="19" t="n">
        <f aca="false">IF(P$19="third",P137,P37)-IF($B37=0,P$21,0)</f>
        <v>-520</v>
      </c>
      <c r="Q237" s="19" t="n">
        <f aca="false">IF(Q$19="third",Q137,Q37)-IF($B37=0,Q$21,0)</f>
        <v>-520</v>
      </c>
      <c r="R237" s="19" t="n">
        <f aca="false">IF(R$19="third",R137,R37)-IF($B37=0,R$21,0)</f>
        <v>-520</v>
      </c>
      <c r="S237" s="19" t="n">
        <f aca="false">IF(S$19="third",S137,S37)-IF($B37=0,S$21,0)</f>
        <v>-520</v>
      </c>
      <c r="T237" s="19" t="n">
        <f aca="false">IF(T$19="third",T137,T37)-IF($B37=0,T$21,0)</f>
        <v>-520</v>
      </c>
      <c r="U237" s="19" t="n">
        <f aca="false">IF(U$19="third",U137,U37)-IF($B37=0,U$21,0)</f>
        <v>-520</v>
      </c>
      <c r="V237" s="19" t="n">
        <f aca="false">IF(V$19="third",V137,V37)-IF($B37=0,V$21,0)</f>
        <v>-520</v>
      </c>
      <c r="W237" s="19" t="n">
        <f aca="false">IF(W$19="third",W137,W37)-IF($B37=0,W$21,0)</f>
        <v>-520</v>
      </c>
      <c r="X237" s="19" t="n">
        <f aca="false">IF(X$19="third",X137,X37)-IF($B37=0,X$21,0)</f>
        <v>-520</v>
      </c>
      <c r="Y237" s="19" t="n">
        <f aca="false">IF(Y$19="third",Y137,Y37)-IF($B37=0,Y$21,0)</f>
        <v>-520</v>
      </c>
      <c r="Z237" s="19" t="n">
        <f aca="false">C237+IF($B237=0,C$21-Z$21,0)</f>
        <v>-520</v>
      </c>
    </row>
    <row r="238" customFormat="false" ht="15" hidden="false" customHeight="false" outlineLevel="0" collapsed="false">
      <c r="B238" s="0" t="n">
        <v>7</v>
      </c>
      <c r="C238" s="19" t="n">
        <f aca="false">IF(C$19="third",C138,C38)-IF($B38=0,C$21,0)</f>
        <v>-520</v>
      </c>
      <c r="D238" s="19" t="n">
        <f aca="false">IF(D$19="third",D138,D38)-IF($B38=0,D$21,0)</f>
        <v>-520</v>
      </c>
      <c r="E238" s="19" t="n">
        <f aca="false">IF(E$19="third",E138,E38)-IF($B38=0,E$21,0)</f>
        <v>-520</v>
      </c>
      <c r="F238" s="19" t="n">
        <f aca="false">IF(F$19="third",F138,F38)-IF($B38=0,F$21,0)</f>
        <v>-520</v>
      </c>
      <c r="G238" s="19" t="n">
        <f aca="false">IF(G$19="third",G138,G38)-IF($B38=0,G$21,0)</f>
        <v>-520</v>
      </c>
      <c r="H238" s="19" t="n">
        <f aca="false">IF(H$19="third",H138,H38)-IF($B38=0,H$21,0)</f>
        <v>-520</v>
      </c>
      <c r="I238" s="19" t="n">
        <f aca="false">IF(I$19="third",I138,I38)-IF($B38=0,I$21,0)</f>
        <v>-520</v>
      </c>
      <c r="J238" s="19" t="n">
        <f aca="false">IF(J$19="third",J138,J38)-IF($B38=0,J$21,0)</f>
        <v>-520</v>
      </c>
      <c r="K238" s="19" t="n">
        <f aca="false">IF(K$19="third",K138,K38)-IF($B38=0,K$21,0)</f>
        <v>-520</v>
      </c>
      <c r="L238" s="19" t="n">
        <f aca="false">IF(L$19="third",L138,L38)-IF($B38=0,L$21,0)</f>
        <v>-520</v>
      </c>
      <c r="M238" s="19" t="n">
        <f aca="false">IF(M$19="third",M138,M38)-IF($B38=0,M$21,0)</f>
        <v>-520</v>
      </c>
      <c r="N238" s="19" t="n">
        <f aca="false">IF(N$19="third",N138,N38)-IF($B38=0,N$21,0)</f>
        <v>-520</v>
      </c>
      <c r="O238" s="19" t="n">
        <f aca="false">IF(O$19="third",O138,O38)-IF($B38=0,O$21,0)</f>
        <v>-520</v>
      </c>
      <c r="P238" s="19" t="n">
        <f aca="false">IF(P$19="third",P138,P38)-IF($B38=0,P$21,0)</f>
        <v>-520</v>
      </c>
      <c r="Q238" s="19" t="n">
        <f aca="false">IF(Q$19="third",Q138,Q38)-IF($B38=0,Q$21,0)</f>
        <v>-520</v>
      </c>
      <c r="R238" s="19" t="n">
        <f aca="false">IF(R$19="third",R138,R38)-IF($B38=0,R$21,0)</f>
        <v>-520</v>
      </c>
      <c r="S238" s="19" t="n">
        <f aca="false">IF(S$19="third",S138,S38)-IF($B38=0,S$21,0)</f>
        <v>-520</v>
      </c>
      <c r="T238" s="19" t="n">
        <f aca="false">IF(T$19="third",T138,T38)-IF($B38=0,T$21,0)</f>
        <v>-520</v>
      </c>
      <c r="U238" s="19" t="n">
        <f aca="false">IF(U$19="third",U138,U38)-IF($B38=0,U$21,0)</f>
        <v>-520</v>
      </c>
      <c r="V238" s="19" t="n">
        <f aca="false">IF(V$19="third",V138,V38)-IF($B38=0,V$21,0)</f>
        <v>-520</v>
      </c>
      <c r="W238" s="19" t="n">
        <f aca="false">IF(W$19="third",W138,W38)-IF($B38=0,W$21,0)</f>
        <v>-520</v>
      </c>
      <c r="X238" s="19" t="n">
        <f aca="false">IF(X$19="third",X138,X38)-IF($B38=0,X$21,0)</f>
        <v>-520</v>
      </c>
      <c r="Y238" s="19" t="n">
        <f aca="false">IF(Y$19="third",Y138,Y38)-IF($B38=0,Y$21,0)</f>
        <v>-520</v>
      </c>
      <c r="Z238" s="19" t="n">
        <f aca="false">C238+IF($B238=0,C$21-Z$21,0)</f>
        <v>-520</v>
      </c>
    </row>
    <row r="239" customFormat="false" ht="15" hidden="false" customHeight="false" outlineLevel="0" collapsed="false">
      <c r="B239" s="0" t="n">
        <v>8</v>
      </c>
      <c r="C239" s="19" t="n">
        <f aca="false">IF(C$19="third",C139,C39)-IF($B39=0,C$21,0)</f>
        <v>-520</v>
      </c>
      <c r="D239" s="19" t="n">
        <f aca="false">IF(D$19="third",D139,D39)-IF($B39=0,D$21,0)</f>
        <v>-520</v>
      </c>
      <c r="E239" s="19" t="n">
        <f aca="false">IF(E$19="third",E139,E39)-IF($B39=0,E$21,0)</f>
        <v>-520</v>
      </c>
      <c r="F239" s="19" t="n">
        <f aca="false">IF(F$19="third",F139,F39)-IF($B39=0,F$21,0)</f>
        <v>-520</v>
      </c>
      <c r="G239" s="19" t="n">
        <f aca="false">IF(G$19="third",G139,G39)-IF($B39=0,G$21,0)</f>
        <v>-520</v>
      </c>
      <c r="H239" s="19" t="n">
        <f aca="false">IF(H$19="third",H139,H39)-IF($B39=0,H$21,0)</f>
        <v>-520</v>
      </c>
      <c r="I239" s="19" t="n">
        <f aca="false">IF(I$19="third",I139,I39)-IF($B39=0,I$21,0)</f>
        <v>-520</v>
      </c>
      <c r="J239" s="19" t="n">
        <f aca="false">IF(J$19="third",J139,J39)-IF($B39=0,J$21,0)</f>
        <v>-520</v>
      </c>
      <c r="K239" s="19" t="n">
        <f aca="false">IF(K$19="third",K139,K39)-IF($B39=0,K$21,0)</f>
        <v>-520</v>
      </c>
      <c r="L239" s="19" t="n">
        <f aca="false">IF(L$19="third",L139,L39)-IF($B39=0,L$21,0)</f>
        <v>-520</v>
      </c>
      <c r="M239" s="19" t="n">
        <f aca="false">IF(M$19="third",M139,M39)-IF($B39=0,M$21,0)</f>
        <v>-520</v>
      </c>
      <c r="N239" s="19" t="n">
        <f aca="false">IF(N$19="third",N139,N39)-IF($B39=0,N$21,0)</f>
        <v>-520</v>
      </c>
      <c r="O239" s="19" t="n">
        <f aca="false">IF(O$19="third",O139,O39)-IF($B39=0,O$21,0)</f>
        <v>-520</v>
      </c>
      <c r="P239" s="19" t="n">
        <f aca="false">IF(P$19="third",P139,P39)-IF($B39=0,P$21,0)</f>
        <v>-520</v>
      </c>
      <c r="Q239" s="19" t="n">
        <f aca="false">IF(Q$19="third",Q139,Q39)-IF($B39=0,Q$21,0)</f>
        <v>-520</v>
      </c>
      <c r="R239" s="19" t="n">
        <f aca="false">IF(R$19="third",R139,R39)-IF($B39=0,R$21,0)</f>
        <v>-520</v>
      </c>
      <c r="S239" s="19" t="n">
        <f aca="false">IF(S$19="third",S139,S39)-IF($B39=0,S$21,0)</f>
        <v>-520</v>
      </c>
      <c r="T239" s="19" t="n">
        <f aca="false">IF(T$19="third",T139,T39)-IF($B39=0,T$21,0)</f>
        <v>-520</v>
      </c>
      <c r="U239" s="19" t="n">
        <f aca="false">IF(U$19="third",U139,U39)-IF($B39=0,U$21,0)</f>
        <v>-520</v>
      </c>
      <c r="V239" s="19" t="n">
        <f aca="false">IF(V$19="third",V139,V39)-IF($B39=0,V$21,0)</f>
        <v>-520</v>
      </c>
      <c r="W239" s="19" t="n">
        <f aca="false">IF(W$19="third",W139,W39)-IF($B39=0,W$21,0)</f>
        <v>-520</v>
      </c>
      <c r="X239" s="19" t="n">
        <f aca="false">IF(X$19="third",X139,X39)-IF($B39=0,X$21,0)</f>
        <v>-520</v>
      </c>
      <c r="Y239" s="19" t="n">
        <f aca="false">IF(Y$19="third",Y139,Y39)-IF($B39=0,Y$21,0)</f>
        <v>-520</v>
      </c>
      <c r="Z239" s="19" t="n">
        <f aca="false">C239+IF($B239=0,C$21-Z$21,0)</f>
        <v>-520</v>
      </c>
    </row>
    <row r="240" customFormat="false" ht="15" hidden="false" customHeight="false" outlineLevel="0" collapsed="false">
      <c r="B240" s="0" t="n">
        <v>9</v>
      </c>
      <c r="C240" s="19" t="n">
        <f aca="false">IF(C$19="third",C140,C40)-IF($B40=0,C$21,0)</f>
        <v>-520</v>
      </c>
      <c r="D240" s="19" t="n">
        <f aca="false">IF(D$19="third",D140,D40)-IF($B40=0,D$21,0)</f>
        <v>-520</v>
      </c>
      <c r="E240" s="19" t="n">
        <f aca="false">IF(E$19="third",E140,E40)-IF($B40=0,E$21,0)</f>
        <v>-520</v>
      </c>
      <c r="F240" s="19" t="n">
        <f aca="false">IF(F$19="third",F140,F40)-IF($B40=0,F$21,0)</f>
        <v>-520</v>
      </c>
      <c r="G240" s="19" t="n">
        <f aca="false">IF(G$19="third",G140,G40)-IF($B40=0,G$21,0)</f>
        <v>-520</v>
      </c>
      <c r="H240" s="19" t="n">
        <f aca="false">IF(H$19="third",H140,H40)-IF($B40=0,H$21,0)</f>
        <v>-520</v>
      </c>
      <c r="I240" s="19" t="n">
        <f aca="false">IF(I$19="third",I140,I40)-IF($B40=0,I$21,0)</f>
        <v>-520</v>
      </c>
      <c r="J240" s="19" t="n">
        <f aca="false">IF(J$19="third",J140,J40)-IF($B40=0,J$21,0)</f>
        <v>-520</v>
      </c>
      <c r="K240" s="19" t="n">
        <f aca="false">IF(K$19="third",K140,K40)-IF($B40=0,K$21,0)</f>
        <v>-520</v>
      </c>
      <c r="L240" s="19" t="n">
        <f aca="false">IF(L$19="third",L140,L40)-IF($B40=0,L$21,0)</f>
        <v>-520</v>
      </c>
      <c r="M240" s="19" t="n">
        <f aca="false">IF(M$19="third",M140,M40)-IF($B40=0,M$21,0)</f>
        <v>-520</v>
      </c>
      <c r="N240" s="19" t="n">
        <f aca="false">IF(N$19="third",N140,N40)-IF($B40=0,N$21,0)</f>
        <v>-520</v>
      </c>
      <c r="O240" s="19" t="n">
        <f aca="false">IF(O$19="third",O140,O40)-IF($B40=0,O$21,0)</f>
        <v>-520</v>
      </c>
      <c r="P240" s="19" t="n">
        <f aca="false">IF(P$19="third",P140,P40)-IF($B40=0,P$21,0)</f>
        <v>-520</v>
      </c>
      <c r="Q240" s="19" t="n">
        <f aca="false">IF(Q$19="third",Q140,Q40)-IF($B40=0,Q$21,0)</f>
        <v>-520</v>
      </c>
      <c r="R240" s="19" t="n">
        <f aca="false">IF(R$19="third",R140,R40)-IF($B40=0,R$21,0)</f>
        <v>-520</v>
      </c>
      <c r="S240" s="19" t="n">
        <f aca="false">IF(S$19="third",S140,S40)-IF($B40=0,S$21,0)</f>
        <v>-520</v>
      </c>
      <c r="T240" s="19" t="n">
        <f aca="false">IF(T$19="third",T140,T40)-IF($B40=0,T$21,0)</f>
        <v>-520</v>
      </c>
      <c r="U240" s="19" t="n">
        <f aca="false">IF(U$19="third",U140,U40)-IF($B40=0,U$21,0)</f>
        <v>-520</v>
      </c>
      <c r="V240" s="19" t="n">
        <f aca="false">IF(V$19="third",V140,V40)-IF($B40=0,V$21,0)</f>
        <v>-520</v>
      </c>
      <c r="W240" s="19" t="n">
        <f aca="false">IF(W$19="third",W140,W40)-IF($B40=0,W$21,0)</f>
        <v>-520</v>
      </c>
      <c r="X240" s="19" t="n">
        <f aca="false">IF(X$19="third",X140,X40)-IF($B40=0,X$21,0)</f>
        <v>-520</v>
      </c>
      <c r="Y240" s="19" t="n">
        <f aca="false">IF(Y$19="third",Y140,Y40)-IF($B40=0,Y$21,0)</f>
        <v>-520</v>
      </c>
      <c r="Z240" s="19" t="n">
        <f aca="false">C240+IF($B240=0,C$21-Z$21,0)</f>
        <v>-520</v>
      </c>
    </row>
    <row r="241" customFormat="false" ht="15" hidden="false" customHeight="false" outlineLevel="0" collapsed="false">
      <c r="B241" s="0" t="n">
        <v>10</v>
      </c>
      <c r="C241" s="19" t="n">
        <f aca="false">IF(C$19="third",C141,C41)-IF($B41=0,C$21,0)</f>
        <v>-520</v>
      </c>
      <c r="D241" s="19" t="n">
        <f aca="false">IF(D$19="third",D141,D41)-IF($B41=0,D$21,0)</f>
        <v>-1770</v>
      </c>
      <c r="E241" s="19" t="n">
        <f aca="false">IF(E$19="third",E141,E41)-IF($B41=0,E$21,0)</f>
        <v>-520</v>
      </c>
      <c r="F241" s="19" t="n">
        <f aca="false">IF(F$19="third",F141,F41)-IF($B41=0,F$21,0)</f>
        <v>-3770</v>
      </c>
      <c r="G241" s="19" t="n">
        <f aca="false">IF(G$19="third",G141,G41)-IF($B41=0,G$21,0)</f>
        <v>-520</v>
      </c>
      <c r="H241" s="19" t="n">
        <f aca="false">IF(H$19="third",H141,H41)-IF($B41=0,H$21,0)</f>
        <v>-520</v>
      </c>
      <c r="I241" s="19" t="n">
        <f aca="false">IF(I$19="third",I141,I41)-IF($B41=0,I$21,0)</f>
        <v>-520</v>
      </c>
      <c r="J241" s="19" t="n">
        <f aca="false">IF(J$19="third",J141,J41)-IF($B41=0,J$21,0)</f>
        <v>-520</v>
      </c>
      <c r="K241" s="19" t="n">
        <f aca="false">IF(K$19="third",K141,K41)-IF($B41=0,K$21,0)</f>
        <v>-520</v>
      </c>
      <c r="L241" s="19" t="n">
        <f aca="false">IF(L$19="third",L141,L41)-IF($B41=0,L$21,0)</f>
        <v>-520</v>
      </c>
      <c r="M241" s="19" t="n">
        <f aca="false">IF(M$19="third",M141,M41)-IF($B41=0,M$21,0)</f>
        <v>-520</v>
      </c>
      <c r="N241" s="19" t="n">
        <f aca="false">IF(N$19="third",N141,N41)-IF($B41=0,N$21,0)</f>
        <v>-520</v>
      </c>
      <c r="O241" s="19" t="n">
        <f aca="false">IF(O$19="third",O141,O41)-IF($B41=0,O$21,0)</f>
        <v>-520</v>
      </c>
      <c r="P241" s="19" t="n">
        <f aca="false">IF(P$19="third",P141,P41)-IF($B41=0,P$21,0)</f>
        <v>-520</v>
      </c>
      <c r="Q241" s="19" t="n">
        <f aca="false">IF(Q$19="third",Q141,Q41)-IF($B41=0,Q$21,0)</f>
        <v>-520</v>
      </c>
      <c r="R241" s="19" t="n">
        <f aca="false">IF(R$19="third",R141,R41)-IF($B41=0,R$21,0)</f>
        <v>-520</v>
      </c>
      <c r="S241" s="19" t="n">
        <f aca="false">IF(S$19="third",S141,S41)-IF($B41=0,S$21,0)</f>
        <v>-520</v>
      </c>
      <c r="T241" s="19" t="n">
        <f aca="false">IF(T$19="third",T141,T41)-IF($B41=0,T$21,0)</f>
        <v>-520</v>
      </c>
      <c r="U241" s="19" t="n">
        <f aca="false">IF(U$19="third",U141,U41)-IF($B41=0,U$21,0)</f>
        <v>-520</v>
      </c>
      <c r="V241" s="19" t="n">
        <f aca="false">IF(V$19="third",V141,V41)-IF($B41=0,V$21,0)</f>
        <v>-520</v>
      </c>
      <c r="W241" s="19" t="n">
        <f aca="false">IF(W$19="third",W141,W41)-IF($B41=0,W$21,0)</f>
        <v>-520</v>
      </c>
      <c r="X241" s="19" t="n">
        <f aca="false">IF(X$19="third",X141,X41)-IF($B41=0,X$21,0)</f>
        <v>-520</v>
      </c>
      <c r="Y241" s="19" t="n">
        <f aca="false">IF(Y$19="third",Y141,Y41)-IF($B41=0,Y$21,0)</f>
        <v>-520</v>
      </c>
      <c r="Z241" s="19" t="n">
        <f aca="false">C241+IF($B241=0,C$21-Z$21,0)</f>
        <v>-520</v>
      </c>
    </row>
    <row r="242" customFormat="false" ht="15" hidden="false" customHeight="false" outlineLevel="0" collapsed="false">
      <c r="B242" s="0" t="n">
        <v>11</v>
      </c>
      <c r="C242" s="19" t="n">
        <f aca="false">IF(C$19="third",C142,C42)-IF($B42=0,C$21,0)</f>
        <v>-520</v>
      </c>
      <c r="D242" s="19" t="n">
        <f aca="false">IF(D$19="third",D142,D42)-IF($B42=0,D$21,0)</f>
        <v>-670</v>
      </c>
      <c r="E242" s="19" t="n">
        <f aca="false">IF(E$19="third",E142,E42)-IF($B42=0,E$21,0)</f>
        <v>-520</v>
      </c>
      <c r="F242" s="19" t="n">
        <f aca="false">IF(F$19="third",F142,F42)-IF($B42=0,F$21,0)</f>
        <v>-670</v>
      </c>
      <c r="G242" s="19" t="n">
        <f aca="false">IF(G$19="third",G142,G42)-IF($B42=0,G$21,0)</f>
        <v>-520</v>
      </c>
      <c r="H242" s="19" t="n">
        <f aca="false">IF(H$19="third",H142,H42)-IF($B42=0,H$21,0)</f>
        <v>-520</v>
      </c>
      <c r="I242" s="19" t="n">
        <f aca="false">IF(I$19="third",I142,I42)-IF($B42=0,I$21,0)</f>
        <v>-520</v>
      </c>
      <c r="J242" s="19" t="n">
        <f aca="false">IF(J$19="third",J142,J42)-IF($B42=0,J$21,0)</f>
        <v>-520</v>
      </c>
      <c r="K242" s="19" t="n">
        <f aca="false">IF(K$19="third",K142,K42)-IF($B42=0,K$21,0)</f>
        <v>-520</v>
      </c>
      <c r="L242" s="19" t="n">
        <f aca="false">IF(L$19="third",L142,L42)-IF($B42=0,L$21,0)</f>
        <v>-520</v>
      </c>
      <c r="M242" s="19" t="n">
        <f aca="false">IF(M$19="third",M142,M42)-IF($B42=0,M$21,0)</f>
        <v>-520</v>
      </c>
      <c r="N242" s="19" t="n">
        <f aca="false">IF(N$19="third",N142,N42)-IF($B42=0,N$21,0)</f>
        <v>-520</v>
      </c>
      <c r="O242" s="19" t="n">
        <f aca="false">IF(O$19="third",O142,O42)-IF($B42=0,O$21,0)</f>
        <v>-520</v>
      </c>
      <c r="P242" s="19" t="n">
        <f aca="false">IF(P$19="third",P142,P42)-IF($B42=0,P$21,0)</f>
        <v>-520</v>
      </c>
      <c r="Q242" s="19" t="n">
        <f aca="false">IF(Q$19="third",Q142,Q42)-IF($B42=0,Q$21,0)</f>
        <v>-520</v>
      </c>
      <c r="R242" s="19" t="n">
        <f aca="false">IF(R$19="third",R142,R42)-IF($B42=0,R$21,0)</f>
        <v>-520</v>
      </c>
      <c r="S242" s="19" t="n">
        <f aca="false">IF(S$19="third",S142,S42)-IF($B42=0,S$21,0)</f>
        <v>-520</v>
      </c>
      <c r="T242" s="19" t="n">
        <f aca="false">IF(T$19="third",T142,T42)-IF($B42=0,T$21,0)</f>
        <v>-520</v>
      </c>
      <c r="U242" s="19" t="n">
        <f aca="false">IF(U$19="third",U142,U42)-IF($B42=0,U$21,0)</f>
        <v>-520</v>
      </c>
      <c r="V242" s="19" t="n">
        <f aca="false">IF(V$19="third",V142,V42)-IF($B42=0,V$21,0)</f>
        <v>-520</v>
      </c>
      <c r="W242" s="19" t="n">
        <f aca="false">IF(W$19="third",W142,W42)-IF($B42=0,W$21,0)</f>
        <v>-520</v>
      </c>
      <c r="X242" s="19" t="n">
        <f aca="false">IF(X$19="third",X142,X42)-IF($B42=0,X$21,0)</f>
        <v>-520</v>
      </c>
      <c r="Y242" s="19" t="n">
        <f aca="false">IF(Y$19="third",Y142,Y42)-IF($B42=0,Y$21,0)</f>
        <v>-520</v>
      </c>
      <c r="Z242" s="19" t="n">
        <f aca="false">C242+IF($B242=0,C$21-Z$21,0)</f>
        <v>-520</v>
      </c>
    </row>
    <row r="243" customFormat="false" ht="15" hidden="false" customHeight="false" outlineLevel="0" collapsed="false">
      <c r="B243" s="0" t="n">
        <v>12</v>
      </c>
      <c r="C243" s="19" t="n">
        <f aca="false">IF(C$19="third",C143,C43)-IF($B43=0,C$21,0)</f>
        <v>-520</v>
      </c>
      <c r="D243" s="19" t="n">
        <f aca="false">IF(D$19="third",D143,D43)-IF($B43=0,D$21,0)</f>
        <v>-670</v>
      </c>
      <c r="E243" s="19" t="n">
        <f aca="false">IF(E$19="third",E143,E43)-IF($B43=0,E$21,0)</f>
        <v>-520</v>
      </c>
      <c r="F243" s="19" t="n">
        <f aca="false">IF(F$19="third",F143,F43)-IF($B43=0,F$21,0)</f>
        <v>-670</v>
      </c>
      <c r="G243" s="19" t="n">
        <f aca="false">IF(G$19="third",G143,G43)-IF($B43=0,G$21,0)</f>
        <v>-520</v>
      </c>
      <c r="H243" s="19" t="n">
        <f aca="false">IF(H$19="third",H143,H43)-IF($B43=0,H$21,0)</f>
        <v>-520</v>
      </c>
      <c r="I243" s="19" t="n">
        <f aca="false">IF(I$19="third",I143,I43)-IF($B43=0,I$21,0)</f>
        <v>-520</v>
      </c>
      <c r="J243" s="19" t="n">
        <f aca="false">IF(J$19="third",J143,J43)-IF($B43=0,J$21,0)</f>
        <v>-520</v>
      </c>
      <c r="K243" s="19" t="n">
        <f aca="false">IF(K$19="third",K143,K43)-IF($B43=0,K$21,0)</f>
        <v>-520</v>
      </c>
      <c r="L243" s="19" t="n">
        <f aca="false">IF(L$19="third",L143,L43)-IF($B43=0,L$21,0)</f>
        <v>-520</v>
      </c>
      <c r="M243" s="19" t="n">
        <f aca="false">IF(M$19="third",M143,M43)-IF($B43=0,M$21,0)</f>
        <v>-520</v>
      </c>
      <c r="N243" s="19" t="n">
        <f aca="false">IF(N$19="third",N143,N43)-IF($B43=0,N$21,0)</f>
        <v>-520</v>
      </c>
      <c r="O243" s="19" t="n">
        <f aca="false">IF(O$19="third",O143,O43)-IF($B43=0,O$21,0)</f>
        <v>-520</v>
      </c>
      <c r="P243" s="19" t="n">
        <f aca="false">IF(P$19="third",P143,P43)-IF($B43=0,P$21,0)</f>
        <v>-520</v>
      </c>
      <c r="Q243" s="19" t="n">
        <f aca="false">IF(Q$19="third",Q143,Q43)-IF($B43=0,Q$21,0)</f>
        <v>-520</v>
      </c>
      <c r="R243" s="19" t="n">
        <f aca="false">IF(R$19="third",R143,R43)-IF($B43=0,R$21,0)</f>
        <v>-520</v>
      </c>
      <c r="S243" s="19" t="n">
        <f aca="false">IF(S$19="third",S143,S43)-IF($B43=0,S$21,0)</f>
        <v>-520</v>
      </c>
      <c r="T243" s="19" t="n">
        <f aca="false">IF(T$19="third",T143,T43)-IF($B43=0,T$21,0)</f>
        <v>-520</v>
      </c>
      <c r="U243" s="19" t="n">
        <f aca="false">IF(U$19="third",U143,U43)-IF($B43=0,U$21,0)</f>
        <v>-520</v>
      </c>
      <c r="V243" s="19" t="n">
        <f aca="false">IF(V$19="third",V143,V43)-IF($B43=0,V$21,0)</f>
        <v>-520</v>
      </c>
      <c r="W243" s="19" t="n">
        <f aca="false">IF(W$19="third",W143,W43)-IF($B43=0,W$21,0)</f>
        <v>-520</v>
      </c>
      <c r="X243" s="19" t="n">
        <f aca="false">IF(X$19="third",X143,X43)-IF($B43=0,X$21,0)</f>
        <v>-520</v>
      </c>
      <c r="Y243" s="19" t="n">
        <f aca="false">IF(Y$19="third",Y143,Y43)-IF($B43=0,Y$21,0)</f>
        <v>-520</v>
      </c>
      <c r="Z243" s="19" t="n">
        <f aca="false">C243+IF($B243=0,C$21-Z$21,0)</f>
        <v>-520</v>
      </c>
    </row>
    <row r="244" customFormat="false" ht="15" hidden="false" customHeight="false" outlineLevel="0" collapsed="false">
      <c r="B244" s="0" t="n">
        <v>13</v>
      </c>
      <c r="C244" s="19" t="n">
        <f aca="false">IF(C$19="third",C144,C44)-IF($B44=0,C$21,0)</f>
        <v>-520</v>
      </c>
      <c r="D244" s="19" t="n">
        <f aca="false">IF(D$19="third",D144,D44)-IF($B44=0,D$21,0)</f>
        <v>-8970</v>
      </c>
      <c r="E244" s="19" t="n">
        <f aca="false">IF(E$19="third",E144,E44)-IF($B44=0,E$21,0)</f>
        <v>-520</v>
      </c>
      <c r="F244" s="19" t="n">
        <f aca="false">IF(F$19="third",F144,F44)-IF($B44=0,F$21,0)</f>
        <v>-8970</v>
      </c>
      <c r="G244" s="19" t="n">
        <f aca="false">IF(G$19="third",G144,G44)-IF($B44=0,G$21,0)</f>
        <v>-520</v>
      </c>
      <c r="H244" s="19" t="n">
        <f aca="false">IF(H$19="third",H144,H44)-IF($B44=0,H$21,0)</f>
        <v>-520</v>
      </c>
      <c r="I244" s="19" t="n">
        <f aca="false">IF(I$19="third",I144,I44)-IF($B44=0,I$21,0)</f>
        <v>-520</v>
      </c>
      <c r="J244" s="19" t="n">
        <f aca="false">IF(J$19="third",J144,J44)-IF($B44=0,J$21,0)</f>
        <v>-520</v>
      </c>
      <c r="K244" s="19" t="n">
        <f aca="false">IF(K$19="third",K144,K44)-IF($B44=0,K$21,0)</f>
        <v>-520</v>
      </c>
      <c r="L244" s="19" t="n">
        <f aca="false">IF(L$19="third",L144,L44)-IF($B44=0,L$21,0)</f>
        <v>-520</v>
      </c>
      <c r="M244" s="19" t="n">
        <f aca="false">IF(M$19="third",M144,M44)-IF($B44=0,M$21,0)</f>
        <v>-520</v>
      </c>
      <c r="N244" s="19" t="n">
        <f aca="false">IF(N$19="third",N144,N44)-IF($B44=0,N$21,0)</f>
        <v>-520</v>
      </c>
      <c r="O244" s="19" t="n">
        <f aca="false">IF(O$19="third",O144,O44)-IF($B44=0,O$21,0)</f>
        <v>-520</v>
      </c>
      <c r="P244" s="19" t="n">
        <f aca="false">IF(P$19="third",P144,P44)-IF($B44=0,P$21,0)</f>
        <v>-520</v>
      </c>
      <c r="Q244" s="19" t="n">
        <f aca="false">IF(Q$19="third",Q144,Q44)-IF($B44=0,Q$21,0)</f>
        <v>-520</v>
      </c>
      <c r="R244" s="19" t="n">
        <f aca="false">IF(R$19="third",R144,R44)-IF($B44=0,R$21,0)</f>
        <v>-520</v>
      </c>
      <c r="S244" s="19" t="n">
        <f aca="false">IF(S$19="third",S144,S44)-IF($B44=0,S$21,0)</f>
        <v>-520</v>
      </c>
      <c r="T244" s="19" t="n">
        <f aca="false">IF(T$19="third",T144,T44)-IF($B44=0,T$21,0)</f>
        <v>-520</v>
      </c>
      <c r="U244" s="19" t="n">
        <f aca="false">IF(U$19="third",U144,U44)-IF($B44=0,U$21,0)</f>
        <v>-520</v>
      </c>
      <c r="V244" s="19" t="n">
        <f aca="false">IF(V$19="third",V144,V44)-IF($B44=0,V$21,0)</f>
        <v>-520</v>
      </c>
      <c r="W244" s="19" t="n">
        <f aca="false">IF(W$19="third",W144,W44)-IF($B44=0,W$21,0)</f>
        <v>-520</v>
      </c>
      <c r="X244" s="19" t="n">
        <f aca="false">IF(X$19="third",X144,X44)-IF($B44=0,X$21,0)</f>
        <v>-520</v>
      </c>
      <c r="Y244" s="19" t="n">
        <f aca="false">IF(Y$19="third",Y144,Y44)-IF($B44=0,Y$21,0)</f>
        <v>-520</v>
      </c>
      <c r="Z244" s="19" t="n">
        <f aca="false">C244+IF($B244=0,C$21-Z$21,0)</f>
        <v>-520</v>
      </c>
    </row>
    <row r="245" customFormat="false" ht="15" hidden="false" customHeight="false" outlineLevel="0" collapsed="false">
      <c r="B245" s="0" t="n">
        <v>14</v>
      </c>
      <c r="C245" s="19" t="n">
        <f aca="false">IF(C$19="third",C145,C45)-IF($B45=0,C$21,0)</f>
        <v>-520</v>
      </c>
      <c r="D245" s="19" t="n">
        <f aca="false">IF(D$19="third",D145,D45)-IF($B45=0,D$21,0)</f>
        <v>-670</v>
      </c>
      <c r="E245" s="19" t="n">
        <f aca="false">IF(E$19="third",E145,E45)-IF($B45=0,E$21,0)</f>
        <v>-520</v>
      </c>
      <c r="F245" s="19" t="n">
        <f aca="false">IF(F$19="third",F145,F45)-IF($B45=0,F$21,0)</f>
        <v>-670</v>
      </c>
      <c r="G245" s="19" t="n">
        <f aca="false">IF(G$19="third",G145,G45)-IF($B45=0,G$21,0)</f>
        <v>-520</v>
      </c>
      <c r="H245" s="19" t="n">
        <f aca="false">IF(H$19="third",H145,H45)-IF($B45=0,H$21,0)</f>
        <v>-520</v>
      </c>
      <c r="I245" s="19" t="n">
        <f aca="false">IF(I$19="third",I145,I45)-IF($B45=0,I$21,0)</f>
        <v>-520</v>
      </c>
      <c r="J245" s="19" t="n">
        <f aca="false">IF(J$19="third",J145,J45)-IF($B45=0,J$21,0)</f>
        <v>-520</v>
      </c>
      <c r="K245" s="19" t="n">
        <f aca="false">IF(K$19="third",K145,K45)-IF($B45=0,K$21,0)</f>
        <v>-520</v>
      </c>
      <c r="L245" s="19" t="n">
        <f aca="false">IF(L$19="third",L145,L45)-IF($B45=0,L$21,0)</f>
        <v>-520</v>
      </c>
      <c r="M245" s="19" t="n">
        <f aca="false">IF(M$19="third",M145,M45)-IF($B45=0,M$21,0)</f>
        <v>-520</v>
      </c>
      <c r="N245" s="19" t="n">
        <f aca="false">IF(N$19="third",N145,N45)-IF($B45=0,N$21,0)</f>
        <v>-520</v>
      </c>
      <c r="O245" s="19" t="n">
        <f aca="false">IF(O$19="third",O145,O45)-IF($B45=0,O$21,0)</f>
        <v>-520</v>
      </c>
      <c r="P245" s="19" t="n">
        <f aca="false">IF(P$19="third",P145,P45)-IF($B45=0,P$21,0)</f>
        <v>-520</v>
      </c>
      <c r="Q245" s="19" t="n">
        <f aca="false">IF(Q$19="third",Q145,Q45)-IF($B45=0,Q$21,0)</f>
        <v>-520</v>
      </c>
      <c r="R245" s="19" t="n">
        <f aca="false">IF(R$19="third",R145,R45)-IF($B45=0,R$21,0)</f>
        <v>-520</v>
      </c>
      <c r="S245" s="19" t="n">
        <f aca="false">IF(S$19="third",S145,S45)-IF($B45=0,S$21,0)</f>
        <v>-520</v>
      </c>
      <c r="T245" s="19" t="n">
        <f aca="false">IF(T$19="third",T145,T45)-IF($B45=0,T$21,0)</f>
        <v>-520</v>
      </c>
      <c r="U245" s="19" t="n">
        <f aca="false">IF(U$19="third",U145,U45)-IF($B45=0,U$21,0)</f>
        <v>-520</v>
      </c>
      <c r="V245" s="19" t="n">
        <f aca="false">IF(V$19="third",V145,V45)-IF($B45=0,V$21,0)</f>
        <v>-520</v>
      </c>
      <c r="W245" s="19" t="n">
        <f aca="false">IF(W$19="third",W145,W45)-IF($B45=0,W$21,0)</f>
        <v>-520</v>
      </c>
      <c r="X245" s="19" t="n">
        <f aca="false">IF(X$19="third",X145,X45)-IF($B45=0,X$21,0)</f>
        <v>-520</v>
      </c>
      <c r="Y245" s="19" t="n">
        <f aca="false">IF(Y$19="third",Y145,Y45)-IF($B45=0,Y$21,0)</f>
        <v>-520</v>
      </c>
      <c r="Z245" s="19" t="n">
        <f aca="false">C245+IF($B245=0,C$21-Z$21,0)</f>
        <v>-520</v>
      </c>
    </row>
    <row r="246" customFormat="false" ht="15" hidden="false" customHeight="false" outlineLevel="0" collapsed="false">
      <c r="B246" s="0" t="n">
        <v>15</v>
      </c>
      <c r="C246" s="19" t="n">
        <f aca="false">IF(C$19="third",C146,C46)-IF($B46=0,C$21,0)</f>
        <v>-520</v>
      </c>
      <c r="D246" s="19" t="n">
        <f aca="false">IF(D$19="third",D146,D46)-IF($B46=0,D$21,0)</f>
        <v>-670</v>
      </c>
      <c r="E246" s="19" t="n">
        <f aca="false">IF(E$19="third",E146,E46)-IF($B46=0,E$21,0)</f>
        <v>-520</v>
      </c>
      <c r="F246" s="19" t="n">
        <f aca="false">IF(F$19="third",F146,F46)-IF($B46=0,F$21,0)</f>
        <v>-670</v>
      </c>
      <c r="G246" s="19" t="n">
        <f aca="false">IF(G$19="third",G146,G46)-IF($B46=0,G$21,0)</f>
        <v>-520</v>
      </c>
      <c r="H246" s="19" t="n">
        <f aca="false">IF(H$19="third",H146,H46)-IF($B46=0,H$21,0)</f>
        <v>-520</v>
      </c>
      <c r="I246" s="19" t="n">
        <f aca="false">IF(I$19="third",I146,I46)-IF($B46=0,I$21,0)</f>
        <v>-520</v>
      </c>
      <c r="J246" s="19" t="n">
        <f aca="false">IF(J$19="third",J146,J46)-IF($B46=0,J$21,0)</f>
        <v>-520</v>
      </c>
      <c r="K246" s="19" t="n">
        <f aca="false">IF(K$19="third",K146,K46)-IF($B46=0,K$21,0)</f>
        <v>-520</v>
      </c>
      <c r="L246" s="19" t="n">
        <f aca="false">IF(L$19="third",L146,L46)-IF($B46=0,L$21,0)</f>
        <v>-520</v>
      </c>
      <c r="M246" s="19" t="n">
        <f aca="false">IF(M$19="third",M146,M46)-IF($B46=0,M$21,0)</f>
        <v>-520</v>
      </c>
      <c r="N246" s="19" t="n">
        <f aca="false">IF(N$19="third",N146,N46)-IF($B46=0,N$21,0)</f>
        <v>-520</v>
      </c>
      <c r="O246" s="19" t="n">
        <f aca="false">IF(O$19="third",O146,O46)-IF($B46=0,O$21,0)</f>
        <v>-520</v>
      </c>
      <c r="P246" s="19" t="n">
        <f aca="false">IF(P$19="third",P146,P46)-IF($B46=0,P$21,0)</f>
        <v>-520</v>
      </c>
      <c r="Q246" s="19" t="n">
        <f aca="false">IF(Q$19="third",Q146,Q46)-IF($B46=0,Q$21,0)</f>
        <v>-520</v>
      </c>
      <c r="R246" s="19" t="n">
        <f aca="false">IF(R$19="third",R146,R46)-IF($B46=0,R$21,0)</f>
        <v>-520</v>
      </c>
      <c r="S246" s="19" t="n">
        <f aca="false">IF(S$19="third",S146,S46)-IF($B46=0,S$21,0)</f>
        <v>-520</v>
      </c>
      <c r="T246" s="19" t="n">
        <f aca="false">IF(T$19="third",T146,T46)-IF($B46=0,T$21,0)</f>
        <v>-520</v>
      </c>
      <c r="U246" s="19" t="n">
        <f aca="false">IF(U$19="third",U146,U46)-IF($B46=0,U$21,0)</f>
        <v>-520</v>
      </c>
      <c r="V246" s="19" t="n">
        <f aca="false">IF(V$19="third",V146,V46)-IF($B46=0,V$21,0)</f>
        <v>-520</v>
      </c>
      <c r="W246" s="19" t="n">
        <f aca="false">IF(W$19="third",W146,W46)-IF($B46=0,W$21,0)</f>
        <v>-520</v>
      </c>
      <c r="X246" s="19" t="n">
        <f aca="false">IF(X$19="third",X146,X46)-IF($B46=0,X$21,0)</f>
        <v>-3770</v>
      </c>
      <c r="Y246" s="19" t="n">
        <f aca="false">IF(Y$19="third",Y146,Y46)-IF($B46=0,Y$21,0)</f>
        <v>-520</v>
      </c>
      <c r="Z246" s="19" t="n">
        <f aca="false">C246+IF($B246=0,C$21-Z$21,0)</f>
        <v>-520</v>
      </c>
    </row>
    <row r="247" customFormat="false" ht="15" hidden="false" customHeight="false" outlineLevel="0" collapsed="false">
      <c r="B247" s="0" t="n">
        <v>16</v>
      </c>
      <c r="C247" s="19" t="n">
        <f aca="false">IF(C$19="third",C147,C47)-IF($B47=0,C$21,0)</f>
        <v>-520</v>
      </c>
      <c r="D247" s="19" t="n">
        <f aca="false">IF(D$19="third",D147,D47)-IF($B47=0,D$21,0)</f>
        <v>-670</v>
      </c>
      <c r="E247" s="19" t="n">
        <f aca="false">IF(E$19="third",E147,E47)-IF($B47=0,E$21,0)</f>
        <v>-520</v>
      </c>
      <c r="F247" s="19" t="n">
        <f aca="false">IF(F$19="third",F147,F47)-IF($B47=0,F$21,0)</f>
        <v>-670</v>
      </c>
      <c r="G247" s="19" t="n">
        <f aca="false">IF(G$19="third",G147,G47)-IF($B47=0,G$21,0)</f>
        <v>-520</v>
      </c>
      <c r="H247" s="19" t="n">
        <f aca="false">IF(H$19="third",H147,H47)-IF($B47=0,H$21,0)</f>
        <v>-520</v>
      </c>
      <c r="I247" s="19" t="n">
        <f aca="false">IF(I$19="third",I147,I47)-IF($B47=0,I$21,0)</f>
        <v>-520</v>
      </c>
      <c r="J247" s="19" t="n">
        <f aca="false">IF(J$19="third",J147,J47)-IF($B47=0,J$21,0)</f>
        <v>-520</v>
      </c>
      <c r="K247" s="19" t="n">
        <f aca="false">IF(K$19="third",K147,K47)-IF($B47=0,K$21,0)</f>
        <v>-520</v>
      </c>
      <c r="L247" s="19" t="n">
        <f aca="false">IF(L$19="third",L147,L47)-IF($B47=0,L$21,0)</f>
        <v>-520</v>
      </c>
      <c r="M247" s="19" t="n">
        <f aca="false">IF(M$19="third",M147,M47)-IF($B47=0,M$21,0)</f>
        <v>-520</v>
      </c>
      <c r="N247" s="19" t="n">
        <f aca="false">IF(N$19="third",N147,N47)-IF($B47=0,N$21,0)</f>
        <v>-520</v>
      </c>
      <c r="O247" s="19" t="n">
        <f aca="false">IF(O$19="third",O147,O47)-IF($B47=0,O$21,0)</f>
        <v>-520</v>
      </c>
      <c r="P247" s="19" t="n">
        <f aca="false">IF(P$19="third",P147,P47)-IF($B47=0,P$21,0)</f>
        <v>-520</v>
      </c>
      <c r="Q247" s="19" t="n">
        <f aca="false">IF(Q$19="third",Q147,Q47)-IF($B47=0,Q$21,0)</f>
        <v>-520</v>
      </c>
      <c r="R247" s="19" t="n">
        <f aca="false">IF(R$19="third",R147,R47)-IF($B47=0,R$21,0)</f>
        <v>-520</v>
      </c>
      <c r="S247" s="19" t="n">
        <f aca="false">IF(S$19="third",S147,S47)-IF($B47=0,S$21,0)</f>
        <v>-520</v>
      </c>
      <c r="T247" s="19" t="n">
        <f aca="false">IF(T$19="third",T147,T47)-IF($B47=0,T$21,0)</f>
        <v>-520</v>
      </c>
      <c r="U247" s="19" t="n">
        <f aca="false">IF(U$19="third",U147,U47)-IF($B47=0,U$21,0)</f>
        <v>-520</v>
      </c>
      <c r="V247" s="19" t="n">
        <f aca="false">IF(V$19="third",V147,V47)-IF($B47=0,V$21,0)</f>
        <v>-520</v>
      </c>
      <c r="W247" s="19" t="n">
        <f aca="false">IF(W$19="third",W147,W47)-IF($B47=0,W$21,0)</f>
        <v>-520</v>
      </c>
      <c r="X247" s="19" t="n">
        <f aca="false">IF(X$19="third",X147,X47)-IF($B47=0,X$21,0)</f>
        <v>-670</v>
      </c>
      <c r="Y247" s="19" t="n">
        <f aca="false">IF(Y$19="third",Y147,Y47)-IF($B47=0,Y$21,0)</f>
        <v>-3770</v>
      </c>
      <c r="Z247" s="19" t="n">
        <f aca="false">C247+IF($B247=0,C$21-Z$21,0)</f>
        <v>-520</v>
      </c>
    </row>
    <row r="248" customFormat="false" ht="15" hidden="false" customHeight="false" outlineLevel="0" collapsed="false">
      <c r="B248" s="0" t="n">
        <v>17</v>
      </c>
      <c r="C248" s="19" t="n">
        <f aca="false">IF(C$19="third",C148,C48)-IF($B48=0,C$21,0)</f>
        <v>-520</v>
      </c>
      <c r="D248" s="19" t="n">
        <f aca="false">IF(D$19="third",D148,D48)-IF($B48=0,D$21,0)</f>
        <v>176774</v>
      </c>
      <c r="E248" s="19" t="n">
        <f aca="false">IF(E$19="third",E148,E48)-IF($B48=0,E$21,0)</f>
        <v>-520</v>
      </c>
      <c r="F248" s="19" t="n">
        <f aca="false">IF(F$19="third",F148,F48)-IF($B48=0,F$21,0)</f>
        <v>176774</v>
      </c>
      <c r="G248" s="19" t="n">
        <f aca="false">IF(G$19="third",G148,G48)-IF($B48=0,G$21,0)</f>
        <v>-520</v>
      </c>
      <c r="H248" s="19" t="n">
        <f aca="false">IF(H$19="third",H148,H48)-IF($B48=0,H$21,0)</f>
        <v>-520</v>
      </c>
      <c r="I248" s="19" t="n">
        <f aca="false">IF(I$19="third",I148,I48)-IF($B48=0,I$21,0)</f>
        <v>-520</v>
      </c>
      <c r="J248" s="19" t="n">
        <f aca="false">IF(J$19="third",J148,J48)-IF($B48=0,J$21,0)</f>
        <v>-520</v>
      </c>
      <c r="K248" s="19" t="n">
        <f aca="false">IF(K$19="third",K148,K48)-IF($B48=0,K$21,0)</f>
        <v>-520</v>
      </c>
      <c r="L248" s="19" t="n">
        <f aca="false">IF(L$19="third",L148,L48)-IF($B48=0,L$21,0)</f>
        <v>-520</v>
      </c>
      <c r="M248" s="19" t="n">
        <f aca="false">IF(M$19="third",M148,M48)-IF($B48=0,M$21,0)</f>
        <v>-520</v>
      </c>
      <c r="N248" s="19" t="n">
        <f aca="false">IF(N$19="third",N148,N48)-IF($B48=0,N$21,0)</f>
        <v>-520</v>
      </c>
      <c r="O248" s="19" t="n">
        <f aca="false">IF(O$19="third",O148,O48)-IF($B48=0,O$21,0)</f>
        <v>-520</v>
      </c>
      <c r="P248" s="19" t="n">
        <f aca="false">IF(P$19="third",P148,P48)-IF($B48=0,P$21,0)</f>
        <v>-520</v>
      </c>
      <c r="Q248" s="19" t="n">
        <f aca="false">IF(Q$19="third",Q148,Q48)-IF($B48=0,Q$21,0)</f>
        <v>-520</v>
      </c>
      <c r="R248" s="19" t="n">
        <f aca="false">IF(R$19="third",R148,R48)-IF($B48=0,R$21,0)</f>
        <v>-520</v>
      </c>
      <c r="S248" s="19" t="n">
        <f aca="false">IF(S$19="third",S148,S48)-IF($B48=0,S$21,0)</f>
        <v>-520</v>
      </c>
      <c r="T248" s="19" t="n">
        <f aca="false">IF(T$19="third",T148,T48)-IF($B48=0,T$21,0)</f>
        <v>-520</v>
      </c>
      <c r="U248" s="19" t="n">
        <f aca="false">IF(U$19="third",U148,U48)-IF($B48=0,U$21,0)</f>
        <v>-520</v>
      </c>
      <c r="V248" s="19" t="n">
        <f aca="false">IF(V$19="third",V148,V48)-IF($B48=0,V$21,0)</f>
        <v>-520</v>
      </c>
      <c r="W248" s="19" t="n">
        <f aca="false">IF(W$19="third",W148,W48)-IF($B48=0,W$21,0)</f>
        <v>-520</v>
      </c>
      <c r="X248" s="19" t="n">
        <f aca="false">IF(X$19="third",X148,X48)-IF($B48=0,X$21,0)</f>
        <v>-670</v>
      </c>
      <c r="Y248" s="19" t="n">
        <f aca="false">IF(Y$19="third",Y148,Y48)-IF($B48=0,Y$21,0)</f>
        <v>-670</v>
      </c>
      <c r="Z248" s="19" t="n">
        <f aca="false">C248+IF($B248=0,C$21-Z$21,0)</f>
        <v>-520</v>
      </c>
    </row>
    <row r="249" customFormat="false" ht="15" hidden="false" customHeight="false" outlineLevel="0" collapsed="false">
      <c r="B249" s="0" t="n">
        <v>18</v>
      </c>
      <c r="C249" s="19" t="n">
        <f aca="false">IF(C$19="third",C149,C49)-IF($B49=0,C$21,0)</f>
        <v>-520</v>
      </c>
      <c r="D249" s="19" t="n">
        <f aca="false">IF(D$19="third",D149,D49)-IF($B49=0,D$21,0)</f>
        <v>0</v>
      </c>
      <c r="E249" s="19" t="n">
        <f aca="false">IF(E$19="third",E149,E49)-IF($B49=0,E$21,0)</f>
        <v>-520</v>
      </c>
      <c r="F249" s="19" t="n">
        <f aca="false">IF(F$19="third",F149,F49)-IF($B49=0,F$21,0)</f>
        <v>0</v>
      </c>
      <c r="G249" s="19" t="n">
        <f aca="false">IF(G$19="third",G149,G49)-IF($B49=0,G$21,0)</f>
        <v>-3770</v>
      </c>
      <c r="H249" s="19" t="n">
        <f aca="false">IF(H$19="third",H149,H49)-IF($B49=0,H$21,0)</f>
        <v>-520</v>
      </c>
      <c r="I249" s="19" t="n">
        <f aca="false">IF(I$19="third",I149,I49)-IF($B49=0,I$21,0)</f>
        <v>-520</v>
      </c>
      <c r="J249" s="19" t="n">
        <f aca="false">IF(J$19="third",J149,J49)-IF($B49=0,J$21,0)</f>
        <v>-520</v>
      </c>
      <c r="K249" s="19" t="n">
        <f aca="false">IF(K$19="third",K149,K49)-IF($B49=0,K$21,0)</f>
        <v>-520</v>
      </c>
      <c r="L249" s="19" t="n">
        <f aca="false">IF(L$19="third",L149,L49)-IF($B49=0,L$21,0)</f>
        <v>-520</v>
      </c>
      <c r="M249" s="19" t="n">
        <f aca="false">IF(M$19="third",M149,M49)-IF($B49=0,M$21,0)</f>
        <v>-520</v>
      </c>
      <c r="N249" s="19" t="n">
        <f aca="false">IF(N$19="third",N149,N49)-IF($B49=0,N$21,0)</f>
        <v>-520</v>
      </c>
      <c r="O249" s="19" t="n">
        <f aca="false">IF(O$19="third",O149,O49)-IF($B49=0,O$21,0)</f>
        <v>-520</v>
      </c>
      <c r="P249" s="19" t="n">
        <f aca="false">IF(P$19="third",P149,P49)-IF($B49=0,P$21,0)</f>
        <v>-520</v>
      </c>
      <c r="Q249" s="19" t="n">
        <f aca="false">IF(Q$19="third",Q149,Q49)-IF($B49=0,Q$21,0)</f>
        <v>-520</v>
      </c>
      <c r="R249" s="19" t="n">
        <f aca="false">IF(R$19="third",R149,R49)-IF($B49=0,R$21,0)</f>
        <v>-520</v>
      </c>
      <c r="S249" s="19" t="n">
        <f aca="false">IF(S$19="third",S149,S49)-IF($B49=0,S$21,0)</f>
        <v>-520</v>
      </c>
      <c r="T249" s="19" t="n">
        <f aca="false">IF(T$19="third",T149,T49)-IF($B49=0,T$21,0)</f>
        <v>-520</v>
      </c>
      <c r="U249" s="19" t="n">
        <f aca="false">IF(U$19="third",U149,U49)-IF($B49=0,U$21,0)</f>
        <v>-520</v>
      </c>
      <c r="V249" s="19" t="n">
        <f aca="false">IF(V$19="third",V149,V49)-IF($B49=0,V$21,0)</f>
        <v>-520</v>
      </c>
      <c r="W249" s="19" t="n">
        <f aca="false">IF(W$19="third",W149,W49)-IF($B49=0,W$21,0)</f>
        <v>-520</v>
      </c>
      <c r="X249" s="19" t="n">
        <f aca="false">IF(X$19="third",X149,X49)-IF($B49=0,X$21,0)</f>
        <v>-8970</v>
      </c>
      <c r="Y249" s="19" t="n">
        <f aca="false">IF(Y$19="third",Y149,Y49)-IF($B49=0,Y$21,0)</f>
        <v>-670</v>
      </c>
      <c r="Z249" s="19" t="n">
        <f aca="false">C249+IF($B249=0,C$21-Z$21,0)</f>
        <v>-520</v>
      </c>
    </row>
    <row r="250" customFormat="false" ht="15" hidden="false" customHeight="false" outlineLevel="0" collapsed="false">
      <c r="B250" s="0" t="n">
        <v>19</v>
      </c>
      <c r="C250" s="19" t="n">
        <f aca="false">IF(C$19="third",C150,C50)-IF($B50=0,C$21,0)</f>
        <v>-520</v>
      </c>
      <c r="D250" s="19" t="n">
        <f aca="false">IF(D$19="third",D150,D50)-IF($B50=0,D$21,0)</f>
        <v>0</v>
      </c>
      <c r="E250" s="19" t="n">
        <f aca="false">IF(E$19="third",E150,E50)-IF($B50=0,E$21,0)</f>
        <v>-520</v>
      </c>
      <c r="F250" s="19" t="n">
        <f aca="false">IF(F$19="third",F150,F50)-IF($B50=0,F$21,0)</f>
        <v>0</v>
      </c>
      <c r="G250" s="19" t="n">
        <f aca="false">IF(G$19="third",G150,G50)-IF($B50=0,G$21,0)</f>
        <v>-670</v>
      </c>
      <c r="H250" s="19" t="n">
        <f aca="false">IF(H$19="third",H150,H50)-IF($B50=0,H$21,0)</f>
        <v>-520</v>
      </c>
      <c r="I250" s="19" t="n">
        <f aca="false">IF(I$19="third",I150,I50)-IF($B50=0,I$21,0)</f>
        <v>-520</v>
      </c>
      <c r="J250" s="19" t="n">
        <f aca="false">IF(J$19="third",J150,J50)-IF($B50=0,J$21,0)</f>
        <v>-520</v>
      </c>
      <c r="K250" s="19" t="n">
        <f aca="false">IF(K$19="third",K150,K50)-IF($B50=0,K$21,0)</f>
        <v>-520</v>
      </c>
      <c r="L250" s="19" t="n">
        <f aca="false">IF(L$19="third",L150,L50)-IF($B50=0,L$21,0)</f>
        <v>-520</v>
      </c>
      <c r="M250" s="19" t="n">
        <f aca="false">IF(M$19="third",M150,M50)-IF($B50=0,M$21,0)</f>
        <v>-520</v>
      </c>
      <c r="N250" s="19" t="n">
        <f aca="false">IF(N$19="third",N150,N50)-IF($B50=0,N$21,0)</f>
        <v>-520</v>
      </c>
      <c r="O250" s="19" t="n">
        <f aca="false">IF(O$19="third",O150,O50)-IF($B50=0,O$21,0)</f>
        <v>-520</v>
      </c>
      <c r="P250" s="19" t="n">
        <f aca="false">IF(P$19="third",P150,P50)-IF($B50=0,P$21,0)</f>
        <v>-520</v>
      </c>
      <c r="Q250" s="19" t="n">
        <f aca="false">IF(Q$19="third",Q150,Q50)-IF($B50=0,Q$21,0)</f>
        <v>-520</v>
      </c>
      <c r="R250" s="19" t="n">
        <f aca="false">IF(R$19="third",R150,R50)-IF($B50=0,R$21,0)</f>
        <v>-520</v>
      </c>
      <c r="S250" s="19" t="n">
        <f aca="false">IF(S$19="third",S150,S50)-IF($B50=0,S$21,0)</f>
        <v>-520</v>
      </c>
      <c r="T250" s="19" t="n">
        <f aca="false">IF(T$19="third",T150,T50)-IF($B50=0,T$21,0)</f>
        <v>-520</v>
      </c>
      <c r="U250" s="19" t="n">
        <f aca="false">IF(U$19="third",U150,U50)-IF($B50=0,U$21,0)</f>
        <v>-520</v>
      </c>
      <c r="V250" s="19" t="n">
        <f aca="false">IF(V$19="third",V150,V50)-IF($B50=0,V$21,0)</f>
        <v>-520</v>
      </c>
      <c r="W250" s="19" t="n">
        <f aca="false">IF(W$19="third",W150,W50)-IF($B50=0,W$21,0)</f>
        <v>-520</v>
      </c>
      <c r="X250" s="19" t="n">
        <f aca="false">IF(X$19="third",X150,X50)-IF($B50=0,X$21,0)</f>
        <v>-670</v>
      </c>
      <c r="Y250" s="19" t="n">
        <f aca="false">IF(Y$19="third",Y150,Y50)-IF($B50=0,Y$21,0)</f>
        <v>-8970</v>
      </c>
      <c r="Z250" s="19" t="n">
        <f aca="false">C250+IF($B250=0,C$21-Z$21,0)</f>
        <v>-520</v>
      </c>
    </row>
    <row r="251" customFormat="false" ht="15" hidden="false" customHeight="false" outlineLevel="0" collapsed="false">
      <c r="B251" s="0" t="n">
        <v>20</v>
      </c>
      <c r="C251" s="19" t="n">
        <f aca="false">IF(C$19="third",C151,C51)-IF($B51=0,C$21,0)</f>
        <v>-520</v>
      </c>
      <c r="D251" s="19" t="n">
        <f aca="false">IF(D$19="third",D151,D51)-IF($B51=0,D$21,0)</f>
        <v>0</v>
      </c>
      <c r="E251" s="19" t="n">
        <f aca="false">IF(E$19="third",E151,E51)-IF($B51=0,E$21,0)</f>
        <v>-520</v>
      </c>
      <c r="F251" s="19" t="n">
        <f aca="false">IF(F$19="third",F151,F51)-IF($B51=0,F$21,0)</f>
        <v>0</v>
      </c>
      <c r="G251" s="19" t="n">
        <f aca="false">IF(G$19="third",G151,G51)-IF($B51=0,G$21,0)</f>
        <v>-670</v>
      </c>
      <c r="H251" s="19" t="n">
        <f aca="false">IF(H$19="third",H151,H51)-IF($B51=0,H$21,0)</f>
        <v>-520</v>
      </c>
      <c r="I251" s="19" t="n">
        <f aca="false">IF(I$19="third",I151,I51)-IF($B51=0,I$21,0)</f>
        <v>-520</v>
      </c>
      <c r="J251" s="19" t="n">
        <f aca="false">IF(J$19="third",J151,J51)-IF($B51=0,J$21,0)</f>
        <v>-520</v>
      </c>
      <c r="K251" s="19" t="n">
        <f aca="false">IF(K$19="third",K151,K51)-IF($B51=0,K$21,0)</f>
        <v>-520</v>
      </c>
      <c r="L251" s="19" t="n">
        <f aca="false">IF(L$19="third",L151,L51)-IF($B51=0,L$21,0)</f>
        <v>-520</v>
      </c>
      <c r="M251" s="19" t="n">
        <f aca="false">IF(M$19="third",M151,M51)-IF($B51=0,M$21,0)</f>
        <v>-520</v>
      </c>
      <c r="N251" s="19" t="n">
        <f aca="false">IF(N$19="third",N151,N51)-IF($B51=0,N$21,0)</f>
        <v>-520</v>
      </c>
      <c r="O251" s="19" t="n">
        <f aca="false">IF(O$19="third",O151,O51)-IF($B51=0,O$21,0)</f>
        <v>-520</v>
      </c>
      <c r="P251" s="19" t="n">
        <f aca="false">IF(P$19="third",P151,P51)-IF($B51=0,P$21,0)</f>
        <v>-520</v>
      </c>
      <c r="Q251" s="19" t="n">
        <f aca="false">IF(Q$19="third",Q151,Q51)-IF($B51=0,Q$21,0)</f>
        <v>-520</v>
      </c>
      <c r="R251" s="19" t="n">
        <f aca="false">IF(R$19="third",R151,R51)-IF($B51=0,R$21,0)</f>
        <v>-520</v>
      </c>
      <c r="S251" s="19" t="n">
        <f aca="false">IF(S$19="third",S151,S51)-IF($B51=0,S$21,0)</f>
        <v>-520</v>
      </c>
      <c r="T251" s="19" t="n">
        <f aca="false">IF(T$19="third",T151,T51)-IF($B51=0,T$21,0)</f>
        <v>-520</v>
      </c>
      <c r="U251" s="19" t="n">
        <f aca="false">IF(U$19="third",U151,U51)-IF($B51=0,U$21,0)</f>
        <v>-520</v>
      </c>
      <c r="V251" s="19" t="n">
        <f aca="false">IF(V$19="third",V151,V51)-IF($B51=0,V$21,0)</f>
        <v>-520</v>
      </c>
      <c r="W251" s="19" t="n">
        <f aca="false">IF(W$19="third",W151,W51)-IF($B51=0,W$21,0)</f>
        <v>-520</v>
      </c>
      <c r="X251" s="19" t="n">
        <f aca="false">IF(X$19="third",X151,X51)-IF($B51=0,X$21,0)</f>
        <v>-670</v>
      </c>
      <c r="Y251" s="19" t="n">
        <f aca="false">IF(Y$19="third",Y151,Y51)-IF($B51=0,Y$21,0)</f>
        <v>-670</v>
      </c>
      <c r="Z251" s="19" t="n">
        <f aca="false">C251+IF($B251=0,C$21-Z$21,0)</f>
        <v>-520</v>
      </c>
    </row>
    <row r="252" customFormat="false" ht="15" hidden="false" customHeight="false" outlineLevel="0" collapsed="false">
      <c r="B252" s="0" t="n">
        <v>21</v>
      </c>
      <c r="C252" s="19" t="n">
        <f aca="false">IF(C$19="third",C152,C52)-IF($B52=0,C$21,0)</f>
        <v>-520</v>
      </c>
      <c r="D252" s="19" t="n">
        <f aca="false">IF(D$19="third",D152,D52)-IF($B52=0,D$21,0)</f>
        <v>0</v>
      </c>
      <c r="E252" s="19" t="n">
        <f aca="false">IF(E$19="third",E152,E52)-IF($B52=0,E$21,0)</f>
        <v>-520</v>
      </c>
      <c r="F252" s="19" t="n">
        <f aca="false">IF(F$19="third",F152,F52)-IF($B52=0,F$21,0)</f>
        <v>0</v>
      </c>
      <c r="G252" s="19" t="n">
        <f aca="false">IF(G$19="third",G152,G52)-IF($B52=0,G$21,0)</f>
        <v>-8970</v>
      </c>
      <c r="H252" s="19" t="n">
        <f aca="false">IF(H$19="third",H152,H52)-IF($B52=0,H$21,0)</f>
        <v>-520</v>
      </c>
      <c r="I252" s="19" t="n">
        <f aca="false">IF(I$19="third",I152,I52)-IF($B52=0,I$21,0)</f>
        <v>-520</v>
      </c>
      <c r="J252" s="19" t="n">
        <f aca="false">IF(J$19="third",J152,J52)-IF($B52=0,J$21,0)</f>
        <v>-520</v>
      </c>
      <c r="K252" s="19" t="n">
        <f aca="false">IF(K$19="third",K152,K52)-IF($B52=0,K$21,0)</f>
        <v>-520</v>
      </c>
      <c r="L252" s="19" t="n">
        <f aca="false">IF(L$19="third",L152,L52)-IF($B52=0,L$21,0)</f>
        <v>-520</v>
      </c>
      <c r="M252" s="19" t="n">
        <f aca="false">IF(M$19="third",M152,M52)-IF($B52=0,M$21,0)</f>
        <v>-520</v>
      </c>
      <c r="N252" s="19" t="n">
        <f aca="false">IF(N$19="third",N152,N52)-IF($B52=0,N$21,0)</f>
        <v>-520</v>
      </c>
      <c r="O252" s="19" t="n">
        <f aca="false">IF(O$19="third",O152,O52)-IF($B52=0,O$21,0)</f>
        <v>-520</v>
      </c>
      <c r="P252" s="19" t="n">
        <f aca="false">IF(P$19="third",P152,P52)-IF($B52=0,P$21,0)</f>
        <v>-520</v>
      </c>
      <c r="Q252" s="19" t="n">
        <f aca="false">IF(Q$19="third",Q152,Q52)-IF($B52=0,Q$21,0)</f>
        <v>-520</v>
      </c>
      <c r="R252" s="19" t="n">
        <f aca="false">IF(R$19="third",R152,R52)-IF($B52=0,R$21,0)</f>
        <v>-520</v>
      </c>
      <c r="S252" s="19" t="n">
        <f aca="false">IF(S$19="third",S152,S52)-IF($B52=0,S$21,0)</f>
        <v>-520</v>
      </c>
      <c r="T252" s="19" t="n">
        <f aca="false">IF(T$19="third",T152,T52)-IF($B52=0,T$21,0)</f>
        <v>-520</v>
      </c>
      <c r="U252" s="19" t="n">
        <f aca="false">IF(U$19="third",U152,U52)-IF($B52=0,U$21,0)</f>
        <v>-520</v>
      </c>
      <c r="V252" s="19" t="n">
        <f aca="false">IF(V$19="third",V152,V52)-IF($B52=0,V$21,0)</f>
        <v>-520</v>
      </c>
      <c r="W252" s="19" t="n">
        <f aca="false">IF(W$19="third",W152,W52)-IF($B52=0,W$21,0)</f>
        <v>-520</v>
      </c>
      <c r="X252" s="19" t="n">
        <f aca="false">IF(X$19="third",X152,X52)-IF($B52=0,X$21,0)</f>
        <v>-670</v>
      </c>
      <c r="Y252" s="19" t="n">
        <f aca="false">IF(Y$19="third",Y152,Y52)-IF($B52=0,Y$21,0)</f>
        <v>-670</v>
      </c>
      <c r="Z252" s="19" t="n">
        <f aca="false">C252+IF($B252=0,C$21-Z$21,0)</f>
        <v>-520</v>
      </c>
    </row>
    <row r="253" customFormat="false" ht="15" hidden="false" customHeight="false" outlineLevel="0" collapsed="false">
      <c r="B253" s="0" t="n">
        <v>22</v>
      </c>
      <c r="C253" s="19" t="n">
        <f aca="false">IF(C$19="third",C153,C53)-IF($B53=0,C$21,0)</f>
        <v>-520</v>
      </c>
      <c r="D253" s="19" t="n">
        <f aca="false">IF(D$19="third",D153,D53)-IF($B53=0,D$21,0)</f>
        <v>0</v>
      </c>
      <c r="E253" s="19" t="n">
        <f aca="false">IF(E$19="third",E153,E53)-IF($B53=0,E$21,0)</f>
        <v>-520</v>
      </c>
      <c r="F253" s="19" t="n">
        <f aca="false">IF(F$19="third",F153,F53)-IF($B53=0,F$21,0)</f>
        <v>0</v>
      </c>
      <c r="G253" s="19" t="n">
        <f aca="false">IF(G$19="third",G153,G53)-IF($B53=0,G$21,0)</f>
        <v>-670</v>
      </c>
      <c r="H253" s="19" t="n">
        <f aca="false">IF(H$19="third",H153,H53)-IF($B53=0,H$21,0)</f>
        <v>-520</v>
      </c>
      <c r="I253" s="19" t="n">
        <f aca="false">IF(I$19="third",I153,I53)-IF($B53=0,I$21,0)</f>
        <v>-520</v>
      </c>
      <c r="J253" s="19" t="n">
        <f aca="false">IF(J$19="third",J153,J53)-IF($B53=0,J$21,0)</f>
        <v>-520</v>
      </c>
      <c r="K253" s="19" t="n">
        <f aca="false">IF(K$19="third",K153,K53)-IF($B53=0,K$21,0)</f>
        <v>-520</v>
      </c>
      <c r="L253" s="19" t="n">
        <f aca="false">IF(L$19="third",L153,L53)-IF($B53=0,L$21,0)</f>
        <v>-520</v>
      </c>
      <c r="M253" s="19" t="n">
        <f aca="false">IF(M$19="third",M153,M53)-IF($B53=0,M$21,0)</f>
        <v>-520</v>
      </c>
      <c r="N253" s="19" t="n">
        <f aca="false">IF(N$19="third",N153,N53)-IF($B53=0,N$21,0)</f>
        <v>-520</v>
      </c>
      <c r="O253" s="19" t="n">
        <f aca="false">IF(O$19="third",O153,O53)-IF($B53=0,O$21,0)</f>
        <v>-520</v>
      </c>
      <c r="P253" s="19" t="n">
        <f aca="false">IF(P$19="third",P153,P53)-IF($B53=0,P$21,0)</f>
        <v>-520</v>
      </c>
      <c r="Q253" s="19" t="n">
        <f aca="false">IF(Q$19="third",Q153,Q53)-IF($B53=0,Q$21,0)</f>
        <v>-520</v>
      </c>
      <c r="R253" s="19" t="n">
        <f aca="false">IF(R$19="third",R153,R53)-IF($B53=0,R$21,0)</f>
        <v>-520</v>
      </c>
      <c r="S253" s="19" t="n">
        <f aca="false">IF(S$19="third",S153,S53)-IF($B53=0,S$21,0)</f>
        <v>-520</v>
      </c>
      <c r="T253" s="19" t="n">
        <f aca="false">IF(T$19="third",T153,T53)-IF($B53=0,T$21,0)</f>
        <v>-520</v>
      </c>
      <c r="U253" s="19" t="n">
        <f aca="false">IF(U$19="third",U153,U53)-IF($B53=0,U$21,0)</f>
        <v>-520</v>
      </c>
      <c r="V253" s="19" t="n">
        <f aca="false">IF(V$19="third",V153,V53)-IF($B53=0,V$21,0)</f>
        <v>-3770</v>
      </c>
      <c r="W253" s="19" t="n">
        <f aca="false">IF(W$19="third",W153,W53)-IF($B53=0,W$21,0)</f>
        <v>-520</v>
      </c>
      <c r="X253" s="19" t="n">
        <f aca="false">IF(X$19="third",X153,X53)-IF($B53=0,X$21,0)</f>
        <v>176774</v>
      </c>
      <c r="Y253" s="19" t="n">
        <f aca="false">IF(Y$19="third",Y153,Y53)-IF($B53=0,Y$21,0)</f>
        <v>-670</v>
      </c>
      <c r="Z253" s="19" t="n">
        <f aca="false">C253+IF($B253=0,C$21-Z$21,0)</f>
        <v>-520</v>
      </c>
    </row>
    <row r="254" customFormat="false" ht="15" hidden="false" customHeight="false" outlineLevel="0" collapsed="false">
      <c r="B254" s="0" t="n">
        <v>23</v>
      </c>
      <c r="C254" s="19" t="n">
        <f aca="false">IF(C$19="third",C154,C54)-IF($B54=0,C$21,0)</f>
        <v>-520</v>
      </c>
      <c r="D254" s="19" t="n">
        <f aca="false">IF(D$19="third",D154,D54)-IF($B54=0,D$21,0)</f>
        <v>0</v>
      </c>
      <c r="E254" s="19" t="n">
        <f aca="false">IF(E$19="third",E154,E54)-IF($B54=0,E$21,0)</f>
        <v>-520</v>
      </c>
      <c r="F254" s="19" t="n">
        <f aca="false">IF(F$19="third",F154,F54)-IF($B54=0,F$21,0)</f>
        <v>0</v>
      </c>
      <c r="G254" s="19" t="n">
        <f aca="false">IF(G$19="third",G154,G54)-IF($B54=0,G$21,0)</f>
        <v>-670</v>
      </c>
      <c r="H254" s="19" t="n">
        <f aca="false">IF(H$19="third",H154,H54)-IF($B54=0,H$21,0)</f>
        <v>-520</v>
      </c>
      <c r="I254" s="19" t="n">
        <f aca="false">IF(I$19="third",I154,I54)-IF($B54=0,I$21,0)</f>
        <v>-520</v>
      </c>
      <c r="J254" s="19" t="n">
        <f aca="false">IF(J$19="third",J154,J54)-IF($B54=0,J$21,0)</f>
        <v>-520</v>
      </c>
      <c r="K254" s="19" t="n">
        <f aca="false">IF(K$19="third",K154,K54)-IF($B54=0,K$21,0)</f>
        <v>-520</v>
      </c>
      <c r="L254" s="19" t="n">
        <f aca="false">IF(L$19="third",L154,L54)-IF($B54=0,L$21,0)</f>
        <v>-520</v>
      </c>
      <c r="M254" s="19" t="n">
        <f aca="false">IF(M$19="third",M154,M54)-IF($B54=0,M$21,0)</f>
        <v>-520</v>
      </c>
      <c r="N254" s="19" t="n">
        <f aca="false">IF(N$19="third",N154,N54)-IF($B54=0,N$21,0)</f>
        <v>-520</v>
      </c>
      <c r="O254" s="19" t="n">
        <f aca="false">IF(O$19="third",O154,O54)-IF($B54=0,O$21,0)</f>
        <v>-520</v>
      </c>
      <c r="P254" s="19" t="n">
        <f aca="false">IF(P$19="third",P154,P54)-IF($B54=0,P$21,0)</f>
        <v>-520</v>
      </c>
      <c r="Q254" s="19" t="n">
        <f aca="false">IF(Q$19="third",Q154,Q54)-IF($B54=0,Q$21,0)</f>
        <v>-520</v>
      </c>
      <c r="R254" s="19" t="n">
        <f aca="false">IF(R$19="third",R154,R54)-IF($B54=0,R$21,0)</f>
        <v>-520</v>
      </c>
      <c r="S254" s="19" t="n">
        <f aca="false">IF(S$19="third",S154,S54)-IF($B54=0,S$21,0)</f>
        <v>-520</v>
      </c>
      <c r="T254" s="19" t="n">
        <f aca="false">IF(T$19="third",T154,T54)-IF($B54=0,T$21,0)</f>
        <v>-520</v>
      </c>
      <c r="U254" s="19" t="n">
        <f aca="false">IF(U$19="third",U154,U54)-IF($B54=0,U$21,0)</f>
        <v>-520</v>
      </c>
      <c r="V254" s="19" t="n">
        <f aca="false">IF(V$19="third",V154,V54)-IF($B54=0,V$21,0)</f>
        <v>-670</v>
      </c>
      <c r="W254" s="19" t="n">
        <f aca="false">IF(W$19="third",W154,W54)-IF($B54=0,W$21,0)</f>
        <v>-3770</v>
      </c>
      <c r="X254" s="19" t="n">
        <f aca="false">IF(X$19="third",X154,X54)-IF($B54=0,X$21,0)</f>
        <v>0</v>
      </c>
      <c r="Y254" s="19" t="n">
        <f aca="false">IF(Y$19="third",Y154,Y54)-IF($B54=0,Y$21,0)</f>
        <v>176774</v>
      </c>
      <c r="Z254" s="19" t="n">
        <f aca="false">C254+IF($B254=0,C$21-Z$21,0)</f>
        <v>-520</v>
      </c>
    </row>
    <row r="255" customFormat="false" ht="15" hidden="false" customHeight="false" outlineLevel="0" collapsed="false">
      <c r="B255" s="0" t="n">
        <v>24</v>
      </c>
      <c r="C255" s="19" t="n">
        <f aca="false">IF(C$19="third",C155,C55)-IF($B55=0,C$21,0)</f>
        <v>-520</v>
      </c>
      <c r="D255" s="19" t="n">
        <f aca="false">IF(D$19="third",D155,D55)-IF($B55=0,D$21,0)</f>
        <v>0</v>
      </c>
      <c r="E255" s="19" t="n">
        <f aca="false">IF(E$19="third",E155,E55)-IF($B55=0,E$21,0)</f>
        <v>-520</v>
      </c>
      <c r="F255" s="19" t="n">
        <f aca="false">IF(F$19="third",F155,F55)-IF($B55=0,F$21,0)</f>
        <v>0</v>
      </c>
      <c r="G255" s="19" t="n">
        <f aca="false">IF(G$19="third",G155,G55)-IF($B55=0,G$21,0)</f>
        <v>-670</v>
      </c>
      <c r="H255" s="19" t="n">
        <f aca="false">IF(H$19="third",H155,H55)-IF($B55=0,H$21,0)</f>
        <v>-3770</v>
      </c>
      <c r="I255" s="19" t="n">
        <f aca="false">IF(I$19="third",I155,I55)-IF($B55=0,I$21,0)</f>
        <v>-520</v>
      </c>
      <c r="J255" s="19" t="n">
        <f aca="false">IF(J$19="third",J155,J55)-IF($B55=0,J$21,0)</f>
        <v>-520</v>
      </c>
      <c r="K255" s="19" t="n">
        <f aca="false">IF(K$19="third",K155,K55)-IF($B55=0,K$21,0)</f>
        <v>-520</v>
      </c>
      <c r="L255" s="19" t="n">
        <f aca="false">IF(L$19="third",L155,L55)-IF($B55=0,L$21,0)</f>
        <v>-520</v>
      </c>
      <c r="M255" s="19" t="n">
        <f aca="false">IF(M$19="third",M155,M55)-IF($B55=0,M$21,0)</f>
        <v>-520</v>
      </c>
      <c r="N255" s="19" t="n">
        <f aca="false">IF(N$19="third",N155,N55)-IF($B55=0,N$21,0)</f>
        <v>-520</v>
      </c>
      <c r="O255" s="19" t="n">
        <f aca="false">IF(O$19="third",O155,O55)-IF($B55=0,O$21,0)</f>
        <v>-520</v>
      </c>
      <c r="P255" s="19" t="n">
        <f aca="false">IF(P$19="third",P155,P55)-IF($B55=0,P$21,0)</f>
        <v>-520</v>
      </c>
      <c r="Q255" s="19" t="n">
        <f aca="false">IF(Q$19="third",Q155,Q55)-IF($B55=0,Q$21,0)</f>
        <v>-520</v>
      </c>
      <c r="R255" s="19" t="n">
        <f aca="false">IF(R$19="third",R155,R55)-IF($B55=0,R$21,0)</f>
        <v>-520</v>
      </c>
      <c r="S255" s="19" t="n">
        <f aca="false">IF(S$19="third",S155,S55)-IF($B55=0,S$21,0)</f>
        <v>-520</v>
      </c>
      <c r="T255" s="19" t="n">
        <f aca="false">IF(T$19="third",T155,T55)-IF($B55=0,T$21,0)</f>
        <v>-520</v>
      </c>
      <c r="U255" s="19" t="n">
        <f aca="false">IF(U$19="third",U155,U55)-IF($B55=0,U$21,0)</f>
        <v>-520</v>
      </c>
      <c r="V255" s="19" t="n">
        <f aca="false">IF(V$19="third",V155,V55)-IF($B55=0,V$21,0)</f>
        <v>-670</v>
      </c>
      <c r="W255" s="19" t="n">
        <f aca="false">IF(W$19="third",W155,W55)-IF($B55=0,W$21,0)</f>
        <v>-670</v>
      </c>
      <c r="X255" s="19" t="n">
        <f aca="false">IF(X$19="third",X155,X55)-IF($B55=0,X$21,0)</f>
        <v>0</v>
      </c>
      <c r="Y255" s="19" t="n">
        <f aca="false">IF(Y$19="third",Y155,Y55)-IF($B55=0,Y$21,0)</f>
        <v>0</v>
      </c>
      <c r="Z255" s="19" t="n">
        <f aca="false">C255+IF($B255=0,C$21-Z$21,0)</f>
        <v>-520</v>
      </c>
    </row>
    <row r="256" customFormat="false" ht="15" hidden="false" customHeight="false" outlineLevel="0" collapsed="false">
      <c r="B256" s="0" t="n">
        <v>25</v>
      </c>
      <c r="C256" s="19" t="n">
        <f aca="false">IF(C$19="third",C156,C56)-IF($B56=0,C$21,0)</f>
        <v>-520</v>
      </c>
      <c r="D256" s="19" t="n">
        <f aca="false">IF(D$19="third",D156,D56)-IF($B56=0,D$21,0)</f>
        <v>0</v>
      </c>
      <c r="E256" s="19" t="n">
        <f aca="false">IF(E$19="third",E156,E56)-IF($B56=0,E$21,0)</f>
        <v>-520</v>
      </c>
      <c r="F256" s="19" t="n">
        <f aca="false">IF(F$19="third",F156,F56)-IF($B56=0,F$21,0)</f>
        <v>0</v>
      </c>
      <c r="G256" s="19" t="n">
        <f aca="false">IF(G$19="third",G156,G56)-IF($B56=0,G$21,0)</f>
        <v>176774</v>
      </c>
      <c r="H256" s="19" t="n">
        <f aca="false">IF(H$19="third",H156,H56)-IF($B56=0,H$21,0)</f>
        <v>-670</v>
      </c>
      <c r="I256" s="19" t="n">
        <f aca="false">IF(I$19="third",I156,I56)-IF($B56=0,I$21,0)</f>
        <v>-520</v>
      </c>
      <c r="J256" s="19" t="n">
        <f aca="false">IF(J$19="third",J156,J56)-IF($B56=0,J$21,0)</f>
        <v>-520</v>
      </c>
      <c r="K256" s="19" t="n">
        <f aca="false">IF(K$19="third",K156,K56)-IF($B56=0,K$21,0)</f>
        <v>-520</v>
      </c>
      <c r="L256" s="19" t="n">
        <f aca="false">IF(L$19="third",L156,L56)-IF($B56=0,L$21,0)</f>
        <v>-520</v>
      </c>
      <c r="M256" s="19" t="n">
        <f aca="false">IF(M$19="third",M156,M56)-IF($B56=0,M$21,0)</f>
        <v>-520</v>
      </c>
      <c r="N256" s="19" t="n">
        <f aca="false">IF(N$19="third",N156,N56)-IF($B56=0,N$21,0)</f>
        <v>-520</v>
      </c>
      <c r="O256" s="19" t="n">
        <f aca="false">IF(O$19="third",O156,O56)-IF($B56=0,O$21,0)</f>
        <v>-520</v>
      </c>
      <c r="P256" s="19" t="n">
        <f aca="false">IF(P$19="third",P156,P56)-IF($B56=0,P$21,0)</f>
        <v>-520</v>
      </c>
      <c r="Q256" s="19" t="n">
        <f aca="false">IF(Q$19="third",Q156,Q56)-IF($B56=0,Q$21,0)</f>
        <v>-520</v>
      </c>
      <c r="R256" s="19" t="n">
        <f aca="false">IF(R$19="third",R156,R56)-IF($B56=0,R$21,0)</f>
        <v>-520</v>
      </c>
      <c r="S256" s="19" t="n">
        <f aca="false">IF(S$19="third",S156,S56)-IF($B56=0,S$21,0)</f>
        <v>-520</v>
      </c>
      <c r="T256" s="19" t="n">
        <f aca="false">IF(T$19="third",T156,T56)-IF($B56=0,T$21,0)</f>
        <v>-520</v>
      </c>
      <c r="U256" s="19" t="n">
        <f aca="false">IF(U$19="third",U156,U56)-IF($B56=0,U$21,0)</f>
        <v>-520</v>
      </c>
      <c r="V256" s="19" t="n">
        <f aca="false">IF(V$19="third",V156,V56)-IF($B56=0,V$21,0)</f>
        <v>-8970</v>
      </c>
      <c r="W256" s="19" t="n">
        <f aca="false">IF(W$19="third",W156,W56)-IF($B56=0,W$21,0)</f>
        <v>-670</v>
      </c>
      <c r="X256" s="19" t="n">
        <f aca="false">IF(X$19="third",X156,X56)-IF($B56=0,X$21,0)</f>
        <v>0</v>
      </c>
      <c r="Y256" s="19" t="n">
        <f aca="false">IF(Y$19="third",Y156,Y56)-IF($B56=0,Y$21,0)</f>
        <v>0</v>
      </c>
      <c r="Z256" s="19" t="n">
        <f aca="false">C256+IF($B256=0,C$21-Z$21,0)</f>
        <v>-520</v>
      </c>
    </row>
    <row r="257" customFormat="false" ht="15" hidden="false" customHeight="false" outlineLevel="0" collapsed="false">
      <c r="B257" s="0" t="n">
        <v>26</v>
      </c>
      <c r="C257" s="19" t="n">
        <f aca="false">IF(C$19="third",C157,C57)-IF($B57=0,C$21,0)</f>
        <v>-520</v>
      </c>
      <c r="D257" s="19" t="n">
        <f aca="false">IF(D$19="third",D157,D57)-IF($B57=0,D$21,0)</f>
        <v>0</v>
      </c>
      <c r="E257" s="19" t="n">
        <f aca="false">IF(E$19="third",E157,E57)-IF($B57=0,E$21,0)</f>
        <v>-520</v>
      </c>
      <c r="F257" s="19" t="n">
        <f aca="false">IF(F$19="third",F157,F57)-IF($B57=0,F$21,0)</f>
        <v>0</v>
      </c>
      <c r="G257" s="19" t="n">
        <f aca="false">IF(G$19="third",G157,G57)-IF($B57=0,G$21,0)</f>
        <v>0</v>
      </c>
      <c r="H257" s="19" t="n">
        <f aca="false">IF(H$19="third",H157,H57)-IF($B57=0,H$21,0)</f>
        <v>-670</v>
      </c>
      <c r="I257" s="19" t="n">
        <f aca="false">IF(I$19="third",I157,I57)-IF($B57=0,I$21,0)</f>
        <v>-520</v>
      </c>
      <c r="J257" s="19" t="n">
        <f aca="false">IF(J$19="third",J157,J57)-IF($B57=0,J$21,0)</f>
        <v>-520</v>
      </c>
      <c r="K257" s="19" t="n">
        <f aca="false">IF(K$19="third",K157,K57)-IF($B57=0,K$21,0)</f>
        <v>-520</v>
      </c>
      <c r="L257" s="19" t="n">
        <f aca="false">IF(L$19="third",L157,L57)-IF($B57=0,L$21,0)</f>
        <v>-520</v>
      </c>
      <c r="M257" s="19" t="n">
        <f aca="false">IF(M$19="third",M157,M57)-IF($B57=0,M$21,0)</f>
        <v>-520</v>
      </c>
      <c r="N257" s="19" t="n">
        <f aca="false">IF(N$19="third",N157,N57)-IF($B57=0,N$21,0)</f>
        <v>-520</v>
      </c>
      <c r="O257" s="19" t="n">
        <f aca="false">IF(O$19="third",O157,O57)-IF($B57=0,O$21,0)</f>
        <v>-520</v>
      </c>
      <c r="P257" s="19" t="n">
        <f aca="false">IF(P$19="third",P157,P57)-IF($B57=0,P$21,0)</f>
        <v>-520</v>
      </c>
      <c r="Q257" s="19" t="n">
        <f aca="false">IF(Q$19="third",Q157,Q57)-IF($B57=0,Q$21,0)</f>
        <v>-520</v>
      </c>
      <c r="R257" s="19" t="n">
        <f aca="false">IF(R$19="third",R157,R57)-IF($B57=0,R$21,0)</f>
        <v>-520</v>
      </c>
      <c r="S257" s="19" t="n">
        <f aca="false">IF(S$19="third",S157,S57)-IF($B57=0,S$21,0)</f>
        <v>-520</v>
      </c>
      <c r="T257" s="19" t="n">
        <f aca="false">IF(T$19="third",T157,T57)-IF($B57=0,T$21,0)</f>
        <v>-520</v>
      </c>
      <c r="U257" s="19" t="n">
        <f aca="false">IF(U$19="third",U157,U57)-IF($B57=0,U$21,0)</f>
        <v>-520</v>
      </c>
      <c r="V257" s="19" t="n">
        <f aca="false">IF(V$19="third",V157,V57)-IF($B57=0,V$21,0)</f>
        <v>-670</v>
      </c>
      <c r="W257" s="19" t="n">
        <f aca="false">IF(W$19="third",W157,W57)-IF($B57=0,W$21,0)</f>
        <v>-8970</v>
      </c>
      <c r="X257" s="19" t="n">
        <f aca="false">IF(X$19="third",X157,X57)-IF($B57=0,X$21,0)</f>
        <v>0</v>
      </c>
      <c r="Y257" s="19" t="n">
        <f aca="false">IF(Y$19="third",Y157,Y57)-IF($B57=0,Y$21,0)</f>
        <v>0</v>
      </c>
      <c r="Z257" s="19" t="n">
        <f aca="false">C257+IF($B257=0,C$21-Z$21,0)</f>
        <v>-520</v>
      </c>
    </row>
    <row r="258" customFormat="false" ht="15" hidden="false" customHeight="false" outlineLevel="0" collapsed="false">
      <c r="B258" s="0" t="n">
        <v>27</v>
      </c>
      <c r="C258" s="19" t="n">
        <f aca="false">IF(C$19="third",C158,C58)-IF($B58=0,C$21,0)</f>
        <v>-520</v>
      </c>
      <c r="D258" s="19" t="n">
        <f aca="false">IF(D$19="third",D158,D58)-IF($B58=0,D$21,0)</f>
        <v>0</v>
      </c>
      <c r="E258" s="19" t="n">
        <f aca="false">IF(E$19="third",E158,E58)-IF($B58=0,E$21,0)</f>
        <v>-520</v>
      </c>
      <c r="F258" s="19" t="n">
        <f aca="false">IF(F$19="third",F158,F58)-IF($B58=0,F$21,0)</f>
        <v>0</v>
      </c>
      <c r="G258" s="19" t="n">
        <f aca="false">IF(G$19="third",G158,G58)-IF($B58=0,G$21,0)</f>
        <v>0</v>
      </c>
      <c r="H258" s="19" t="n">
        <f aca="false">IF(H$19="third",H158,H58)-IF($B58=0,H$21,0)</f>
        <v>-8970</v>
      </c>
      <c r="I258" s="19" t="n">
        <f aca="false">IF(I$19="third",I158,I58)-IF($B58=0,I$21,0)</f>
        <v>-520</v>
      </c>
      <c r="J258" s="19" t="n">
        <f aca="false">IF(J$19="third",J158,J58)-IF($B58=0,J$21,0)</f>
        <v>-520</v>
      </c>
      <c r="K258" s="19" t="n">
        <f aca="false">IF(K$19="third",K158,K58)-IF($B58=0,K$21,0)</f>
        <v>-520</v>
      </c>
      <c r="L258" s="19" t="n">
        <f aca="false">IF(L$19="third",L158,L58)-IF($B58=0,L$21,0)</f>
        <v>-520</v>
      </c>
      <c r="M258" s="19" t="n">
        <f aca="false">IF(M$19="third",M158,M58)-IF($B58=0,M$21,0)</f>
        <v>-520</v>
      </c>
      <c r="N258" s="19" t="n">
        <f aca="false">IF(N$19="third",N158,N58)-IF($B58=0,N$21,0)</f>
        <v>-520</v>
      </c>
      <c r="O258" s="19" t="n">
        <f aca="false">IF(O$19="third",O158,O58)-IF($B58=0,O$21,0)</f>
        <v>-520</v>
      </c>
      <c r="P258" s="19" t="n">
        <f aca="false">IF(P$19="third",P158,P58)-IF($B58=0,P$21,0)</f>
        <v>-520</v>
      </c>
      <c r="Q258" s="19" t="n">
        <f aca="false">IF(Q$19="third",Q158,Q58)-IF($B58=0,Q$21,0)</f>
        <v>-520</v>
      </c>
      <c r="R258" s="19" t="n">
        <f aca="false">IF(R$19="third",R158,R58)-IF($B58=0,R$21,0)</f>
        <v>-520</v>
      </c>
      <c r="S258" s="19" t="n">
        <f aca="false">IF(S$19="third",S158,S58)-IF($B58=0,S$21,0)</f>
        <v>-520</v>
      </c>
      <c r="T258" s="19" t="n">
        <f aca="false">IF(T$19="third",T158,T58)-IF($B58=0,T$21,0)</f>
        <v>-520</v>
      </c>
      <c r="U258" s="19" t="n">
        <f aca="false">IF(U$19="third",U158,U58)-IF($B58=0,U$21,0)</f>
        <v>-520</v>
      </c>
      <c r="V258" s="19" t="n">
        <f aca="false">IF(V$19="third",V158,V58)-IF($B58=0,V$21,0)</f>
        <v>-670</v>
      </c>
      <c r="W258" s="19" t="n">
        <f aca="false">IF(W$19="third",W158,W58)-IF($B58=0,W$21,0)</f>
        <v>-670</v>
      </c>
      <c r="X258" s="19" t="n">
        <f aca="false">IF(X$19="third",X158,X58)-IF($B58=0,X$21,0)</f>
        <v>0</v>
      </c>
      <c r="Y258" s="19" t="n">
        <f aca="false">IF(Y$19="third",Y158,Y58)-IF($B58=0,Y$21,0)</f>
        <v>0</v>
      </c>
      <c r="Z258" s="19" t="n">
        <f aca="false">C258+IF($B258=0,C$21-Z$21,0)</f>
        <v>-520</v>
      </c>
    </row>
    <row r="259" customFormat="false" ht="15" hidden="false" customHeight="false" outlineLevel="0" collapsed="false">
      <c r="B259" s="0" t="n">
        <v>28</v>
      </c>
      <c r="C259" s="19" t="n">
        <f aca="false">IF(C$19="third",C159,C59)-IF($B59=0,C$21,0)</f>
        <v>-520</v>
      </c>
      <c r="D259" s="19" t="n">
        <f aca="false">IF(D$19="third",D159,D59)-IF($B59=0,D$21,0)</f>
        <v>0</v>
      </c>
      <c r="E259" s="19" t="n">
        <f aca="false">IF(E$19="third",E159,E59)-IF($B59=0,E$21,0)</f>
        <v>-520</v>
      </c>
      <c r="F259" s="19" t="n">
        <f aca="false">IF(F$19="third",F159,F59)-IF($B59=0,F$21,0)</f>
        <v>0</v>
      </c>
      <c r="G259" s="19" t="n">
        <f aca="false">IF(G$19="third",G159,G59)-IF($B59=0,G$21,0)</f>
        <v>0</v>
      </c>
      <c r="H259" s="19" t="n">
        <f aca="false">IF(H$19="third",H159,H59)-IF($B59=0,H$21,0)</f>
        <v>-670</v>
      </c>
      <c r="I259" s="19" t="n">
        <f aca="false">IF(I$19="third",I159,I59)-IF($B59=0,I$21,0)</f>
        <v>-520</v>
      </c>
      <c r="J259" s="19" t="n">
        <f aca="false">IF(J$19="third",J159,J59)-IF($B59=0,J$21,0)</f>
        <v>-520</v>
      </c>
      <c r="K259" s="19" t="n">
        <f aca="false">IF(K$19="third",K159,K59)-IF($B59=0,K$21,0)</f>
        <v>-520</v>
      </c>
      <c r="L259" s="19" t="n">
        <f aca="false">IF(L$19="third",L159,L59)-IF($B59=0,L$21,0)</f>
        <v>-520</v>
      </c>
      <c r="M259" s="19" t="n">
        <f aca="false">IF(M$19="third",M159,M59)-IF($B59=0,M$21,0)</f>
        <v>-520</v>
      </c>
      <c r="N259" s="19" t="n">
        <f aca="false">IF(N$19="third",N159,N59)-IF($B59=0,N$21,0)</f>
        <v>-520</v>
      </c>
      <c r="O259" s="19" t="n">
        <f aca="false">IF(O$19="third",O159,O59)-IF($B59=0,O$21,0)</f>
        <v>-520</v>
      </c>
      <c r="P259" s="19" t="n">
        <f aca="false">IF(P$19="third",P159,P59)-IF($B59=0,P$21,0)</f>
        <v>-520</v>
      </c>
      <c r="Q259" s="19" t="n">
        <f aca="false">IF(Q$19="third",Q159,Q59)-IF($B59=0,Q$21,0)</f>
        <v>-520</v>
      </c>
      <c r="R259" s="19" t="n">
        <f aca="false">IF(R$19="third",R159,R59)-IF($B59=0,R$21,0)</f>
        <v>-520</v>
      </c>
      <c r="S259" s="19" t="n">
        <f aca="false">IF(S$19="third",S159,S59)-IF($B59=0,S$21,0)</f>
        <v>-520</v>
      </c>
      <c r="T259" s="19" t="n">
        <f aca="false">IF(T$19="third",T159,T59)-IF($B59=0,T$21,0)</f>
        <v>-520</v>
      </c>
      <c r="U259" s="19" t="n">
        <f aca="false">IF(U$19="third",U159,U59)-IF($B59=0,U$21,0)</f>
        <v>-520</v>
      </c>
      <c r="V259" s="19" t="n">
        <f aca="false">IF(V$19="third",V159,V59)-IF($B59=0,V$21,0)</f>
        <v>-670</v>
      </c>
      <c r="W259" s="19" t="n">
        <f aca="false">IF(W$19="third",W159,W59)-IF($B59=0,W$21,0)</f>
        <v>-670</v>
      </c>
      <c r="X259" s="19" t="n">
        <f aca="false">IF(X$19="third",X159,X59)-IF($B59=0,X$21,0)</f>
        <v>0</v>
      </c>
      <c r="Y259" s="19" t="n">
        <f aca="false">IF(Y$19="third",Y159,Y59)-IF($B59=0,Y$21,0)</f>
        <v>0</v>
      </c>
      <c r="Z259" s="19" t="n">
        <f aca="false">C259+IF($B259=0,C$21-Z$21,0)</f>
        <v>-520</v>
      </c>
    </row>
    <row r="260" customFormat="false" ht="15" hidden="false" customHeight="false" outlineLevel="0" collapsed="false">
      <c r="B260" s="0" t="n">
        <v>29</v>
      </c>
      <c r="C260" s="19" t="n">
        <f aca="false">IF(C$19="third",C160,C60)-IF($B60=0,C$21,0)</f>
        <v>-520</v>
      </c>
      <c r="D260" s="19" t="n">
        <f aca="false">IF(D$19="third",D160,D60)-IF($B60=0,D$21,0)</f>
        <v>0</v>
      </c>
      <c r="E260" s="19" t="n">
        <f aca="false">IF(E$19="third",E160,E60)-IF($B60=0,E$21,0)</f>
        <v>-520</v>
      </c>
      <c r="F260" s="19" t="n">
        <f aca="false">IF(F$19="third",F160,F60)-IF($B60=0,F$21,0)</f>
        <v>0</v>
      </c>
      <c r="G260" s="19" t="n">
        <f aca="false">IF(G$19="third",G160,G60)-IF($B60=0,G$21,0)</f>
        <v>0</v>
      </c>
      <c r="H260" s="19" t="n">
        <f aca="false">IF(H$19="third",H160,H60)-IF($B60=0,H$21,0)</f>
        <v>-670</v>
      </c>
      <c r="I260" s="19" t="n">
        <f aca="false">IF(I$19="third",I160,I60)-IF($B60=0,I$21,0)</f>
        <v>-520</v>
      </c>
      <c r="J260" s="19" t="n">
        <f aca="false">IF(J$19="third",J160,J60)-IF($B60=0,J$21,0)</f>
        <v>-520</v>
      </c>
      <c r="K260" s="19" t="n">
        <f aca="false">IF(K$19="third",K160,K60)-IF($B60=0,K$21,0)</f>
        <v>-520</v>
      </c>
      <c r="L260" s="19" t="n">
        <f aca="false">IF(L$19="third",L160,L60)-IF($B60=0,L$21,0)</f>
        <v>-520</v>
      </c>
      <c r="M260" s="19" t="n">
        <f aca="false">IF(M$19="third",M160,M60)-IF($B60=0,M$21,0)</f>
        <v>-520</v>
      </c>
      <c r="N260" s="19" t="n">
        <f aca="false">IF(N$19="third",N160,N60)-IF($B60=0,N$21,0)</f>
        <v>-520</v>
      </c>
      <c r="O260" s="19" t="n">
        <f aca="false">IF(O$19="third",O160,O60)-IF($B60=0,O$21,0)</f>
        <v>-520</v>
      </c>
      <c r="P260" s="19" t="n">
        <f aca="false">IF(P$19="third",P160,P60)-IF($B60=0,P$21,0)</f>
        <v>-520</v>
      </c>
      <c r="Q260" s="19" t="n">
        <f aca="false">IF(Q$19="third",Q160,Q60)-IF($B60=0,Q$21,0)</f>
        <v>-520</v>
      </c>
      <c r="R260" s="19" t="n">
        <f aca="false">IF(R$19="third",R160,R60)-IF($B60=0,R$21,0)</f>
        <v>-520</v>
      </c>
      <c r="S260" s="19" t="n">
        <f aca="false">IF(S$19="third",S160,S60)-IF($B60=0,S$21,0)</f>
        <v>-520</v>
      </c>
      <c r="T260" s="19" t="n">
        <f aca="false">IF(T$19="third",T160,T60)-IF($B60=0,T$21,0)</f>
        <v>-520</v>
      </c>
      <c r="U260" s="19" t="n">
        <f aca="false">IF(U$19="third",U160,U60)-IF($B60=0,U$21,0)</f>
        <v>-520</v>
      </c>
      <c r="V260" s="19" t="n">
        <f aca="false">IF(V$19="third",V160,V60)-IF($B60=0,V$21,0)</f>
        <v>176774</v>
      </c>
      <c r="W260" s="19" t="n">
        <f aca="false">IF(W$19="third",W160,W60)-IF($B60=0,W$21,0)</f>
        <v>-670</v>
      </c>
      <c r="X260" s="19" t="n">
        <f aca="false">IF(X$19="third",X160,X60)-IF($B60=0,X$21,0)</f>
        <v>0</v>
      </c>
      <c r="Y260" s="19" t="n">
        <f aca="false">IF(Y$19="third",Y160,Y60)-IF($B60=0,Y$21,0)</f>
        <v>0</v>
      </c>
      <c r="Z260" s="19" t="n">
        <f aca="false">C260+IF($B260=0,C$21-Z$21,0)</f>
        <v>-520</v>
      </c>
    </row>
    <row r="261" customFormat="false" ht="15" hidden="false" customHeight="false" outlineLevel="0" collapsed="false">
      <c r="B261" s="0" t="n">
        <v>30</v>
      </c>
      <c r="C261" s="19" t="n">
        <f aca="false">IF(C$19="third",C161,C61)-IF($B61=0,C$21,0)</f>
        <v>-3770</v>
      </c>
      <c r="D261" s="19" t="n">
        <f aca="false">IF(D$19="third",D161,D61)-IF($B61=0,D$21,0)</f>
        <v>0</v>
      </c>
      <c r="E261" s="19" t="n">
        <f aca="false">IF(E$19="third",E161,E61)-IF($B61=0,E$21,0)</f>
        <v>-3770</v>
      </c>
      <c r="F261" s="19" t="n">
        <f aca="false">IF(F$19="third",F161,F61)-IF($B61=0,F$21,0)</f>
        <v>0</v>
      </c>
      <c r="G261" s="19" t="n">
        <f aca="false">IF(G$19="third",G161,G61)-IF($B61=0,G$21,0)</f>
        <v>0</v>
      </c>
      <c r="H261" s="19" t="n">
        <f aca="false">IF(H$19="third",H161,H61)-IF($B61=0,H$21,0)</f>
        <v>-670</v>
      </c>
      <c r="I261" s="19" t="n">
        <f aca="false">IF(I$19="third",I161,I61)-IF($B61=0,I$21,0)</f>
        <v>-520</v>
      </c>
      <c r="J261" s="19" t="n">
        <f aca="false">IF(J$19="third",J161,J61)-IF($B61=0,J$21,0)</f>
        <v>-520</v>
      </c>
      <c r="K261" s="19" t="n">
        <f aca="false">IF(K$19="third",K161,K61)-IF($B61=0,K$21,0)</f>
        <v>-3770</v>
      </c>
      <c r="L261" s="19" t="n">
        <f aca="false">IF(L$19="third",L161,L61)-IF($B61=0,L$21,0)</f>
        <v>-3770</v>
      </c>
      <c r="M261" s="19" t="n">
        <f aca="false">IF(M$19="third",M161,M61)-IF($B61=0,M$21,0)</f>
        <v>-3770</v>
      </c>
      <c r="N261" s="19" t="n">
        <f aca="false">IF(N$19="third",N161,N61)-IF($B61=0,N$21,0)</f>
        <v>-520</v>
      </c>
      <c r="O261" s="19" t="n">
        <f aca="false">IF(O$19="third",O161,O61)-IF($B61=0,O$21,0)</f>
        <v>-520</v>
      </c>
      <c r="P261" s="19" t="n">
        <f aca="false">IF(P$19="third",P161,P61)-IF($B61=0,P$21,0)</f>
        <v>-520</v>
      </c>
      <c r="Q261" s="19" t="n">
        <f aca="false">IF(Q$19="third",Q161,Q61)-IF($B61=0,Q$21,0)</f>
        <v>-3770</v>
      </c>
      <c r="R261" s="19" t="n">
        <f aca="false">IF(R$19="third",R161,R61)-IF($B61=0,R$21,0)</f>
        <v>-520</v>
      </c>
      <c r="S261" s="19" t="n">
        <f aca="false">IF(S$19="third",S161,S61)-IF($B61=0,S$21,0)</f>
        <v>-3770</v>
      </c>
      <c r="T261" s="19" t="n">
        <f aca="false">IF(T$19="third",T161,T61)-IF($B61=0,T$21,0)</f>
        <v>-520</v>
      </c>
      <c r="U261" s="19" t="n">
        <f aca="false">IF(U$19="third",U161,U61)-IF($B61=0,U$21,0)</f>
        <v>-520</v>
      </c>
      <c r="V261" s="19" t="n">
        <f aca="false">IF(V$19="third",V161,V61)-IF($B61=0,V$21,0)</f>
        <v>0</v>
      </c>
      <c r="W261" s="19" t="n">
        <f aca="false">IF(W$19="third",W161,W61)-IF($B61=0,W$21,0)</f>
        <v>176774</v>
      </c>
      <c r="X261" s="19" t="n">
        <f aca="false">IF(X$19="third",X161,X61)-IF($B61=0,X$21,0)</f>
        <v>0</v>
      </c>
      <c r="Y261" s="19" t="n">
        <f aca="false">IF(Y$19="third",Y161,Y61)-IF($B61=0,Y$21,0)</f>
        <v>0</v>
      </c>
      <c r="Z261" s="19" t="n">
        <f aca="false">C261+IF($B261=0,C$21-Z$21,0)</f>
        <v>-3770</v>
      </c>
    </row>
    <row r="262" customFormat="false" ht="15" hidden="false" customHeight="false" outlineLevel="0" collapsed="false">
      <c r="B262" s="0" t="n">
        <v>31</v>
      </c>
      <c r="C262" s="19" t="n">
        <f aca="false">IF(C$19="third",C162,C62)-IF($B62=0,C$21,0)</f>
        <v>-670</v>
      </c>
      <c r="D262" s="19" t="n">
        <f aca="false">IF(D$19="third",D162,D62)-IF($B62=0,D$21,0)</f>
        <v>0</v>
      </c>
      <c r="E262" s="19" t="n">
        <f aca="false">IF(E$19="third",E162,E62)-IF($B62=0,E$21,0)</f>
        <v>-670</v>
      </c>
      <c r="F262" s="19" t="n">
        <f aca="false">IF(F$19="third",F162,F62)-IF($B62=0,F$21,0)</f>
        <v>0</v>
      </c>
      <c r="G262" s="19" t="n">
        <f aca="false">IF(G$19="third",G162,G62)-IF($B62=0,G$21,0)</f>
        <v>0</v>
      </c>
      <c r="H262" s="19" t="n">
        <f aca="false">IF(H$19="third",H162,H62)-IF($B62=0,H$21,0)</f>
        <v>176774</v>
      </c>
      <c r="I262" s="19" t="n">
        <f aca="false">IF(I$19="third",I162,I62)-IF($B62=0,I$21,0)</f>
        <v>-520</v>
      </c>
      <c r="J262" s="19" t="n">
        <f aca="false">IF(J$19="third",J162,J62)-IF($B62=0,J$21,0)</f>
        <v>-520</v>
      </c>
      <c r="K262" s="19" t="n">
        <f aca="false">IF(K$19="third",K162,K62)-IF($B62=0,K$21,0)</f>
        <v>-670</v>
      </c>
      <c r="L262" s="19" t="n">
        <f aca="false">IF(L$19="third",L162,L62)-IF($B62=0,L$21,0)</f>
        <v>-670</v>
      </c>
      <c r="M262" s="19" t="n">
        <f aca="false">IF(M$19="third",M162,M62)-IF($B62=0,M$21,0)</f>
        <v>-670</v>
      </c>
      <c r="N262" s="19" t="n">
        <f aca="false">IF(N$19="third",N162,N62)-IF($B62=0,N$21,0)</f>
        <v>-520</v>
      </c>
      <c r="O262" s="19" t="n">
        <f aca="false">IF(O$19="third",O162,O62)-IF($B62=0,O$21,0)</f>
        <v>-520</v>
      </c>
      <c r="P262" s="19" t="n">
        <f aca="false">IF(P$19="third",P162,P62)-IF($B62=0,P$21,0)</f>
        <v>-520</v>
      </c>
      <c r="Q262" s="19" t="n">
        <f aca="false">IF(Q$19="third",Q162,Q62)-IF($B62=0,Q$21,0)</f>
        <v>-670</v>
      </c>
      <c r="R262" s="19" t="n">
        <f aca="false">IF(R$19="third",R162,R62)-IF($B62=0,R$21,0)</f>
        <v>-520</v>
      </c>
      <c r="S262" s="19" t="n">
        <f aca="false">IF(S$19="third",S162,S62)-IF($B62=0,S$21,0)</f>
        <v>-670</v>
      </c>
      <c r="T262" s="19" t="n">
        <f aca="false">IF(T$19="third",T162,T62)-IF($B62=0,T$21,0)</f>
        <v>-520</v>
      </c>
      <c r="U262" s="19" t="n">
        <f aca="false">IF(U$19="third",U162,U62)-IF($B62=0,U$21,0)</f>
        <v>-520</v>
      </c>
      <c r="V262" s="19" t="n">
        <f aca="false">IF(V$19="third",V162,V62)-IF($B62=0,V$21,0)</f>
        <v>0</v>
      </c>
      <c r="W262" s="19" t="n">
        <f aca="false">IF(W$19="third",W162,W62)-IF($B62=0,W$21,0)</f>
        <v>0</v>
      </c>
      <c r="X262" s="19" t="n">
        <f aca="false">IF(X$19="third",X162,X62)-IF($B62=0,X$21,0)</f>
        <v>0</v>
      </c>
      <c r="Y262" s="19" t="n">
        <f aca="false">IF(Y$19="third",Y162,Y62)-IF($B62=0,Y$21,0)</f>
        <v>0</v>
      </c>
      <c r="Z262" s="19" t="n">
        <f aca="false">C262+IF($B262=0,C$21-Z$21,0)</f>
        <v>-670</v>
      </c>
    </row>
    <row r="263" customFormat="false" ht="15" hidden="false" customHeight="false" outlineLevel="0" collapsed="false">
      <c r="B263" s="0" t="n">
        <v>32</v>
      </c>
      <c r="C263" s="19" t="n">
        <f aca="false">IF(C$19="third",C163,C63)-IF($B63=0,C$21,0)</f>
        <v>-670</v>
      </c>
      <c r="D263" s="19" t="n">
        <f aca="false">IF(D$19="third",D163,D63)-IF($B63=0,D$21,0)</f>
        <v>0</v>
      </c>
      <c r="E263" s="19" t="n">
        <f aca="false">IF(E$19="third",E163,E63)-IF($B63=0,E$21,0)</f>
        <v>-670</v>
      </c>
      <c r="F263" s="19" t="n">
        <f aca="false">IF(F$19="third",F163,F63)-IF($B63=0,F$21,0)</f>
        <v>0</v>
      </c>
      <c r="G263" s="19" t="n">
        <f aca="false">IF(G$19="third",G163,G63)-IF($B63=0,G$21,0)</f>
        <v>0</v>
      </c>
      <c r="H263" s="19" t="n">
        <f aca="false">IF(H$19="third",H163,H63)-IF($B63=0,H$21,0)</f>
        <v>0</v>
      </c>
      <c r="I263" s="19" t="n">
        <f aca="false">IF(I$19="third",I163,I63)-IF($B63=0,I$21,0)</f>
        <v>-520</v>
      </c>
      <c r="J263" s="19" t="n">
        <f aca="false">IF(J$19="third",J163,J63)-IF($B63=0,J$21,0)</f>
        <v>-520</v>
      </c>
      <c r="K263" s="19" t="n">
        <f aca="false">IF(K$19="third",K163,K63)-IF($B63=0,K$21,0)</f>
        <v>-670</v>
      </c>
      <c r="L263" s="19" t="n">
        <f aca="false">IF(L$19="third",L163,L63)-IF($B63=0,L$21,0)</f>
        <v>-670</v>
      </c>
      <c r="M263" s="19" t="n">
        <f aca="false">IF(M$19="third",M163,M63)-IF($B63=0,M$21,0)</f>
        <v>-670</v>
      </c>
      <c r="N263" s="19" t="n">
        <f aca="false">IF(N$19="third",N163,N63)-IF($B63=0,N$21,0)</f>
        <v>-520</v>
      </c>
      <c r="O263" s="19" t="n">
        <f aca="false">IF(O$19="third",O163,O63)-IF($B63=0,O$21,0)</f>
        <v>-520</v>
      </c>
      <c r="P263" s="19" t="n">
        <f aca="false">IF(P$19="third",P163,P63)-IF($B63=0,P$21,0)</f>
        <v>-520</v>
      </c>
      <c r="Q263" s="19" t="n">
        <f aca="false">IF(Q$19="third",Q163,Q63)-IF($B63=0,Q$21,0)</f>
        <v>-670</v>
      </c>
      <c r="R263" s="19" t="n">
        <f aca="false">IF(R$19="third",R163,R63)-IF($B63=0,R$21,0)</f>
        <v>-520</v>
      </c>
      <c r="S263" s="19" t="n">
        <f aca="false">IF(S$19="third",S163,S63)-IF($B63=0,S$21,0)</f>
        <v>-670</v>
      </c>
      <c r="T263" s="19" t="n">
        <f aca="false">IF(T$19="third",T163,T63)-IF($B63=0,T$21,0)</f>
        <v>-3770</v>
      </c>
      <c r="U263" s="19" t="n">
        <f aca="false">IF(U$19="third",U163,U63)-IF($B63=0,U$21,0)</f>
        <v>-520</v>
      </c>
      <c r="V263" s="19" t="n">
        <f aca="false">IF(V$19="third",V163,V63)-IF($B63=0,V$21,0)</f>
        <v>0</v>
      </c>
      <c r="W263" s="19" t="n">
        <f aca="false">IF(W$19="third",W163,W63)-IF($B63=0,W$21,0)</f>
        <v>0</v>
      </c>
      <c r="X263" s="19" t="n">
        <f aca="false">IF(X$19="third",X163,X63)-IF($B63=0,X$21,0)</f>
        <v>0</v>
      </c>
      <c r="Y263" s="19" t="n">
        <f aca="false">IF(Y$19="third",Y163,Y63)-IF($B63=0,Y$21,0)</f>
        <v>0</v>
      </c>
      <c r="Z263" s="19" t="n">
        <f aca="false">C263+IF($B263=0,C$21-Z$21,0)</f>
        <v>-670</v>
      </c>
    </row>
    <row r="264" customFormat="false" ht="15" hidden="false" customHeight="false" outlineLevel="0" collapsed="false">
      <c r="B264" s="0" t="n">
        <v>33</v>
      </c>
      <c r="C264" s="19" t="n">
        <f aca="false">IF(C$19="third",C164,C64)-IF($B64=0,C$21,0)</f>
        <v>-8970</v>
      </c>
      <c r="D264" s="19" t="n">
        <f aca="false">IF(D$19="third",D164,D64)-IF($B64=0,D$21,0)</f>
        <v>0</v>
      </c>
      <c r="E264" s="19" t="n">
        <f aca="false">IF(E$19="third",E164,E64)-IF($B64=0,E$21,0)</f>
        <v>-8970</v>
      </c>
      <c r="F264" s="19" t="n">
        <f aca="false">IF(F$19="third",F164,F64)-IF($B64=0,F$21,0)</f>
        <v>0</v>
      </c>
      <c r="G264" s="19" t="n">
        <f aca="false">IF(G$19="third",G164,G64)-IF($B64=0,G$21,0)</f>
        <v>0</v>
      </c>
      <c r="H264" s="19" t="n">
        <f aca="false">IF(H$19="third",H164,H64)-IF($B64=0,H$21,0)</f>
        <v>0</v>
      </c>
      <c r="I264" s="19" t="n">
        <f aca="false">IF(I$19="third",I164,I64)-IF($B64=0,I$21,0)</f>
        <v>-520</v>
      </c>
      <c r="J264" s="19" t="n">
        <f aca="false">IF(J$19="third",J164,J64)-IF($B64=0,J$21,0)</f>
        <v>-520</v>
      </c>
      <c r="K264" s="19" t="n">
        <f aca="false">IF(K$19="third",K164,K64)-IF($B64=0,K$21,0)</f>
        <v>-7910</v>
      </c>
      <c r="L264" s="19" t="n">
        <f aca="false">IF(L$19="third",L164,L64)-IF($B64=0,L$21,0)</f>
        <v>-8440</v>
      </c>
      <c r="M264" s="19" t="n">
        <f aca="false">IF(M$19="third",M164,M64)-IF($B64=0,M$21,0)</f>
        <v>-9500</v>
      </c>
      <c r="N264" s="19" t="n">
        <f aca="false">IF(N$19="third",N164,N64)-IF($B64=0,N$21,0)</f>
        <v>-520</v>
      </c>
      <c r="O264" s="19" t="n">
        <f aca="false">IF(O$19="third",O164,O64)-IF($B64=0,O$21,0)</f>
        <v>-520</v>
      </c>
      <c r="P264" s="19" t="n">
        <f aca="false">IF(P$19="third",P164,P64)-IF($B64=0,P$21,0)</f>
        <v>-520</v>
      </c>
      <c r="Q264" s="19" t="n">
        <f aca="false">IF(Q$19="third",Q164,Q64)-IF($B64=0,Q$21,0)</f>
        <v>-8970</v>
      </c>
      <c r="R264" s="19" t="n">
        <f aca="false">IF(R$19="third",R164,R64)-IF($B64=0,R$21,0)</f>
        <v>-520</v>
      </c>
      <c r="S264" s="19" t="n">
        <f aca="false">IF(S$19="third",S164,S64)-IF($B64=0,S$21,0)</f>
        <v>-8440</v>
      </c>
      <c r="T264" s="19" t="n">
        <f aca="false">IF(T$19="third",T164,T64)-IF($B64=0,T$21,0)</f>
        <v>-670</v>
      </c>
      <c r="U264" s="19" t="n">
        <f aca="false">IF(U$19="third",U164,U64)-IF($B64=0,U$21,0)</f>
        <v>-3770</v>
      </c>
      <c r="V264" s="19" t="n">
        <f aca="false">IF(V$19="third",V164,V64)-IF($B64=0,V$21,0)</f>
        <v>0</v>
      </c>
      <c r="W264" s="19" t="n">
        <f aca="false">IF(W$19="third",W164,W64)-IF($B64=0,W$21,0)</f>
        <v>0</v>
      </c>
      <c r="X264" s="19" t="n">
        <f aca="false">IF(X$19="third",X164,X64)-IF($B64=0,X$21,0)</f>
        <v>0</v>
      </c>
      <c r="Y264" s="19" t="n">
        <f aca="false">IF(Y$19="third",Y164,Y64)-IF($B64=0,Y$21,0)</f>
        <v>0</v>
      </c>
      <c r="Z264" s="19" t="n">
        <f aca="false">C264+IF($B264=0,C$21-Z$21,0)</f>
        <v>-8970</v>
      </c>
    </row>
    <row r="265" customFormat="false" ht="15" hidden="false" customHeight="false" outlineLevel="0" collapsed="false">
      <c r="B265" s="0" t="n">
        <v>34</v>
      </c>
      <c r="C265" s="19" t="n">
        <f aca="false">IF(C$19="third",C165,C65)-IF($B65=0,C$21,0)</f>
        <v>-670</v>
      </c>
      <c r="D265" s="19" t="n">
        <f aca="false">IF(D$19="third",D165,D65)-IF($B65=0,D$21,0)</f>
        <v>0</v>
      </c>
      <c r="E265" s="19" t="n">
        <f aca="false">IF(E$19="third",E165,E65)-IF($B65=0,E$21,0)</f>
        <v>-670</v>
      </c>
      <c r="F265" s="19" t="n">
        <f aca="false">IF(F$19="third",F165,F65)-IF($B65=0,F$21,0)</f>
        <v>0</v>
      </c>
      <c r="G265" s="19" t="n">
        <f aca="false">IF(G$19="third",G165,G65)-IF($B65=0,G$21,0)</f>
        <v>0</v>
      </c>
      <c r="H265" s="19" t="n">
        <f aca="false">IF(H$19="third",H165,H65)-IF($B65=0,H$21,0)</f>
        <v>0</v>
      </c>
      <c r="I265" s="19" t="n">
        <f aca="false">IF(I$19="third",I165,I65)-IF($B65=0,I$21,0)</f>
        <v>-520</v>
      </c>
      <c r="J265" s="19" t="n">
        <f aca="false">IF(J$19="third",J165,J65)-IF($B65=0,J$21,0)</f>
        <v>-520</v>
      </c>
      <c r="K265" s="19" t="n">
        <f aca="false">IF(K$19="third",K165,K65)-IF($B65=0,K$21,0)</f>
        <v>-670</v>
      </c>
      <c r="L265" s="19" t="n">
        <f aca="false">IF(L$19="third",L165,L65)-IF($B65=0,L$21,0)</f>
        <v>-670</v>
      </c>
      <c r="M265" s="19" t="n">
        <f aca="false">IF(M$19="third",M165,M65)-IF($B65=0,M$21,0)</f>
        <v>-670</v>
      </c>
      <c r="N265" s="19" t="n">
        <f aca="false">IF(N$19="third",N165,N65)-IF($B65=0,N$21,0)</f>
        <v>-520</v>
      </c>
      <c r="O265" s="19" t="n">
        <f aca="false">IF(O$19="third",O165,O65)-IF($B65=0,O$21,0)</f>
        <v>-520</v>
      </c>
      <c r="P265" s="19" t="n">
        <f aca="false">IF(P$19="third",P165,P65)-IF($B65=0,P$21,0)</f>
        <v>-520</v>
      </c>
      <c r="Q265" s="19" t="n">
        <f aca="false">IF(Q$19="third",Q165,Q65)-IF($B65=0,Q$21,0)</f>
        <v>-670</v>
      </c>
      <c r="R265" s="19" t="n">
        <f aca="false">IF(R$19="third",R165,R65)-IF($B65=0,R$21,0)</f>
        <v>-520</v>
      </c>
      <c r="S265" s="19" t="n">
        <f aca="false">IF(S$19="third",S165,S65)-IF($B65=0,S$21,0)</f>
        <v>-670</v>
      </c>
      <c r="T265" s="19" t="n">
        <f aca="false">IF(T$19="third",T165,T65)-IF($B65=0,T$21,0)</f>
        <v>-670</v>
      </c>
      <c r="U265" s="19" t="n">
        <f aca="false">IF(U$19="third",U165,U65)-IF($B65=0,U$21,0)</f>
        <v>-670</v>
      </c>
      <c r="V265" s="19" t="n">
        <f aca="false">IF(V$19="third",V165,V65)-IF($B65=0,V$21,0)</f>
        <v>0</v>
      </c>
      <c r="W265" s="19" t="n">
        <f aca="false">IF(W$19="third",W165,W65)-IF($B65=0,W$21,0)</f>
        <v>0</v>
      </c>
      <c r="X265" s="19" t="n">
        <f aca="false">IF(X$19="third",X165,X65)-IF($B65=0,X$21,0)</f>
        <v>0</v>
      </c>
      <c r="Y265" s="19" t="n">
        <f aca="false">IF(Y$19="third",Y165,Y65)-IF($B65=0,Y$21,0)</f>
        <v>0</v>
      </c>
      <c r="Z265" s="19" t="n">
        <f aca="false">C265+IF($B265=0,C$21-Z$21,0)</f>
        <v>-670</v>
      </c>
    </row>
    <row r="266" customFormat="false" ht="15" hidden="false" customHeight="false" outlineLevel="0" collapsed="false">
      <c r="B266" s="0" t="n">
        <v>35</v>
      </c>
      <c r="C266" s="19" t="n">
        <f aca="false">IF(C$19="third",C166,C66)-IF($B66=0,C$21,0)</f>
        <v>-670</v>
      </c>
      <c r="D266" s="19" t="n">
        <f aca="false">IF(D$19="third",D166,D66)-IF($B66=0,D$21,0)</f>
        <v>0</v>
      </c>
      <c r="E266" s="19" t="n">
        <f aca="false">IF(E$19="third",E166,E66)-IF($B66=0,E$21,0)</f>
        <v>-670</v>
      </c>
      <c r="F266" s="19" t="n">
        <f aca="false">IF(F$19="third",F166,F66)-IF($B66=0,F$21,0)</f>
        <v>0</v>
      </c>
      <c r="G266" s="19" t="n">
        <f aca="false">IF(G$19="third",G166,G66)-IF($B66=0,G$21,0)</f>
        <v>0</v>
      </c>
      <c r="H266" s="19" t="n">
        <f aca="false">IF(H$19="third",H166,H66)-IF($B66=0,H$21,0)</f>
        <v>0</v>
      </c>
      <c r="I266" s="19" t="n">
        <f aca="false">IF(I$19="third",I166,I66)-IF($B66=0,I$21,0)</f>
        <v>-520</v>
      </c>
      <c r="J266" s="19" t="n">
        <f aca="false">IF(J$19="third",J166,J66)-IF($B66=0,J$21,0)</f>
        <v>-520</v>
      </c>
      <c r="K266" s="19" t="n">
        <f aca="false">IF(K$19="third",K166,K66)-IF($B66=0,K$21,0)</f>
        <v>-670</v>
      </c>
      <c r="L266" s="19" t="n">
        <f aca="false">IF(L$19="third",L166,L66)-IF($B66=0,L$21,0)</f>
        <v>-670</v>
      </c>
      <c r="M266" s="19" t="n">
        <f aca="false">IF(M$19="third",M166,M66)-IF($B66=0,M$21,0)</f>
        <v>-670</v>
      </c>
      <c r="N266" s="19" t="n">
        <f aca="false">IF(N$19="third",N166,N66)-IF($B66=0,N$21,0)</f>
        <v>-520</v>
      </c>
      <c r="O266" s="19" t="n">
        <f aca="false">IF(O$19="third",O166,O66)-IF($B66=0,O$21,0)</f>
        <v>-520</v>
      </c>
      <c r="P266" s="19" t="n">
        <f aca="false">IF(P$19="third",P166,P66)-IF($B66=0,P$21,0)</f>
        <v>-520</v>
      </c>
      <c r="Q266" s="19" t="n">
        <f aca="false">IF(Q$19="third",Q166,Q66)-IF($B66=0,Q$21,0)</f>
        <v>-670</v>
      </c>
      <c r="R266" s="19" t="n">
        <f aca="false">IF(R$19="third",R166,R66)-IF($B66=0,R$21,0)</f>
        <v>-520</v>
      </c>
      <c r="S266" s="19" t="n">
        <f aca="false">IF(S$19="third",S166,S66)-IF($B66=0,S$21,0)</f>
        <v>-670</v>
      </c>
      <c r="T266" s="19" t="n">
        <f aca="false">IF(T$19="third",T166,T66)-IF($B66=0,T$21,0)</f>
        <v>-8970</v>
      </c>
      <c r="U266" s="19" t="n">
        <f aca="false">IF(U$19="third",U166,U66)-IF($B66=0,U$21,0)</f>
        <v>-670</v>
      </c>
      <c r="V266" s="19" t="n">
        <f aca="false">IF(V$19="third",V166,V66)-IF($B66=0,V$21,0)</f>
        <v>0</v>
      </c>
      <c r="W266" s="19" t="n">
        <f aca="false">IF(W$19="third",W166,W66)-IF($B66=0,W$21,0)</f>
        <v>0</v>
      </c>
      <c r="X266" s="19" t="n">
        <f aca="false">IF(X$19="third",X166,X66)-IF($B66=0,X$21,0)</f>
        <v>0</v>
      </c>
      <c r="Y266" s="19" t="n">
        <f aca="false">IF(Y$19="third",Y166,Y66)-IF($B66=0,Y$21,0)</f>
        <v>0</v>
      </c>
      <c r="Z266" s="19" t="n">
        <f aca="false">C266+IF($B266=0,C$21-Z$21,0)</f>
        <v>-670</v>
      </c>
    </row>
    <row r="267" customFormat="false" ht="15" hidden="false" customHeight="false" outlineLevel="0" collapsed="false">
      <c r="B267" s="0" t="n">
        <v>36</v>
      </c>
      <c r="C267" s="19" t="n">
        <f aca="false">IF(C$19="third",C167,C67)-IF($B67=0,C$21,0)</f>
        <v>-670</v>
      </c>
      <c r="D267" s="19" t="n">
        <f aca="false">IF(D$19="third",D167,D67)-IF($B67=0,D$21,0)</f>
        <v>0</v>
      </c>
      <c r="E267" s="19" t="n">
        <f aca="false">IF(E$19="third",E167,E67)-IF($B67=0,E$21,0)</f>
        <v>-670</v>
      </c>
      <c r="F267" s="19" t="n">
        <f aca="false">IF(F$19="third",F167,F67)-IF($B67=0,F$21,0)</f>
        <v>0</v>
      </c>
      <c r="G267" s="19" t="n">
        <f aca="false">IF(G$19="third",G167,G67)-IF($B67=0,G$21,0)</f>
        <v>0</v>
      </c>
      <c r="H267" s="19" t="n">
        <f aca="false">IF(H$19="third",H167,H67)-IF($B67=0,H$21,0)</f>
        <v>0</v>
      </c>
      <c r="I267" s="19" t="n">
        <f aca="false">IF(I$19="third",I167,I67)-IF($B67=0,I$21,0)</f>
        <v>-3770</v>
      </c>
      <c r="J267" s="19" t="n">
        <f aca="false">IF(J$19="third",J167,J67)-IF($B67=0,J$21,0)</f>
        <v>-520</v>
      </c>
      <c r="K267" s="19" t="n">
        <f aca="false">IF(K$19="third",K167,K67)-IF($B67=0,K$21,0)</f>
        <v>-670</v>
      </c>
      <c r="L267" s="19" t="n">
        <f aca="false">IF(L$19="third",L167,L67)-IF($B67=0,L$21,0)</f>
        <v>-670</v>
      </c>
      <c r="M267" s="19" t="n">
        <f aca="false">IF(M$19="third",M167,M67)-IF($B67=0,M$21,0)</f>
        <v>-670</v>
      </c>
      <c r="N267" s="19" t="n">
        <f aca="false">IF(N$19="third",N167,N67)-IF($B67=0,N$21,0)</f>
        <v>-3770</v>
      </c>
      <c r="O267" s="19" t="n">
        <f aca="false">IF(O$19="third",O167,O67)-IF($B67=0,O$21,0)</f>
        <v>-520</v>
      </c>
      <c r="P267" s="19" t="n">
        <f aca="false">IF(P$19="third",P167,P67)-IF($B67=0,P$21,0)</f>
        <v>-520</v>
      </c>
      <c r="Q267" s="19" t="n">
        <f aca="false">IF(Q$19="third",Q167,Q67)-IF($B67=0,Q$21,0)</f>
        <v>-670</v>
      </c>
      <c r="R267" s="19" t="n">
        <f aca="false">IF(R$19="third",R167,R67)-IF($B67=0,R$21,0)</f>
        <v>-3770</v>
      </c>
      <c r="S267" s="19" t="n">
        <f aca="false">IF(S$19="third",S167,S67)-IF($B67=0,S$21,0)</f>
        <v>-670</v>
      </c>
      <c r="T267" s="19" t="n">
        <f aca="false">IF(T$19="third",T167,T67)-IF($B67=0,T$21,0)</f>
        <v>-670</v>
      </c>
      <c r="U267" s="19" t="n">
        <f aca="false">IF(U$19="third",U167,U67)-IF($B67=0,U$21,0)</f>
        <v>-8970</v>
      </c>
      <c r="V267" s="19" t="n">
        <f aca="false">IF(V$19="third",V167,V67)-IF($B67=0,V$21,0)</f>
        <v>0</v>
      </c>
      <c r="W267" s="19" t="n">
        <f aca="false">IF(W$19="third",W167,W67)-IF($B67=0,W$21,0)</f>
        <v>0</v>
      </c>
      <c r="X267" s="19" t="n">
        <f aca="false">IF(X$19="third",X167,X67)-IF($B67=0,X$21,0)</f>
        <v>0</v>
      </c>
      <c r="Y267" s="19" t="n">
        <f aca="false">IF(Y$19="third",Y167,Y67)-IF($B67=0,Y$21,0)</f>
        <v>0</v>
      </c>
      <c r="Z267" s="19" t="n">
        <f aca="false">C267+IF($B267=0,C$21-Z$21,0)</f>
        <v>-670</v>
      </c>
    </row>
    <row r="268" customFormat="false" ht="15" hidden="false" customHeight="false" outlineLevel="0" collapsed="false">
      <c r="B268" s="0" t="n">
        <v>37</v>
      </c>
      <c r="C268" s="19" t="n">
        <f aca="false">IF(C$19="third",C168,C68)-IF($B68=0,C$21,0)</f>
        <v>176774</v>
      </c>
      <c r="D268" s="19" t="n">
        <f aca="false">IF(D$19="third",D168,D68)-IF($B68=0,D$21,0)</f>
        <v>0</v>
      </c>
      <c r="E268" s="19" t="n">
        <f aca="false">IF(E$19="third",E168,E68)-IF($B68=0,E$21,0)</f>
        <v>176774</v>
      </c>
      <c r="F268" s="19" t="n">
        <f aca="false">IF(F$19="third",F168,F68)-IF($B68=0,F$21,0)</f>
        <v>0</v>
      </c>
      <c r="G268" s="19" t="n">
        <f aca="false">IF(G$19="third",G168,G68)-IF($B68=0,G$21,0)</f>
        <v>0</v>
      </c>
      <c r="H268" s="19" t="n">
        <f aca="false">IF(H$19="third",H168,H68)-IF($B68=0,H$21,0)</f>
        <v>0</v>
      </c>
      <c r="I268" s="19" t="n">
        <f aca="false">IF(I$19="third",I168,I68)-IF($B68=0,I$21,0)</f>
        <v>-670</v>
      </c>
      <c r="J268" s="19" t="n">
        <f aca="false">IF(J$19="third",J168,J68)-IF($B68=0,J$21,0)</f>
        <v>-520</v>
      </c>
      <c r="K268" s="19" t="n">
        <f aca="false">IF(K$19="third",K168,K68)-IF($B68=0,K$21,0)</f>
        <v>141285.2</v>
      </c>
      <c r="L268" s="19" t="n">
        <f aca="false">IF(L$19="third",L168,L68)-IF($B68=0,L$21,0)</f>
        <v>159029.6</v>
      </c>
      <c r="M268" s="19" t="n">
        <f aca="false">IF(M$19="third",M168,M68)-IF($B68=0,M$21,0)</f>
        <v>194518.4</v>
      </c>
      <c r="N268" s="19" t="n">
        <f aca="false">IF(N$19="third",N168,N68)-IF($B68=0,N$21,0)</f>
        <v>-670</v>
      </c>
      <c r="O268" s="19" t="n">
        <f aca="false">IF(O$19="third",O168,O68)-IF($B68=0,O$21,0)</f>
        <v>-520</v>
      </c>
      <c r="P268" s="19" t="n">
        <f aca="false">IF(P$19="third",P168,P68)-IF($B68=0,P$21,0)</f>
        <v>-520</v>
      </c>
      <c r="Q268" s="19" t="n">
        <f aca="false">IF(Q$19="third",Q168,Q68)-IF($B68=0,Q$21,0)</f>
        <v>176774</v>
      </c>
      <c r="R268" s="19" t="n">
        <f aca="false">IF(R$19="third",R168,R68)-IF($B68=0,R$21,0)</f>
        <v>-670</v>
      </c>
      <c r="S268" s="19" t="n">
        <f aca="false">IF(S$19="third",S168,S68)-IF($B68=0,S$21,0)</f>
        <v>159029.6</v>
      </c>
      <c r="T268" s="19" t="n">
        <f aca="false">IF(T$19="third",T168,T68)-IF($B68=0,T$21,0)</f>
        <v>-670</v>
      </c>
      <c r="U268" s="19" t="n">
        <f aca="false">IF(U$19="third",U168,U68)-IF($B68=0,U$21,0)</f>
        <v>-670</v>
      </c>
      <c r="V268" s="19" t="n">
        <f aca="false">IF(V$19="third",V168,V68)-IF($B68=0,V$21,0)</f>
        <v>0</v>
      </c>
      <c r="W268" s="19" t="n">
        <f aca="false">IF(W$19="third",W168,W68)-IF($B68=0,W$21,0)</f>
        <v>0</v>
      </c>
      <c r="X268" s="19" t="n">
        <f aca="false">IF(X$19="third",X168,X68)-IF($B68=0,X$21,0)</f>
        <v>0</v>
      </c>
      <c r="Y268" s="19" t="n">
        <f aca="false">IF(Y$19="third",Y168,Y68)-IF($B68=0,Y$21,0)</f>
        <v>0</v>
      </c>
      <c r="Z268" s="19" t="n">
        <f aca="false">C268+IF($B268=0,C$21-Z$21,0)</f>
        <v>176774</v>
      </c>
    </row>
    <row r="269" customFormat="false" ht="15" hidden="false" customHeight="false" outlineLevel="0" collapsed="false">
      <c r="B269" s="0" t="n">
        <v>38</v>
      </c>
      <c r="C269" s="19" t="n">
        <f aca="false">IF(C$19="third",C169,C69)-IF($B69=0,C$21,0)</f>
        <v>0</v>
      </c>
      <c r="D269" s="19" t="n">
        <f aca="false">IF(D$19="third",D169,D69)-IF($B69=0,D$21,0)</f>
        <v>0</v>
      </c>
      <c r="E269" s="19" t="n">
        <f aca="false">IF(E$19="third",E169,E69)-IF($B69=0,E$21,0)</f>
        <v>0</v>
      </c>
      <c r="F269" s="19" t="n">
        <f aca="false">IF(F$19="third",F169,F69)-IF($B69=0,F$21,0)</f>
        <v>0</v>
      </c>
      <c r="G269" s="19" t="n">
        <f aca="false">IF(G$19="third",G169,G69)-IF($B69=0,G$21,0)</f>
        <v>0</v>
      </c>
      <c r="H269" s="19" t="n">
        <f aca="false">IF(H$19="third",H169,H69)-IF($B69=0,H$21,0)</f>
        <v>0</v>
      </c>
      <c r="I269" s="19" t="n">
        <f aca="false">IF(I$19="third",I169,I69)-IF($B69=0,I$21,0)</f>
        <v>-670</v>
      </c>
      <c r="J269" s="19" t="n">
        <f aca="false">IF(J$19="third",J169,J69)-IF($B69=0,J$21,0)</f>
        <v>-520</v>
      </c>
      <c r="K269" s="19" t="n">
        <f aca="false">IF(K$19="third",K169,K69)-IF($B69=0,K$21,0)</f>
        <v>0</v>
      </c>
      <c r="L269" s="19" t="n">
        <f aca="false">IF(L$19="third",L169,L69)-IF($B69=0,L$21,0)</f>
        <v>0</v>
      </c>
      <c r="M269" s="19" t="n">
        <f aca="false">IF(M$19="third",M169,M69)-IF($B69=0,M$21,0)</f>
        <v>0</v>
      </c>
      <c r="N269" s="19" t="n">
        <f aca="false">IF(N$19="third",N169,N69)-IF($B69=0,N$21,0)</f>
        <v>-670</v>
      </c>
      <c r="O269" s="19" t="n">
        <f aca="false">IF(O$19="third",O169,O69)-IF($B69=0,O$21,0)</f>
        <v>-520</v>
      </c>
      <c r="P269" s="19" t="n">
        <f aca="false">IF(P$19="third",P169,P69)-IF($B69=0,P$21,0)</f>
        <v>-520</v>
      </c>
      <c r="Q269" s="19" t="n">
        <f aca="false">IF(Q$19="third",Q169,Q69)-IF($B69=0,Q$21,0)</f>
        <v>0</v>
      </c>
      <c r="R269" s="19" t="n">
        <f aca="false">IF(R$19="third",R169,R69)-IF($B69=0,R$21,0)</f>
        <v>-670</v>
      </c>
      <c r="S269" s="19" t="n">
        <f aca="false">IF(S$19="third",S169,S69)-IF($B69=0,S$21,0)</f>
        <v>0</v>
      </c>
      <c r="T269" s="19" t="n">
        <f aca="false">IF(T$19="third",T169,T69)-IF($B69=0,T$21,0)</f>
        <v>-670</v>
      </c>
      <c r="U269" s="19" t="n">
        <f aca="false">IF(U$19="third",U169,U69)-IF($B69=0,U$21,0)</f>
        <v>-670</v>
      </c>
      <c r="V269" s="19" t="n">
        <f aca="false">IF(V$19="third",V169,V69)-IF($B69=0,V$21,0)</f>
        <v>0</v>
      </c>
      <c r="W269" s="19" t="n">
        <f aca="false">IF(W$19="third",W169,W69)-IF($B69=0,W$21,0)</f>
        <v>0</v>
      </c>
      <c r="X269" s="19" t="n">
        <f aca="false">IF(X$19="third",X169,X69)-IF($B69=0,X$21,0)</f>
        <v>0</v>
      </c>
      <c r="Y269" s="19" t="n">
        <f aca="false">IF(Y$19="third",Y169,Y69)-IF($B69=0,Y$21,0)</f>
        <v>0</v>
      </c>
      <c r="Z269" s="19" t="n">
        <f aca="false">C269+IF($B269=0,C$21-Z$21,0)</f>
        <v>0</v>
      </c>
    </row>
    <row r="270" customFormat="false" ht="15" hidden="false" customHeight="false" outlineLevel="0" collapsed="false">
      <c r="B270" s="0" t="n">
        <v>39</v>
      </c>
      <c r="C270" s="19" t="n">
        <f aca="false">IF(C$19="third",C170,C70)-IF($B70=0,C$21,0)</f>
        <v>0</v>
      </c>
      <c r="D270" s="19" t="n">
        <f aca="false">IF(D$19="third",D170,D70)-IF($B70=0,D$21,0)</f>
        <v>0</v>
      </c>
      <c r="E270" s="19" t="n">
        <f aca="false">IF(E$19="third",E170,E70)-IF($B70=0,E$21,0)</f>
        <v>0</v>
      </c>
      <c r="F270" s="19" t="n">
        <f aca="false">IF(F$19="third",F170,F70)-IF($B70=0,F$21,0)</f>
        <v>0</v>
      </c>
      <c r="G270" s="19" t="n">
        <f aca="false">IF(G$19="third",G170,G70)-IF($B70=0,G$21,0)</f>
        <v>0</v>
      </c>
      <c r="H270" s="19" t="n">
        <f aca="false">IF(H$19="third",H170,H70)-IF($B70=0,H$21,0)</f>
        <v>0</v>
      </c>
      <c r="I270" s="19" t="n">
        <f aca="false">IF(I$19="third",I170,I70)-IF($B70=0,I$21,0)</f>
        <v>-8970</v>
      </c>
      <c r="J270" s="19" t="n">
        <f aca="false">IF(J$19="third",J170,J70)-IF($B70=0,J$21,0)</f>
        <v>-520</v>
      </c>
      <c r="K270" s="19" t="n">
        <f aca="false">IF(K$19="third",K170,K70)-IF($B70=0,K$21,0)</f>
        <v>0</v>
      </c>
      <c r="L270" s="19" t="n">
        <f aca="false">IF(L$19="third",L170,L70)-IF($B70=0,L$21,0)</f>
        <v>0</v>
      </c>
      <c r="M270" s="19" t="n">
        <f aca="false">IF(M$19="third",M170,M70)-IF($B70=0,M$21,0)</f>
        <v>0</v>
      </c>
      <c r="N270" s="19" t="n">
        <f aca="false">IF(N$19="third",N170,N70)-IF($B70=0,N$21,0)</f>
        <v>-8970</v>
      </c>
      <c r="O270" s="19" t="n">
        <f aca="false">IF(O$19="third",O170,O70)-IF($B70=0,O$21,0)</f>
        <v>-520</v>
      </c>
      <c r="P270" s="19" t="n">
        <f aca="false">IF(P$19="third",P170,P70)-IF($B70=0,P$21,0)</f>
        <v>-520</v>
      </c>
      <c r="Q270" s="19" t="n">
        <f aca="false">IF(Q$19="third",Q170,Q70)-IF($B70=0,Q$21,0)</f>
        <v>0</v>
      </c>
      <c r="R270" s="19" t="n">
        <f aca="false">IF(R$19="third",R170,R70)-IF($B70=0,R$21,0)</f>
        <v>-8970</v>
      </c>
      <c r="S270" s="19" t="n">
        <f aca="false">IF(S$19="third",S170,S70)-IF($B70=0,S$21,0)</f>
        <v>0</v>
      </c>
      <c r="T270" s="19" t="n">
        <f aca="false">IF(T$19="third",T170,T70)-IF($B70=0,T$21,0)</f>
        <v>176774</v>
      </c>
      <c r="U270" s="19" t="n">
        <f aca="false">IF(U$19="third",U170,U70)-IF($B70=0,U$21,0)</f>
        <v>-670</v>
      </c>
      <c r="V270" s="19" t="n">
        <f aca="false">IF(V$19="third",V170,V70)-IF($B70=0,V$21,0)</f>
        <v>0</v>
      </c>
      <c r="W270" s="19" t="n">
        <f aca="false">IF(W$19="third",W170,W70)-IF($B70=0,W$21,0)</f>
        <v>0</v>
      </c>
      <c r="X270" s="19" t="n">
        <f aca="false">IF(X$19="third",X170,X70)-IF($B70=0,X$21,0)</f>
        <v>0</v>
      </c>
      <c r="Y270" s="19" t="n">
        <f aca="false">IF(Y$19="third",Y170,Y70)-IF($B70=0,Y$21,0)</f>
        <v>0</v>
      </c>
      <c r="Z270" s="19" t="n">
        <f aca="false">C270+IF($B270=0,C$21-Z$21,0)</f>
        <v>0</v>
      </c>
    </row>
    <row r="271" customFormat="false" ht="15" hidden="false" customHeight="false" outlineLevel="0" collapsed="false">
      <c r="B271" s="0" t="n">
        <v>40</v>
      </c>
      <c r="C271" s="19" t="n">
        <f aca="false">IF(C$19="third",C171,C71)-IF($B71=0,C$21,0)</f>
        <v>0</v>
      </c>
      <c r="D271" s="19" t="n">
        <f aca="false">IF(D$19="third",D171,D71)-IF($B71=0,D$21,0)</f>
        <v>0</v>
      </c>
      <c r="E271" s="19" t="n">
        <f aca="false">IF(E$19="third",E171,E71)-IF($B71=0,E$21,0)</f>
        <v>0</v>
      </c>
      <c r="F271" s="19" t="n">
        <f aca="false">IF(F$19="third",F171,F71)-IF($B71=0,F$21,0)</f>
        <v>0</v>
      </c>
      <c r="G271" s="19" t="n">
        <f aca="false">IF(G$19="third",G171,G71)-IF($B71=0,G$21,0)</f>
        <v>0</v>
      </c>
      <c r="H271" s="19" t="n">
        <f aca="false">IF(H$19="third",H171,H71)-IF($B71=0,H$21,0)</f>
        <v>0</v>
      </c>
      <c r="I271" s="19" t="n">
        <f aca="false">IF(I$19="third",I171,I71)-IF($B71=0,I$21,0)</f>
        <v>-670</v>
      </c>
      <c r="J271" s="19" t="n">
        <f aca="false">IF(J$19="third",J171,J71)-IF($B71=0,J$21,0)</f>
        <v>-520</v>
      </c>
      <c r="K271" s="19" t="n">
        <f aca="false">IF(K$19="third",K171,K71)-IF($B71=0,K$21,0)</f>
        <v>0</v>
      </c>
      <c r="L271" s="19" t="n">
        <f aca="false">IF(L$19="third",L171,L71)-IF($B71=0,L$21,0)</f>
        <v>0</v>
      </c>
      <c r="M271" s="19" t="n">
        <f aca="false">IF(M$19="third",M171,M71)-IF($B71=0,M$21,0)</f>
        <v>0</v>
      </c>
      <c r="N271" s="19" t="n">
        <f aca="false">IF(N$19="third",N171,N71)-IF($B71=0,N$21,0)</f>
        <v>-670</v>
      </c>
      <c r="O271" s="19" t="n">
        <f aca="false">IF(O$19="third",O171,O71)-IF($B71=0,O$21,0)</f>
        <v>-520</v>
      </c>
      <c r="P271" s="19" t="n">
        <f aca="false">IF(P$19="third",P171,P71)-IF($B71=0,P$21,0)</f>
        <v>-520</v>
      </c>
      <c r="Q271" s="19" t="n">
        <f aca="false">IF(Q$19="third",Q171,Q71)-IF($B71=0,Q$21,0)</f>
        <v>0</v>
      </c>
      <c r="R271" s="19" t="n">
        <f aca="false">IF(R$19="third",R171,R71)-IF($B71=0,R$21,0)</f>
        <v>-670</v>
      </c>
      <c r="S271" s="19" t="n">
        <f aca="false">IF(S$19="third",S171,S71)-IF($B71=0,S$21,0)</f>
        <v>0</v>
      </c>
      <c r="T271" s="19" t="n">
        <f aca="false">IF(T$19="third",T171,T71)-IF($B71=0,T$21,0)</f>
        <v>0</v>
      </c>
      <c r="U271" s="19" t="n">
        <f aca="false">IF(U$19="third",U171,U71)-IF($B71=0,U$21,0)</f>
        <v>176774</v>
      </c>
      <c r="V271" s="19" t="n">
        <f aca="false">IF(V$19="third",V171,V71)-IF($B71=0,V$21,0)</f>
        <v>0</v>
      </c>
      <c r="W271" s="19" t="n">
        <f aca="false">IF(W$19="third",W171,W71)-IF($B71=0,W$21,0)</f>
        <v>0</v>
      </c>
      <c r="X271" s="19" t="n">
        <f aca="false">IF(X$19="third",X171,X71)-IF($B71=0,X$21,0)</f>
        <v>0</v>
      </c>
      <c r="Y271" s="19" t="n">
        <f aca="false">IF(Y$19="third",Y171,Y71)-IF($B71=0,Y$21,0)</f>
        <v>0</v>
      </c>
      <c r="Z271" s="19" t="n">
        <f aca="false">C271+IF($B271=0,C$21-Z$21,0)</f>
        <v>0</v>
      </c>
    </row>
    <row r="272" customFormat="false" ht="15" hidden="false" customHeight="false" outlineLevel="0" collapsed="false">
      <c r="B272" s="0" t="n">
        <v>41</v>
      </c>
      <c r="C272" s="19" t="n">
        <f aca="false">IF(C$19="third",C172,C72)-IF($B72=0,C$21,0)</f>
        <v>0</v>
      </c>
      <c r="D272" s="19" t="n">
        <f aca="false">IF(D$19="third",D172,D72)-IF($B72=0,D$21,0)</f>
        <v>0</v>
      </c>
      <c r="E272" s="19" t="n">
        <f aca="false">IF(E$19="third",E172,E72)-IF($B72=0,E$21,0)</f>
        <v>0</v>
      </c>
      <c r="F272" s="19" t="n">
        <f aca="false">IF(F$19="third",F172,F72)-IF($B72=0,F$21,0)</f>
        <v>0</v>
      </c>
      <c r="G272" s="19" t="n">
        <f aca="false">IF(G$19="third",G172,G72)-IF($B72=0,G$21,0)</f>
        <v>0</v>
      </c>
      <c r="H272" s="19" t="n">
        <f aca="false">IF(H$19="third",H172,H72)-IF($B72=0,H$21,0)</f>
        <v>0</v>
      </c>
      <c r="I272" s="19" t="n">
        <f aca="false">IF(I$19="third",I172,I72)-IF($B72=0,I$21,0)</f>
        <v>-670</v>
      </c>
      <c r="J272" s="19" t="n">
        <f aca="false">IF(J$19="third",J172,J72)-IF($B72=0,J$21,0)</f>
        <v>-520</v>
      </c>
      <c r="K272" s="19" t="n">
        <f aca="false">IF(K$19="third",K172,K72)-IF($B72=0,K$21,0)</f>
        <v>0</v>
      </c>
      <c r="L272" s="19" t="n">
        <f aca="false">IF(L$19="third",L172,L72)-IF($B72=0,L$21,0)</f>
        <v>0</v>
      </c>
      <c r="M272" s="19" t="n">
        <f aca="false">IF(M$19="third",M172,M72)-IF($B72=0,M$21,0)</f>
        <v>0</v>
      </c>
      <c r="N272" s="19" t="n">
        <f aca="false">IF(N$19="third",N172,N72)-IF($B72=0,N$21,0)</f>
        <v>-670</v>
      </c>
      <c r="O272" s="19" t="n">
        <f aca="false">IF(O$19="third",O172,O72)-IF($B72=0,O$21,0)</f>
        <v>-520</v>
      </c>
      <c r="P272" s="19" t="n">
        <f aca="false">IF(P$19="third",P172,P72)-IF($B72=0,P$21,0)</f>
        <v>-520</v>
      </c>
      <c r="Q272" s="19" t="n">
        <f aca="false">IF(Q$19="third",Q172,Q72)-IF($B72=0,Q$21,0)</f>
        <v>0</v>
      </c>
      <c r="R272" s="19" t="n">
        <f aca="false">IF(R$19="third",R172,R72)-IF($B72=0,R$21,0)</f>
        <v>-670</v>
      </c>
      <c r="S272" s="19" t="n">
        <f aca="false">IF(S$19="third",S172,S72)-IF($B72=0,S$21,0)</f>
        <v>0</v>
      </c>
      <c r="T272" s="19" t="n">
        <f aca="false">IF(T$19="third",T172,T72)-IF($B72=0,T$21,0)</f>
        <v>0</v>
      </c>
      <c r="U272" s="19" t="n">
        <f aca="false">IF(U$19="third",U172,U72)-IF($B72=0,U$21,0)</f>
        <v>0</v>
      </c>
      <c r="V272" s="19" t="n">
        <f aca="false">IF(V$19="third",V172,V72)-IF($B72=0,V$21,0)</f>
        <v>0</v>
      </c>
      <c r="W272" s="19" t="n">
        <f aca="false">IF(W$19="third",W172,W72)-IF($B72=0,W$21,0)</f>
        <v>0</v>
      </c>
      <c r="X272" s="19" t="n">
        <f aca="false">IF(X$19="third",X172,X72)-IF($B72=0,X$21,0)</f>
        <v>0</v>
      </c>
      <c r="Y272" s="19" t="n">
        <f aca="false">IF(Y$19="third",Y172,Y72)-IF($B72=0,Y$21,0)</f>
        <v>0</v>
      </c>
      <c r="Z272" s="19" t="n">
        <f aca="false">C272+IF($B272=0,C$21-Z$21,0)</f>
        <v>0</v>
      </c>
    </row>
    <row r="273" customFormat="false" ht="15" hidden="false" customHeight="false" outlineLevel="0" collapsed="false">
      <c r="B273" s="0" t="n">
        <v>42</v>
      </c>
      <c r="C273" s="19" t="n">
        <f aca="false">IF(C$19="third",C173,C73)-IF($B73=0,C$21,0)</f>
        <v>0</v>
      </c>
      <c r="D273" s="19" t="n">
        <f aca="false">IF(D$19="third",D173,D73)-IF($B73=0,D$21,0)</f>
        <v>0</v>
      </c>
      <c r="E273" s="19" t="n">
        <f aca="false">IF(E$19="third",E173,E73)-IF($B73=0,E$21,0)</f>
        <v>0</v>
      </c>
      <c r="F273" s="19" t="n">
        <f aca="false">IF(F$19="third",F173,F73)-IF($B73=0,F$21,0)</f>
        <v>0</v>
      </c>
      <c r="G273" s="19" t="n">
        <f aca="false">IF(G$19="third",G173,G73)-IF($B73=0,G$21,0)</f>
        <v>0</v>
      </c>
      <c r="H273" s="19" t="n">
        <f aca="false">IF(H$19="third",H173,H73)-IF($B73=0,H$21,0)</f>
        <v>0</v>
      </c>
      <c r="I273" s="19" t="n">
        <f aca="false">IF(I$19="third",I173,I73)-IF($B73=0,I$21,0)</f>
        <v>-670</v>
      </c>
      <c r="J273" s="19" t="n">
        <f aca="false">IF(J$19="third",J173,J73)-IF($B73=0,J$21,0)</f>
        <v>-3770</v>
      </c>
      <c r="K273" s="19" t="n">
        <f aca="false">IF(K$19="third",K173,K73)-IF($B73=0,K$21,0)</f>
        <v>0</v>
      </c>
      <c r="L273" s="19" t="n">
        <f aca="false">IF(L$19="third",L173,L73)-IF($B73=0,L$21,0)</f>
        <v>0</v>
      </c>
      <c r="M273" s="19" t="n">
        <f aca="false">IF(M$19="third",M173,M73)-IF($B73=0,M$21,0)</f>
        <v>0</v>
      </c>
      <c r="N273" s="19" t="n">
        <f aca="false">IF(N$19="third",N173,N73)-IF($B73=0,N$21,0)</f>
        <v>-670</v>
      </c>
      <c r="O273" s="19" t="n">
        <f aca="false">IF(O$19="third",O173,O73)-IF($B73=0,O$21,0)</f>
        <v>-3770</v>
      </c>
      <c r="P273" s="19" t="n">
        <f aca="false">IF(P$19="third",P173,P73)-IF($B73=0,P$21,0)</f>
        <v>-520</v>
      </c>
      <c r="Q273" s="19" t="n">
        <f aca="false">IF(Q$19="third",Q173,Q73)-IF($B73=0,Q$21,0)</f>
        <v>0</v>
      </c>
      <c r="R273" s="19" t="n">
        <f aca="false">IF(R$19="third",R173,R73)-IF($B73=0,R$21,0)</f>
        <v>-670</v>
      </c>
      <c r="S273" s="19" t="n">
        <f aca="false">IF(S$19="third",S173,S73)-IF($B73=0,S$21,0)</f>
        <v>0</v>
      </c>
      <c r="T273" s="19" t="n">
        <f aca="false">IF(T$19="third",T173,T73)-IF($B73=0,T$21,0)</f>
        <v>0</v>
      </c>
      <c r="U273" s="19" t="n">
        <f aca="false">IF(U$19="third",U173,U73)-IF($B73=0,U$21,0)</f>
        <v>0</v>
      </c>
      <c r="V273" s="19" t="n">
        <f aca="false">IF(V$19="third",V173,V73)-IF($B73=0,V$21,0)</f>
        <v>0</v>
      </c>
      <c r="W273" s="19" t="n">
        <f aca="false">IF(W$19="third",W173,W73)-IF($B73=0,W$21,0)</f>
        <v>0</v>
      </c>
      <c r="X273" s="19" t="n">
        <f aca="false">IF(X$19="third",X173,X73)-IF($B73=0,X$21,0)</f>
        <v>0</v>
      </c>
      <c r="Y273" s="19" t="n">
        <f aca="false">IF(Y$19="third",Y173,Y73)-IF($B73=0,Y$21,0)</f>
        <v>0</v>
      </c>
      <c r="Z273" s="19" t="n">
        <f aca="false">C273+IF($B273=0,C$21-Z$21,0)</f>
        <v>0</v>
      </c>
    </row>
    <row r="274" customFormat="false" ht="15" hidden="false" customHeight="false" outlineLevel="0" collapsed="false">
      <c r="B274" s="0" t="n">
        <v>43</v>
      </c>
      <c r="C274" s="19" t="n">
        <f aca="false">IF(C$19="third",C174,C74)-IF($B74=0,C$21,0)</f>
        <v>0</v>
      </c>
      <c r="D274" s="19" t="n">
        <f aca="false">IF(D$19="third",D174,D74)-IF($B74=0,D$21,0)</f>
        <v>0</v>
      </c>
      <c r="E274" s="19" t="n">
        <f aca="false">IF(E$19="third",E174,E74)-IF($B74=0,E$21,0)</f>
        <v>0</v>
      </c>
      <c r="F274" s="19" t="n">
        <f aca="false">IF(F$19="third",F174,F74)-IF($B74=0,F$21,0)</f>
        <v>0</v>
      </c>
      <c r="G274" s="19" t="n">
        <f aca="false">IF(G$19="third",G174,G74)-IF($B74=0,G$21,0)</f>
        <v>0</v>
      </c>
      <c r="H274" s="19" t="n">
        <f aca="false">IF(H$19="third",H174,H74)-IF($B74=0,H$21,0)</f>
        <v>0</v>
      </c>
      <c r="I274" s="19" t="n">
        <f aca="false">IF(I$19="third",I174,I74)-IF($B74=0,I$21,0)</f>
        <v>176774</v>
      </c>
      <c r="J274" s="19" t="n">
        <f aca="false">IF(J$19="third",J174,J74)-IF($B74=0,J$21,0)</f>
        <v>-670</v>
      </c>
      <c r="K274" s="19" t="n">
        <f aca="false">IF(K$19="third",K174,K74)-IF($B74=0,K$21,0)</f>
        <v>0</v>
      </c>
      <c r="L274" s="19" t="n">
        <f aca="false">IF(L$19="third",L174,L74)-IF($B74=0,L$21,0)</f>
        <v>0</v>
      </c>
      <c r="M274" s="19" t="n">
        <f aca="false">IF(M$19="third",M174,M74)-IF($B74=0,M$21,0)</f>
        <v>0</v>
      </c>
      <c r="N274" s="19" t="n">
        <f aca="false">IF(N$19="third",N174,N74)-IF($B74=0,N$21,0)</f>
        <v>176774</v>
      </c>
      <c r="O274" s="19" t="n">
        <f aca="false">IF(O$19="third",O174,O74)-IF($B74=0,O$21,0)</f>
        <v>-670</v>
      </c>
      <c r="P274" s="19" t="n">
        <f aca="false">IF(P$19="third",P174,P74)-IF($B74=0,P$21,0)</f>
        <v>-520</v>
      </c>
      <c r="Q274" s="19" t="n">
        <f aca="false">IF(Q$19="third",Q174,Q74)-IF($B74=0,Q$21,0)</f>
        <v>0</v>
      </c>
      <c r="R274" s="19" t="n">
        <f aca="false">IF(R$19="third",R174,R74)-IF($B74=0,R$21,0)</f>
        <v>176774</v>
      </c>
      <c r="S274" s="19" t="n">
        <f aca="false">IF(S$19="third",S174,S74)-IF($B74=0,S$21,0)</f>
        <v>0</v>
      </c>
      <c r="T274" s="19" t="n">
        <f aca="false">IF(T$19="third",T174,T74)-IF($B74=0,T$21,0)</f>
        <v>0</v>
      </c>
      <c r="U274" s="19" t="n">
        <f aca="false">IF(U$19="third",U174,U74)-IF($B74=0,U$21,0)</f>
        <v>0</v>
      </c>
      <c r="V274" s="19" t="n">
        <f aca="false">IF(V$19="third",V174,V74)-IF($B74=0,V$21,0)</f>
        <v>0</v>
      </c>
      <c r="W274" s="19" t="n">
        <f aca="false">IF(W$19="third",W174,W74)-IF($B74=0,W$21,0)</f>
        <v>0</v>
      </c>
      <c r="X274" s="19" t="n">
        <f aca="false">IF(X$19="third",X174,X74)-IF($B74=0,X$21,0)</f>
        <v>0</v>
      </c>
      <c r="Y274" s="19" t="n">
        <f aca="false">IF(Y$19="third",Y174,Y74)-IF($B74=0,Y$21,0)</f>
        <v>0</v>
      </c>
      <c r="Z274" s="19" t="n">
        <f aca="false">C274+IF($B274=0,C$21-Z$21,0)</f>
        <v>0</v>
      </c>
    </row>
    <row r="275" customFormat="false" ht="15" hidden="false" customHeight="false" outlineLevel="0" collapsed="false">
      <c r="B275" s="0" t="n">
        <v>44</v>
      </c>
      <c r="C275" s="19" t="n">
        <f aca="false">IF(C$19="third",C175,C75)-IF($B75=0,C$21,0)</f>
        <v>0</v>
      </c>
      <c r="D275" s="19" t="n">
        <f aca="false">IF(D$19="third",D175,D75)-IF($B75=0,D$21,0)</f>
        <v>0</v>
      </c>
      <c r="E275" s="19" t="n">
        <f aca="false">IF(E$19="third",E175,E75)-IF($B75=0,E$21,0)</f>
        <v>0</v>
      </c>
      <c r="F275" s="19" t="n">
        <f aca="false">IF(F$19="third",F175,F75)-IF($B75=0,F$21,0)</f>
        <v>0</v>
      </c>
      <c r="G275" s="19" t="n">
        <f aca="false">IF(G$19="third",G175,G75)-IF($B75=0,G$21,0)</f>
        <v>0</v>
      </c>
      <c r="H275" s="19" t="n">
        <f aca="false">IF(H$19="third",H175,H75)-IF($B75=0,H$21,0)</f>
        <v>0</v>
      </c>
      <c r="I275" s="19" t="n">
        <f aca="false">IF(I$19="third",I175,I75)-IF($B75=0,I$21,0)</f>
        <v>0</v>
      </c>
      <c r="J275" s="19" t="n">
        <f aca="false">IF(J$19="third",J175,J75)-IF($B75=0,J$21,0)</f>
        <v>-670</v>
      </c>
      <c r="K275" s="19" t="n">
        <f aca="false">IF(K$19="third",K175,K75)-IF($B75=0,K$21,0)</f>
        <v>0</v>
      </c>
      <c r="L275" s="19" t="n">
        <f aca="false">IF(L$19="third",L175,L75)-IF($B75=0,L$21,0)</f>
        <v>0</v>
      </c>
      <c r="M275" s="19" t="n">
        <f aca="false">IF(M$19="third",M175,M75)-IF($B75=0,M$21,0)</f>
        <v>0</v>
      </c>
      <c r="N275" s="19" t="n">
        <f aca="false">IF(N$19="third",N175,N75)-IF($B75=0,N$21,0)</f>
        <v>0</v>
      </c>
      <c r="O275" s="19" t="n">
        <f aca="false">IF(O$19="third",O175,O75)-IF($B75=0,O$21,0)</f>
        <v>-670</v>
      </c>
      <c r="P275" s="19" t="n">
        <f aca="false">IF(P$19="third",P175,P75)-IF($B75=0,P$21,0)</f>
        <v>-520</v>
      </c>
      <c r="Q275" s="19" t="n">
        <f aca="false">IF(Q$19="third",Q175,Q75)-IF($B75=0,Q$21,0)</f>
        <v>0</v>
      </c>
      <c r="R275" s="19" t="n">
        <f aca="false">IF(R$19="third",R175,R75)-IF($B75=0,R$21,0)</f>
        <v>0</v>
      </c>
      <c r="S275" s="19" t="n">
        <f aca="false">IF(S$19="third",S175,S75)-IF($B75=0,S$21,0)</f>
        <v>0</v>
      </c>
      <c r="T275" s="19" t="n">
        <f aca="false">IF(T$19="third",T175,T75)-IF($B75=0,T$21,0)</f>
        <v>0</v>
      </c>
      <c r="U275" s="19" t="n">
        <f aca="false">IF(U$19="third",U175,U75)-IF($B75=0,U$21,0)</f>
        <v>0</v>
      </c>
      <c r="V275" s="19" t="n">
        <f aca="false">IF(V$19="third",V175,V75)-IF($B75=0,V$21,0)</f>
        <v>0</v>
      </c>
      <c r="W275" s="19" t="n">
        <f aca="false">IF(W$19="third",W175,W75)-IF($B75=0,W$21,0)</f>
        <v>0</v>
      </c>
      <c r="X275" s="19" t="n">
        <f aca="false">IF(X$19="third",X175,X75)-IF($B75=0,X$21,0)</f>
        <v>0</v>
      </c>
      <c r="Y275" s="19" t="n">
        <f aca="false">IF(Y$19="third",Y175,Y75)-IF($B75=0,Y$21,0)</f>
        <v>0</v>
      </c>
      <c r="Z275" s="19" t="n">
        <f aca="false">C275+IF($B275=0,C$21-Z$21,0)</f>
        <v>0</v>
      </c>
    </row>
    <row r="276" customFormat="false" ht="15" hidden="false" customHeight="false" outlineLevel="0" collapsed="false">
      <c r="B276" s="0" t="n">
        <v>45</v>
      </c>
      <c r="C276" s="19" t="n">
        <f aca="false">IF(C$19="third",C176,C76)-IF($B76=0,C$21,0)</f>
        <v>0</v>
      </c>
      <c r="D276" s="19" t="n">
        <f aca="false">IF(D$19="third",D176,D76)-IF($B76=0,D$21,0)</f>
        <v>0</v>
      </c>
      <c r="E276" s="19" t="n">
        <f aca="false">IF(E$19="third",E176,E76)-IF($B76=0,E$21,0)</f>
        <v>0</v>
      </c>
      <c r="F276" s="19" t="n">
        <f aca="false">IF(F$19="third",F176,F76)-IF($B76=0,F$21,0)</f>
        <v>0</v>
      </c>
      <c r="G276" s="19" t="n">
        <f aca="false">IF(G$19="third",G176,G76)-IF($B76=0,G$21,0)</f>
        <v>0</v>
      </c>
      <c r="H276" s="19" t="n">
        <f aca="false">IF(H$19="third",H176,H76)-IF($B76=0,H$21,0)</f>
        <v>0</v>
      </c>
      <c r="I276" s="19" t="n">
        <f aca="false">IF(I$19="third",I176,I76)-IF($B76=0,I$21,0)</f>
        <v>0</v>
      </c>
      <c r="J276" s="19" t="n">
        <f aca="false">IF(J$19="third",J176,J76)-IF($B76=0,J$21,0)</f>
        <v>-8970</v>
      </c>
      <c r="K276" s="19" t="n">
        <f aca="false">IF(K$19="third",K176,K76)-IF($B76=0,K$21,0)</f>
        <v>0</v>
      </c>
      <c r="L276" s="19" t="n">
        <f aca="false">IF(L$19="third",L176,L76)-IF($B76=0,L$21,0)</f>
        <v>0</v>
      </c>
      <c r="M276" s="19" t="n">
        <f aca="false">IF(M$19="third",M176,M76)-IF($B76=0,M$21,0)</f>
        <v>0</v>
      </c>
      <c r="N276" s="19" t="n">
        <f aca="false">IF(N$19="third",N176,N76)-IF($B76=0,N$21,0)</f>
        <v>0</v>
      </c>
      <c r="O276" s="19" t="n">
        <f aca="false">IF(O$19="third",O176,O76)-IF($B76=0,O$21,0)</f>
        <v>-8970</v>
      </c>
      <c r="P276" s="19" t="n">
        <f aca="false">IF(P$19="third",P176,P76)-IF($B76=0,P$21,0)</f>
        <v>-520</v>
      </c>
      <c r="Q276" s="19" t="n">
        <f aca="false">IF(Q$19="third",Q176,Q76)-IF($B76=0,Q$21,0)</f>
        <v>0</v>
      </c>
      <c r="R276" s="19" t="n">
        <f aca="false">IF(R$19="third",R176,R76)-IF($B76=0,R$21,0)</f>
        <v>0</v>
      </c>
      <c r="S276" s="19" t="n">
        <f aca="false">IF(S$19="third",S176,S76)-IF($B76=0,S$21,0)</f>
        <v>0</v>
      </c>
      <c r="T276" s="19" t="n">
        <f aca="false">IF(T$19="third",T176,T76)-IF($B76=0,T$21,0)</f>
        <v>0</v>
      </c>
      <c r="U276" s="19" t="n">
        <f aca="false">IF(U$19="third",U176,U76)-IF($B76=0,U$21,0)</f>
        <v>0</v>
      </c>
      <c r="V276" s="19" t="n">
        <f aca="false">IF(V$19="third",V176,V76)-IF($B76=0,V$21,0)</f>
        <v>0</v>
      </c>
      <c r="W276" s="19" t="n">
        <f aca="false">IF(W$19="third",W176,W76)-IF($B76=0,W$21,0)</f>
        <v>0</v>
      </c>
      <c r="X276" s="19" t="n">
        <f aca="false">IF(X$19="third",X176,X76)-IF($B76=0,X$21,0)</f>
        <v>0</v>
      </c>
      <c r="Y276" s="19" t="n">
        <f aca="false">IF(Y$19="third",Y176,Y76)-IF($B76=0,Y$21,0)</f>
        <v>0</v>
      </c>
      <c r="Z276" s="19" t="n">
        <f aca="false">C276+IF($B276=0,C$21-Z$21,0)</f>
        <v>0</v>
      </c>
    </row>
    <row r="277" customFormat="false" ht="15" hidden="false" customHeight="false" outlineLevel="0" collapsed="false">
      <c r="B277" s="0" t="n">
        <v>46</v>
      </c>
      <c r="C277" s="19" t="n">
        <f aca="false">IF(C$19="third",C177,C77)-IF($B77=0,C$21,0)</f>
        <v>0</v>
      </c>
      <c r="D277" s="19" t="n">
        <f aca="false">IF(D$19="third",D177,D77)-IF($B77=0,D$21,0)</f>
        <v>0</v>
      </c>
      <c r="E277" s="19" t="n">
        <f aca="false">IF(E$19="third",E177,E77)-IF($B77=0,E$21,0)</f>
        <v>0</v>
      </c>
      <c r="F277" s="19" t="n">
        <f aca="false">IF(F$19="third",F177,F77)-IF($B77=0,F$21,0)</f>
        <v>0</v>
      </c>
      <c r="G277" s="19" t="n">
        <f aca="false">IF(G$19="third",G177,G77)-IF($B77=0,G$21,0)</f>
        <v>0</v>
      </c>
      <c r="H277" s="19" t="n">
        <f aca="false">IF(H$19="third",H177,H77)-IF($B77=0,H$21,0)</f>
        <v>0</v>
      </c>
      <c r="I277" s="19" t="n">
        <f aca="false">IF(I$19="third",I177,I77)-IF($B77=0,I$21,0)</f>
        <v>0</v>
      </c>
      <c r="J277" s="19" t="n">
        <f aca="false">IF(J$19="third",J177,J77)-IF($B77=0,J$21,0)</f>
        <v>-670</v>
      </c>
      <c r="K277" s="19" t="n">
        <f aca="false">IF(K$19="third",K177,K77)-IF($B77=0,K$21,0)</f>
        <v>0</v>
      </c>
      <c r="L277" s="19" t="n">
        <f aca="false">IF(L$19="third",L177,L77)-IF($B77=0,L$21,0)</f>
        <v>0</v>
      </c>
      <c r="M277" s="19" t="n">
        <f aca="false">IF(M$19="third",M177,M77)-IF($B77=0,M$21,0)</f>
        <v>0</v>
      </c>
      <c r="N277" s="19" t="n">
        <f aca="false">IF(N$19="third",N177,N77)-IF($B77=0,N$21,0)</f>
        <v>0</v>
      </c>
      <c r="O277" s="19" t="n">
        <f aca="false">IF(O$19="third",O177,O77)-IF($B77=0,O$21,0)</f>
        <v>-670</v>
      </c>
      <c r="P277" s="19" t="n">
        <f aca="false">IF(P$19="third",P177,P77)-IF($B77=0,P$21,0)</f>
        <v>-520</v>
      </c>
      <c r="Q277" s="19" t="n">
        <f aca="false">IF(Q$19="third",Q177,Q77)-IF($B77=0,Q$21,0)</f>
        <v>0</v>
      </c>
      <c r="R277" s="19" t="n">
        <f aca="false">IF(R$19="third",R177,R77)-IF($B77=0,R$21,0)</f>
        <v>0</v>
      </c>
      <c r="S277" s="19" t="n">
        <f aca="false">IF(S$19="third",S177,S77)-IF($B77=0,S$21,0)</f>
        <v>0</v>
      </c>
      <c r="T277" s="19" t="n">
        <f aca="false">IF(T$19="third",T177,T77)-IF($B77=0,T$21,0)</f>
        <v>0</v>
      </c>
      <c r="U277" s="19" t="n">
        <f aca="false">IF(U$19="third",U177,U77)-IF($B77=0,U$21,0)</f>
        <v>0</v>
      </c>
      <c r="V277" s="19" t="n">
        <f aca="false">IF(V$19="third",V177,V77)-IF($B77=0,V$21,0)</f>
        <v>0</v>
      </c>
      <c r="W277" s="19" t="n">
        <f aca="false">IF(W$19="third",W177,W77)-IF($B77=0,W$21,0)</f>
        <v>0</v>
      </c>
      <c r="X277" s="19" t="n">
        <f aca="false">IF(X$19="third",X177,X77)-IF($B77=0,X$21,0)</f>
        <v>0</v>
      </c>
      <c r="Y277" s="19" t="n">
        <f aca="false">IF(Y$19="third",Y177,Y77)-IF($B77=0,Y$21,0)</f>
        <v>0</v>
      </c>
      <c r="Z277" s="19" t="n">
        <f aca="false">C277+IF($B277=0,C$21-Z$21,0)</f>
        <v>0</v>
      </c>
    </row>
    <row r="278" customFormat="false" ht="15" hidden="false" customHeight="false" outlineLevel="0" collapsed="false">
      <c r="B278" s="0" t="n">
        <v>47</v>
      </c>
      <c r="C278" s="19" t="n">
        <f aca="false">IF(C$19="third",C178,C78)-IF($B78=0,C$21,0)</f>
        <v>0</v>
      </c>
      <c r="D278" s="19" t="n">
        <f aca="false">IF(D$19="third",D178,D78)-IF($B78=0,D$21,0)</f>
        <v>0</v>
      </c>
      <c r="E278" s="19" t="n">
        <f aca="false">IF(E$19="third",E178,E78)-IF($B78=0,E$21,0)</f>
        <v>0</v>
      </c>
      <c r="F278" s="19" t="n">
        <f aca="false">IF(F$19="third",F178,F78)-IF($B78=0,F$21,0)</f>
        <v>0</v>
      </c>
      <c r="G278" s="19" t="n">
        <f aca="false">IF(G$19="third",G178,G78)-IF($B78=0,G$21,0)</f>
        <v>0</v>
      </c>
      <c r="H278" s="19" t="n">
        <f aca="false">IF(H$19="third",H178,H78)-IF($B78=0,H$21,0)</f>
        <v>0</v>
      </c>
      <c r="I278" s="19" t="n">
        <f aca="false">IF(I$19="third",I178,I78)-IF($B78=0,I$21,0)</f>
        <v>0</v>
      </c>
      <c r="J278" s="19" t="n">
        <f aca="false">IF(J$19="third",J178,J78)-IF($B78=0,J$21,0)</f>
        <v>-670</v>
      </c>
      <c r="K278" s="19" t="n">
        <f aca="false">IF(K$19="third",K178,K78)-IF($B78=0,K$21,0)</f>
        <v>0</v>
      </c>
      <c r="L278" s="19" t="n">
        <f aca="false">IF(L$19="third",L178,L78)-IF($B78=0,L$21,0)</f>
        <v>0</v>
      </c>
      <c r="M278" s="19" t="n">
        <f aca="false">IF(M$19="third",M178,M78)-IF($B78=0,M$21,0)</f>
        <v>0</v>
      </c>
      <c r="N278" s="19" t="n">
        <f aca="false">IF(N$19="third",N178,N78)-IF($B78=0,N$21,0)</f>
        <v>0</v>
      </c>
      <c r="O278" s="19" t="n">
        <f aca="false">IF(O$19="third",O178,O78)-IF($B78=0,O$21,0)</f>
        <v>-670</v>
      </c>
      <c r="P278" s="19" t="n">
        <f aca="false">IF(P$19="third",P178,P78)-IF($B78=0,P$21,0)</f>
        <v>-520</v>
      </c>
      <c r="Q278" s="19" t="n">
        <f aca="false">IF(Q$19="third",Q178,Q78)-IF($B78=0,Q$21,0)</f>
        <v>0</v>
      </c>
      <c r="R278" s="19" t="n">
        <f aca="false">IF(R$19="third",R178,R78)-IF($B78=0,R$21,0)</f>
        <v>0</v>
      </c>
      <c r="S278" s="19" t="n">
        <f aca="false">IF(S$19="third",S178,S78)-IF($B78=0,S$21,0)</f>
        <v>0</v>
      </c>
      <c r="T278" s="19" t="n">
        <f aca="false">IF(T$19="third",T178,T78)-IF($B78=0,T$21,0)</f>
        <v>0</v>
      </c>
      <c r="U278" s="19" t="n">
        <f aca="false">IF(U$19="third",U178,U78)-IF($B78=0,U$21,0)</f>
        <v>0</v>
      </c>
      <c r="V278" s="19" t="n">
        <f aca="false">IF(V$19="third",V178,V78)-IF($B78=0,V$21,0)</f>
        <v>0</v>
      </c>
      <c r="W278" s="19" t="n">
        <f aca="false">IF(W$19="third",W178,W78)-IF($B78=0,W$21,0)</f>
        <v>0</v>
      </c>
      <c r="X278" s="19" t="n">
        <f aca="false">IF(X$19="third",X178,X78)-IF($B78=0,X$21,0)</f>
        <v>0</v>
      </c>
      <c r="Y278" s="19" t="n">
        <f aca="false">IF(Y$19="third",Y178,Y78)-IF($B78=0,Y$21,0)</f>
        <v>0</v>
      </c>
      <c r="Z278" s="19" t="n">
        <f aca="false">C278+IF($B278=0,C$21-Z$21,0)</f>
        <v>0</v>
      </c>
    </row>
    <row r="279" customFormat="false" ht="15" hidden="false" customHeight="false" outlineLevel="0" collapsed="false">
      <c r="B279" s="0" t="n">
        <v>48</v>
      </c>
      <c r="C279" s="19" t="n">
        <f aca="false">IF(C$19="third",C179,C79)-IF($B79=0,C$21,0)</f>
        <v>0</v>
      </c>
      <c r="D279" s="19" t="n">
        <f aca="false">IF(D$19="third",D179,D79)-IF($B79=0,D$21,0)</f>
        <v>0</v>
      </c>
      <c r="E279" s="19" t="n">
        <f aca="false">IF(E$19="third",E179,E79)-IF($B79=0,E$21,0)</f>
        <v>0</v>
      </c>
      <c r="F279" s="19" t="n">
        <f aca="false">IF(F$19="third",F179,F79)-IF($B79=0,F$21,0)</f>
        <v>0</v>
      </c>
      <c r="G279" s="19" t="n">
        <f aca="false">IF(G$19="third",G179,G79)-IF($B79=0,G$21,0)</f>
        <v>0</v>
      </c>
      <c r="H279" s="19" t="n">
        <f aca="false">IF(H$19="third",H179,H79)-IF($B79=0,H$21,0)</f>
        <v>0</v>
      </c>
      <c r="I279" s="19" t="n">
        <f aca="false">IF(I$19="third",I179,I79)-IF($B79=0,I$21,0)</f>
        <v>0</v>
      </c>
      <c r="J279" s="19" t="n">
        <f aca="false">IF(J$19="third",J179,J79)-IF($B79=0,J$21,0)</f>
        <v>-670</v>
      </c>
      <c r="K279" s="19" t="n">
        <f aca="false">IF(K$19="third",K179,K79)-IF($B79=0,K$21,0)</f>
        <v>0</v>
      </c>
      <c r="L279" s="19" t="n">
        <f aca="false">IF(L$19="third",L179,L79)-IF($B79=0,L$21,0)</f>
        <v>0</v>
      </c>
      <c r="M279" s="19" t="n">
        <f aca="false">IF(M$19="third",M179,M79)-IF($B79=0,M$21,0)</f>
        <v>0</v>
      </c>
      <c r="N279" s="19" t="n">
        <f aca="false">IF(N$19="third",N179,N79)-IF($B79=0,N$21,0)</f>
        <v>0</v>
      </c>
      <c r="O279" s="19" t="n">
        <f aca="false">IF(O$19="third",O179,O79)-IF($B79=0,O$21,0)</f>
        <v>-670</v>
      </c>
      <c r="P279" s="19" t="n">
        <f aca="false">IF(P$19="third",P179,P79)-IF($B79=0,P$21,0)</f>
        <v>-520</v>
      </c>
      <c r="Q279" s="19" t="n">
        <f aca="false">IF(Q$19="third",Q179,Q79)-IF($B79=0,Q$21,0)</f>
        <v>0</v>
      </c>
      <c r="R279" s="19" t="n">
        <f aca="false">IF(R$19="third",R179,R79)-IF($B79=0,R$21,0)</f>
        <v>0</v>
      </c>
      <c r="S279" s="19" t="n">
        <f aca="false">IF(S$19="third",S179,S79)-IF($B79=0,S$21,0)</f>
        <v>0</v>
      </c>
      <c r="T279" s="19" t="n">
        <f aca="false">IF(T$19="third",T179,T79)-IF($B79=0,T$21,0)</f>
        <v>0</v>
      </c>
      <c r="U279" s="19" t="n">
        <f aca="false">IF(U$19="third",U179,U79)-IF($B79=0,U$21,0)</f>
        <v>0</v>
      </c>
      <c r="V279" s="19" t="n">
        <f aca="false">IF(V$19="third",V179,V79)-IF($B79=0,V$21,0)</f>
        <v>0</v>
      </c>
      <c r="W279" s="19" t="n">
        <f aca="false">IF(W$19="third",W179,W79)-IF($B79=0,W$21,0)</f>
        <v>0</v>
      </c>
      <c r="X279" s="19" t="n">
        <f aca="false">IF(X$19="third",X179,X79)-IF($B79=0,X$21,0)</f>
        <v>0</v>
      </c>
      <c r="Y279" s="19" t="n">
        <f aca="false">IF(Y$19="third",Y179,Y79)-IF($B79=0,Y$21,0)</f>
        <v>0</v>
      </c>
      <c r="Z279" s="19" t="n">
        <f aca="false">C279+IF($B279=0,C$21-Z$21,0)</f>
        <v>0</v>
      </c>
    </row>
    <row r="280" customFormat="false" ht="15" hidden="false" customHeight="false" outlineLevel="0" collapsed="false">
      <c r="B280" s="0" t="n">
        <v>49</v>
      </c>
      <c r="C280" s="19" t="n">
        <f aca="false">IF(C$19="third",C180,C80)-IF($B80=0,C$21,0)</f>
        <v>0</v>
      </c>
      <c r="D280" s="19" t="n">
        <f aca="false">IF(D$19="third",D180,D80)-IF($B80=0,D$21,0)</f>
        <v>0</v>
      </c>
      <c r="E280" s="19" t="n">
        <f aca="false">IF(E$19="third",E180,E80)-IF($B80=0,E$21,0)</f>
        <v>0</v>
      </c>
      <c r="F280" s="19" t="n">
        <f aca="false">IF(F$19="third",F180,F80)-IF($B80=0,F$21,0)</f>
        <v>0</v>
      </c>
      <c r="G280" s="19" t="n">
        <f aca="false">IF(G$19="third",G180,G80)-IF($B80=0,G$21,0)</f>
        <v>0</v>
      </c>
      <c r="H280" s="19" t="n">
        <f aca="false">IF(H$19="third",H180,H80)-IF($B80=0,H$21,0)</f>
        <v>0</v>
      </c>
      <c r="I280" s="19" t="n">
        <f aca="false">IF(I$19="third",I180,I80)-IF($B80=0,I$21,0)</f>
        <v>0</v>
      </c>
      <c r="J280" s="19" t="n">
        <f aca="false">IF(J$19="third",J180,J80)-IF($B80=0,J$21,0)</f>
        <v>176774</v>
      </c>
      <c r="K280" s="19" t="n">
        <f aca="false">IF(K$19="third",K180,K80)-IF($B80=0,K$21,0)</f>
        <v>0</v>
      </c>
      <c r="L280" s="19" t="n">
        <f aca="false">IF(L$19="third",L180,L80)-IF($B80=0,L$21,0)</f>
        <v>0</v>
      </c>
      <c r="M280" s="19" t="n">
        <f aca="false">IF(M$19="third",M180,M80)-IF($B80=0,M$21,0)</f>
        <v>0</v>
      </c>
      <c r="N280" s="19" t="n">
        <f aca="false">IF(N$19="third",N180,N80)-IF($B80=0,N$21,0)</f>
        <v>0</v>
      </c>
      <c r="O280" s="19" t="n">
        <f aca="false">IF(O$19="third",O180,O80)-IF($B80=0,O$21,0)</f>
        <v>176774</v>
      </c>
      <c r="P280" s="19" t="n">
        <f aca="false">IF(P$19="third",P180,P80)-IF($B80=0,P$21,0)</f>
        <v>-520</v>
      </c>
      <c r="Q280" s="19" t="n">
        <f aca="false">IF(Q$19="third",Q180,Q80)-IF($B80=0,Q$21,0)</f>
        <v>0</v>
      </c>
      <c r="R280" s="19" t="n">
        <f aca="false">IF(R$19="third",R180,R80)-IF($B80=0,R$21,0)</f>
        <v>0</v>
      </c>
      <c r="S280" s="19" t="n">
        <f aca="false">IF(S$19="third",S180,S80)-IF($B80=0,S$21,0)</f>
        <v>0</v>
      </c>
      <c r="T280" s="19" t="n">
        <f aca="false">IF(T$19="third",T180,T80)-IF($B80=0,T$21,0)</f>
        <v>0</v>
      </c>
      <c r="U280" s="19" t="n">
        <f aca="false">IF(U$19="third",U180,U80)-IF($B80=0,U$21,0)</f>
        <v>0</v>
      </c>
      <c r="V280" s="19" t="n">
        <f aca="false">IF(V$19="third",V180,V80)-IF($B80=0,V$21,0)</f>
        <v>0</v>
      </c>
      <c r="W280" s="19" t="n">
        <f aca="false">IF(W$19="third",W180,W80)-IF($B80=0,W$21,0)</f>
        <v>0</v>
      </c>
      <c r="X280" s="19" t="n">
        <f aca="false">IF(X$19="third",X180,X80)-IF($B80=0,X$21,0)</f>
        <v>0</v>
      </c>
      <c r="Y280" s="19" t="n">
        <f aca="false">IF(Y$19="third",Y180,Y80)-IF($B80=0,Y$21,0)</f>
        <v>0</v>
      </c>
      <c r="Z280" s="19" t="n">
        <f aca="false">C280+IF($B280=0,C$21-Z$21,0)</f>
        <v>0</v>
      </c>
    </row>
    <row r="281" customFormat="false" ht="15" hidden="false" customHeight="false" outlineLevel="0" collapsed="false">
      <c r="B281" s="0" t="n">
        <v>50</v>
      </c>
      <c r="C281" s="19" t="n">
        <f aca="false">IF(C$19="third",C181,C81)-IF($B81=0,C$21,0)</f>
        <v>0</v>
      </c>
      <c r="D281" s="19" t="n">
        <f aca="false">IF(D$19="third",D181,D81)-IF($B81=0,D$21,0)</f>
        <v>0</v>
      </c>
      <c r="E281" s="19" t="n">
        <f aca="false">IF(E$19="third",E181,E81)-IF($B81=0,E$21,0)</f>
        <v>0</v>
      </c>
      <c r="F281" s="19" t="n">
        <f aca="false">IF(F$19="third",F181,F81)-IF($B81=0,F$21,0)</f>
        <v>0</v>
      </c>
      <c r="G281" s="19" t="n">
        <f aca="false">IF(G$19="third",G181,G81)-IF($B81=0,G$21,0)</f>
        <v>0</v>
      </c>
      <c r="H281" s="19" t="n">
        <f aca="false">IF(H$19="third",H181,H81)-IF($B81=0,H$21,0)</f>
        <v>0</v>
      </c>
      <c r="I281" s="19" t="n">
        <f aca="false">IF(I$19="third",I181,I81)-IF($B81=0,I$21,0)</f>
        <v>0</v>
      </c>
      <c r="J281" s="19" t="n">
        <f aca="false">IF(J$19="third",J181,J81)-IF($B81=0,J$21,0)</f>
        <v>0</v>
      </c>
      <c r="K281" s="19" t="n">
        <f aca="false">IF(K$19="third",K181,K81)-IF($B81=0,K$21,0)</f>
        <v>0</v>
      </c>
      <c r="L281" s="19" t="n">
        <f aca="false">IF(L$19="third",L181,L81)-IF($B81=0,L$21,0)</f>
        <v>0</v>
      </c>
      <c r="M281" s="19" t="n">
        <f aca="false">IF(M$19="third",M181,M81)-IF($B81=0,M$21,0)</f>
        <v>0</v>
      </c>
      <c r="N281" s="19" t="n">
        <f aca="false">IF(N$19="third",N181,N81)-IF($B81=0,N$21,0)</f>
        <v>0</v>
      </c>
      <c r="O281" s="19" t="n">
        <f aca="false">IF(O$19="third",O181,O81)-IF($B81=0,O$21,0)</f>
        <v>0</v>
      </c>
      <c r="P281" s="19" t="n">
        <f aca="false">IF(P$19="third",P181,P81)-IF($B81=0,P$21,0)</f>
        <v>-520</v>
      </c>
      <c r="Q281" s="19" t="n">
        <f aca="false">IF(Q$19="third",Q181,Q81)-IF($B81=0,Q$21,0)</f>
        <v>0</v>
      </c>
      <c r="R281" s="19" t="n">
        <f aca="false">IF(R$19="third",R181,R81)-IF($B81=0,R$21,0)</f>
        <v>0</v>
      </c>
      <c r="S281" s="19" t="n">
        <f aca="false">IF(S$19="third",S181,S81)-IF($B81=0,S$21,0)</f>
        <v>0</v>
      </c>
      <c r="T281" s="19" t="n">
        <f aca="false">IF(T$19="third",T181,T81)-IF($B81=0,T$21,0)</f>
        <v>0</v>
      </c>
      <c r="U281" s="19" t="n">
        <f aca="false">IF(U$19="third",U181,U81)-IF($B81=0,U$21,0)</f>
        <v>0</v>
      </c>
      <c r="V281" s="19" t="n">
        <f aca="false">IF(V$19="third",V181,V81)-IF($B81=0,V$21,0)</f>
        <v>0</v>
      </c>
      <c r="W281" s="19" t="n">
        <f aca="false">IF(W$19="third",W181,W81)-IF($B81=0,W$21,0)</f>
        <v>0</v>
      </c>
      <c r="X281" s="19" t="n">
        <f aca="false">IF(X$19="third",X181,X81)-IF($B81=0,X$21,0)</f>
        <v>0</v>
      </c>
      <c r="Y281" s="19" t="n">
        <f aca="false">IF(Y$19="third",Y181,Y81)-IF($B81=0,Y$21,0)</f>
        <v>0</v>
      </c>
      <c r="Z281" s="19" t="n">
        <f aca="false">C281+IF($B281=0,C$21-Z$21,0)</f>
        <v>0</v>
      </c>
    </row>
    <row r="282" customFormat="false" ht="15" hidden="false" customHeight="false" outlineLevel="0" collapsed="false">
      <c r="B282" s="0" t="n">
        <v>51</v>
      </c>
      <c r="C282" s="19" t="n">
        <f aca="false">IF(C$19="third",C182,C82)-IF($B82=0,C$21,0)</f>
        <v>0</v>
      </c>
      <c r="D282" s="19" t="n">
        <f aca="false">IF(D$19="third",D182,D82)-IF($B82=0,D$21,0)</f>
        <v>0</v>
      </c>
      <c r="E282" s="19" t="n">
        <f aca="false">IF(E$19="third",E182,E82)-IF($B82=0,E$21,0)</f>
        <v>0</v>
      </c>
      <c r="F282" s="19" t="n">
        <f aca="false">IF(F$19="third",F182,F82)-IF($B82=0,F$21,0)</f>
        <v>0</v>
      </c>
      <c r="G282" s="19" t="n">
        <f aca="false">IF(G$19="third",G182,G82)-IF($B82=0,G$21,0)</f>
        <v>0</v>
      </c>
      <c r="H282" s="19" t="n">
        <f aca="false">IF(H$19="third",H182,H82)-IF($B82=0,H$21,0)</f>
        <v>0</v>
      </c>
      <c r="I282" s="19" t="n">
        <f aca="false">IF(I$19="third",I182,I82)-IF($B82=0,I$21,0)</f>
        <v>0</v>
      </c>
      <c r="J282" s="19" t="n">
        <f aca="false">IF(J$19="third",J182,J82)-IF($B82=0,J$21,0)</f>
        <v>0</v>
      </c>
      <c r="K282" s="19" t="n">
        <f aca="false">IF(K$19="third",K182,K82)-IF($B82=0,K$21,0)</f>
        <v>0</v>
      </c>
      <c r="L282" s="19" t="n">
        <f aca="false">IF(L$19="third",L182,L82)-IF($B82=0,L$21,0)</f>
        <v>0</v>
      </c>
      <c r="M282" s="19" t="n">
        <f aca="false">IF(M$19="third",M182,M82)-IF($B82=0,M$21,0)</f>
        <v>0</v>
      </c>
      <c r="N282" s="19" t="n">
        <f aca="false">IF(N$19="third",N182,N82)-IF($B82=0,N$21,0)</f>
        <v>0</v>
      </c>
      <c r="O282" s="19" t="n">
        <f aca="false">IF(O$19="third",O182,O82)-IF($B82=0,O$21,0)</f>
        <v>0</v>
      </c>
      <c r="P282" s="19" t="n">
        <f aca="false">IF(P$19="third",P182,P82)-IF($B82=0,P$21,0)</f>
        <v>-520</v>
      </c>
      <c r="Q282" s="19" t="n">
        <f aca="false">IF(Q$19="third",Q182,Q82)-IF($B82=0,Q$21,0)</f>
        <v>0</v>
      </c>
      <c r="R282" s="19" t="n">
        <f aca="false">IF(R$19="third",R182,R82)-IF($B82=0,R$21,0)</f>
        <v>0</v>
      </c>
      <c r="S282" s="19" t="n">
        <f aca="false">IF(S$19="third",S182,S82)-IF($B82=0,S$21,0)</f>
        <v>0</v>
      </c>
      <c r="T282" s="19" t="n">
        <f aca="false">IF(T$19="third",T182,T82)-IF($B82=0,T$21,0)</f>
        <v>0</v>
      </c>
      <c r="U282" s="19" t="n">
        <f aca="false">IF(U$19="third",U182,U82)-IF($B82=0,U$21,0)</f>
        <v>0</v>
      </c>
      <c r="V282" s="19" t="n">
        <f aca="false">IF(V$19="third",V182,V82)-IF($B82=0,V$21,0)</f>
        <v>0</v>
      </c>
      <c r="W282" s="19" t="n">
        <f aca="false">IF(W$19="third",W182,W82)-IF($B82=0,W$21,0)</f>
        <v>0</v>
      </c>
      <c r="X282" s="19" t="n">
        <f aca="false">IF(X$19="third",X182,X82)-IF($B82=0,X$21,0)</f>
        <v>0</v>
      </c>
      <c r="Y282" s="19" t="n">
        <f aca="false">IF(Y$19="third",Y182,Y82)-IF($B82=0,Y$21,0)</f>
        <v>0</v>
      </c>
      <c r="Z282" s="19" t="n">
        <f aca="false">C282+IF($B282=0,C$21-Z$21,0)</f>
        <v>0</v>
      </c>
    </row>
    <row r="283" customFormat="false" ht="15" hidden="false" customHeight="false" outlineLevel="0" collapsed="false">
      <c r="B283" s="0" t="n">
        <v>52</v>
      </c>
      <c r="C283" s="19" t="n">
        <f aca="false">IF(C$19="third",C183,C83)-IF($B83=0,C$21,0)</f>
        <v>0</v>
      </c>
      <c r="D283" s="19" t="n">
        <f aca="false">IF(D$19="third",D183,D83)-IF($B83=0,D$21,0)</f>
        <v>0</v>
      </c>
      <c r="E283" s="19" t="n">
        <f aca="false">IF(E$19="third",E183,E83)-IF($B83=0,E$21,0)</f>
        <v>0</v>
      </c>
      <c r="F283" s="19" t="n">
        <f aca="false">IF(F$19="third",F183,F83)-IF($B83=0,F$21,0)</f>
        <v>0</v>
      </c>
      <c r="G283" s="19" t="n">
        <f aca="false">IF(G$19="third",G183,G83)-IF($B83=0,G$21,0)</f>
        <v>0</v>
      </c>
      <c r="H283" s="19" t="n">
        <f aca="false">IF(H$19="third",H183,H83)-IF($B83=0,H$21,0)</f>
        <v>0</v>
      </c>
      <c r="I283" s="19" t="n">
        <f aca="false">IF(I$19="third",I183,I83)-IF($B83=0,I$21,0)</f>
        <v>0</v>
      </c>
      <c r="J283" s="19" t="n">
        <f aca="false">IF(J$19="third",J183,J83)-IF($B83=0,J$21,0)</f>
        <v>0</v>
      </c>
      <c r="K283" s="19" t="n">
        <f aca="false">IF(K$19="third",K183,K83)-IF($B83=0,K$21,0)</f>
        <v>0</v>
      </c>
      <c r="L283" s="19" t="n">
        <f aca="false">IF(L$19="third",L183,L83)-IF($B83=0,L$21,0)</f>
        <v>0</v>
      </c>
      <c r="M283" s="19" t="n">
        <f aca="false">IF(M$19="third",M183,M83)-IF($B83=0,M$21,0)</f>
        <v>0</v>
      </c>
      <c r="N283" s="19" t="n">
        <f aca="false">IF(N$19="third",N183,N83)-IF($B83=0,N$21,0)</f>
        <v>0</v>
      </c>
      <c r="O283" s="19" t="n">
        <f aca="false">IF(O$19="third",O183,O83)-IF($B83=0,O$21,0)</f>
        <v>0</v>
      </c>
      <c r="P283" s="19" t="n">
        <f aca="false">IF(P$19="third",P183,P83)-IF($B83=0,P$21,0)</f>
        <v>-520</v>
      </c>
      <c r="Q283" s="19" t="n">
        <f aca="false">IF(Q$19="third",Q183,Q83)-IF($B83=0,Q$21,0)</f>
        <v>0</v>
      </c>
      <c r="R283" s="19" t="n">
        <f aca="false">IF(R$19="third",R183,R83)-IF($B83=0,R$21,0)</f>
        <v>0</v>
      </c>
      <c r="S283" s="19" t="n">
        <f aca="false">IF(S$19="third",S183,S83)-IF($B83=0,S$21,0)</f>
        <v>0</v>
      </c>
      <c r="T283" s="19" t="n">
        <f aca="false">IF(T$19="third",T183,T83)-IF($B83=0,T$21,0)</f>
        <v>0</v>
      </c>
      <c r="U283" s="19" t="n">
        <f aca="false">IF(U$19="third",U183,U83)-IF($B83=0,U$21,0)</f>
        <v>0</v>
      </c>
      <c r="V283" s="19" t="n">
        <f aca="false">IF(V$19="third",V183,V83)-IF($B83=0,V$21,0)</f>
        <v>0</v>
      </c>
      <c r="W283" s="19" t="n">
        <f aca="false">IF(W$19="third",W183,W83)-IF($B83=0,W$21,0)</f>
        <v>0</v>
      </c>
      <c r="X283" s="19" t="n">
        <f aca="false">IF(X$19="third",X183,X83)-IF($B83=0,X$21,0)</f>
        <v>0</v>
      </c>
      <c r="Y283" s="19" t="n">
        <f aca="false">IF(Y$19="third",Y183,Y83)-IF($B83=0,Y$21,0)</f>
        <v>0</v>
      </c>
      <c r="Z283" s="19" t="n">
        <f aca="false">C283+IF($B283=0,C$21-Z$21,0)</f>
        <v>0</v>
      </c>
    </row>
    <row r="284" customFormat="false" ht="15" hidden="false" customHeight="false" outlineLevel="0" collapsed="false">
      <c r="B284" s="0" t="n">
        <v>53</v>
      </c>
      <c r="C284" s="19" t="n">
        <f aca="false">IF(C$19="third",C184,C84)-IF($B84=0,C$21,0)</f>
        <v>0</v>
      </c>
      <c r="D284" s="19" t="n">
        <f aca="false">IF(D$19="third",D184,D84)-IF($B84=0,D$21,0)</f>
        <v>0</v>
      </c>
      <c r="E284" s="19" t="n">
        <f aca="false">IF(E$19="third",E184,E84)-IF($B84=0,E$21,0)</f>
        <v>0</v>
      </c>
      <c r="F284" s="19" t="n">
        <f aca="false">IF(F$19="third",F184,F84)-IF($B84=0,F$21,0)</f>
        <v>0</v>
      </c>
      <c r="G284" s="19" t="n">
        <f aca="false">IF(G$19="third",G184,G84)-IF($B84=0,G$21,0)</f>
        <v>0</v>
      </c>
      <c r="H284" s="19" t="n">
        <f aca="false">IF(H$19="third",H184,H84)-IF($B84=0,H$21,0)</f>
        <v>0</v>
      </c>
      <c r="I284" s="19" t="n">
        <f aca="false">IF(I$19="third",I184,I84)-IF($B84=0,I$21,0)</f>
        <v>0</v>
      </c>
      <c r="J284" s="19" t="n">
        <f aca="false">IF(J$19="third",J184,J84)-IF($B84=0,J$21,0)</f>
        <v>0</v>
      </c>
      <c r="K284" s="19" t="n">
        <f aca="false">IF(K$19="third",K184,K84)-IF($B84=0,K$21,0)</f>
        <v>0</v>
      </c>
      <c r="L284" s="19" t="n">
        <f aca="false">IF(L$19="third",L184,L84)-IF($B84=0,L$21,0)</f>
        <v>0</v>
      </c>
      <c r="M284" s="19" t="n">
        <f aca="false">IF(M$19="third",M184,M84)-IF($B84=0,M$21,0)</f>
        <v>0</v>
      </c>
      <c r="N284" s="19" t="n">
        <f aca="false">IF(N$19="third",N184,N84)-IF($B84=0,N$21,0)</f>
        <v>0</v>
      </c>
      <c r="O284" s="19" t="n">
        <f aca="false">IF(O$19="third",O184,O84)-IF($B84=0,O$21,0)</f>
        <v>0</v>
      </c>
      <c r="P284" s="19" t="n">
        <f aca="false">IF(P$19="third",P184,P84)-IF($B84=0,P$21,0)</f>
        <v>-520</v>
      </c>
      <c r="Q284" s="19" t="n">
        <f aca="false">IF(Q$19="third",Q184,Q84)-IF($B84=0,Q$21,0)</f>
        <v>0</v>
      </c>
      <c r="R284" s="19" t="n">
        <f aca="false">IF(R$19="third",R184,R84)-IF($B84=0,R$21,0)</f>
        <v>0</v>
      </c>
      <c r="S284" s="19" t="n">
        <f aca="false">IF(S$19="third",S184,S84)-IF($B84=0,S$21,0)</f>
        <v>0</v>
      </c>
      <c r="T284" s="19" t="n">
        <f aca="false">IF(T$19="third",T184,T84)-IF($B84=0,T$21,0)</f>
        <v>0</v>
      </c>
      <c r="U284" s="19" t="n">
        <f aca="false">IF(U$19="third",U184,U84)-IF($B84=0,U$21,0)</f>
        <v>0</v>
      </c>
      <c r="V284" s="19" t="n">
        <f aca="false">IF(V$19="third",V184,V84)-IF($B84=0,V$21,0)</f>
        <v>0</v>
      </c>
      <c r="W284" s="19" t="n">
        <f aca="false">IF(W$19="third",W184,W84)-IF($B84=0,W$21,0)</f>
        <v>0</v>
      </c>
      <c r="X284" s="19" t="n">
        <f aca="false">IF(X$19="third",X184,X84)-IF($B84=0,X$21,0)</f>
        <v>0</v>
      </c>
      <c r="Y284" s="19" t="n">
        <f aca="false">IF(Y$19="third",Y184,Y84)-IF($B84=0,Y$21,0)</f>
        <v>0</v>
      </c>
      <c r="Z284" s="19" t="n">
        <f aca="false">C284+IF($B284=0,C$21-Z$21,0)</f>
        <v>0</v>
      </c>
    </row>
    <row r="285" customFormat="false" ht="15" hidden="false" customHeight="false" outlineLevel="0" collapsed="false">
      <c r="B285" s="0" t="n">
        <v>54</v>
      </c>
      <c r="C285" s="19" t="n">
        <f aca="false">IF(C$19="third",C185,C85)-IF($B85=0,C$21,0)</f>
        <v>0</v>
      </c>
      <c r="D285" s="19" t="n">
        <f aca="false">IF(D$19="third",D185,D85)-IF($B85=0,D$21,0)</f>
        <v>0</v>
      </c>
      <c r="E285" s="19" t="n">
        <f aca="false">IF(E$19="third",E185,E85)-IF($B85=0,E$21,0)</f>
        <v>0</v>
      </c>
      <c r="F285" s="19" t="n">
        <f aca="false">IF(F$19="third",F185,F85)-IF($B85=0,F$21,0)</f>
        <v>0</v>
      </c>
      <c r="G285" s="19" t="n">
        <f aca="false">IF(G$19="third",G185,G85)-IF($B85=0,G$21,0)</f>
        <v>0</v>
      </c>
      <c r="H285" s="19" t="n">
        <f aca="false">IF(H$19="third",H185,H85)-IF($B85=0,H$21,0)</f>
        <v>0</v>
      </c>
      <c r="I285" s="19" t="n">
        <f aca="false">IF(I$19="third",I185,I85)-IF($B85=0,I$21,0)</f>
        <v>0</v>
      </c>
      <c r="J285" s="19" t="n">
        <f aca="false">IF(J$19="third",J185,J85)-IF($B85=0,J$21,0)</f>
        <v>0</v>
      </c>
      <c r="K285" s="19" t="n">
        <f aca="false">IF(K$19="third",K185,K85)-IF($B85=0,K$21,0)</f>
        <v>0</v>
      </c>
      <c r="L285" s="19" t="n">
        <f aca="false">IF(L$19="third",L185,L85)-IF($B85=0,L$21,0)</f>
        <v>0</v>
      </c>
      <c r="M285" s="19" t="n">
        <f aca="false">IF(M$19="third",M185,M85)-IF($B85=0,M$21,0)</f>
        <v>0</v>
      </c>
      <c r="N285" s="19" t="n">
        <f aca="false">IF(N$19="third",N185,N85)-IF($B85=0,N$21,0)</f>
        <v>0</v>
      </c>
      <c r="O285" s="19" t="n">
        <f aca="false">IF(O$19="third",O185,O85)-IF($B85=0,O$21,0)</f>
        <v>0</v>
      </c>
      <c r="P285" s="19" t="n">
        <f aca="false">IF(P$19="third",P185,P85)-IF($B85=0,P$21,0)</f>
        <v>-3770</v>
      </c>
      <c r="Q285" s="19" t="n">
        <f aca="false">IF(Q$19="third",Q185,Q85)-IF($B85=0,Q$21,0)</f>
        <v>0</v>
      </c>
      <c r="R285" s="19" t="n">
        <f aca="false">IF(R$19="third",R185,R85)-IF($B85=0,R$21,0)</f>
        <v>0</v>
      </c>
      <c r="S285" s="19" t="n">
        <f aca="false">IF(S$19="third",S185,S85)-IF($B85=0,S$21,0)</f>
        <v>0</v>
      </c>
      <c r="T285" s="19" t="n">
        <f aca="false">IF(T$19="third",T185,T85)-IF($B85=0,T$21,0)</f>
        <v>0</v>
      </c>
      <c r="U285" s="19" t="n">
        <f aca="false">IF(U$19="third",U185,U85)-IF($B85=0,U$21,0)</f>
        <v>0</v>
      </c>
      <c r="V285" s="19" t="n">
        <f aca="false">IF(V$19="third",V185,V85)-IF($B85=0,V$21,0)</f>
        <v>0</v>
      </c>
      <c r="W285" s="19" t="n">
        <f aca="false">IF(W$19="third",W185,W85)-IF($B85=0,W$21,0)</f>
        <v>0</v>
      </c>
      <c r="X285" s="19" t="n">
        <f aca="false">IF(X$19="third",X185,X85)-IF($B85=0,X$21,0)</f>
        <v>0</v>
      </c>
      <c r="Y285" s="19" t="n">
        <f aca="false">IF(Y$19="third",Y185,Y85)-IF($B85=0,Y$21,0)</f>
        <v>0</v>
      </c>
      <c r="Z285" s="19" t="n">
        <f aca="false">C285+IF($B285=0,C$21-Z$21,0)</f>
        <v>0</v>
      </c>
    </row>
    <row r="286" customFormat="false" ht="15" hidden="false" customHeight="false" outlineLevel="0" collapsed="false">
      <c r="B286" s="0" t="n">
        <v>55</v>
      </c>
      <c r="C286" s="19" t="n">
        <f aca="false">IF(C$19="third",C186,C86)-IF($B86=0,C$21,0)</f>
        <v>0</v>
      </c>
      <c r="D286" s="19" t="n">
        <f aca="false">IF(D$19="third",D186,D86)-IF($B86=0,D$21,0)</f>
        <v>0</v>
      </c>
      <c r="E286" s="19" t="n">
        <f aca="false">IF(E$19="third",E186,E86)-IF($B86=0,E$21,0)</f>
        <v>0</v>
      </c>
      <c r="F286" s="19" t="n">
        <f aca="false">IF(F$19="third",F186,F86)-IF($B86=0,F$21,0)</f>
        <v>0</v>
      </c>
      <c r="G286" s="19" t="n">
        <f aca="false">IF(G$19="third",G186,G86)-IF($B86=0,G$21,0)</f>
        <v>0</v>
      </c>
      <c r="H286" s="19" t="n">
        <f aca="false">IF(H$19="third",H186,H86)-IF($B86=0,H$21,0)</f>
        <v>0</v>
      </c>
      <c r="I286" s="19" t="n">
        <f aca="false">IF(I$19="third",I186,I86)-IF($B86=0,I$21,0)</f>
        <v>0</v>
      </c>
      <c r="J286" s="19" t="n">
        <f aca="false">IF(J$19="third",J186,J86)-IF($B86=0,J$21,0)</f>
        <v>0</v>
      </c>
      <c r="K286" s="19" t="n">
        <f aca="false">IF(K$19="third",K186,K86)-IF($B86=0,K$21,0)</f>
        <v>0</v>
      </c>
      <c r="L286" s="19" t="n">
        <f aca="false">IF(L$19="third",L186,L86)-IF($B86=0,L$21,0)</f>
        <v>0</v>
      </c>
      <c r="M286" s="19" t="n">
        <f aca="false">IF(M$19="third",M186,M86)-IF($B86=0,M$21,0)</f>
        <v>0</v>
      </c>
      <c r="N286" s="19" t="n">
        <f aca="false">IF(N$19="third",N186,N86)-IF($B86=0,N$21,0)</f>
        <v>0</v>
      </c>
      <c r="O286" s="19" t="n">
        <f aca="false">IF(O$19="third",O186,O86)-IF($B86=0,O$21,0)</f>
        <v>0</v>
      </c>
      <c r="P286" s="19" t="n">
        <f aca="false">IF(P$19="third",P186,P86)-IF($B86=0,P$21,0)</f>
        <v>-670</v>
      </c>
      <c r="Q286" s="19" t="n">
        <f aca="false">IF(Q$19="third",Q186,Q86)-IF($B86=0,Q$21,0)</f>
        <v>0</v>
      </c>
      <c r="R286" s="19" t="n">
        <f aca="false">IF(R$19="third",R186,R86)-IF($B86=0,R$21,0)</f>
        <v>0</v>
      </c>
      <c r="S286" s="19" t="n">
        <f aca="false">IF(S$19="third",S186,S86)-IF($B86=0,S$21,0)</f>
        <v>0</v>
      </c>
      <c r="T286" s="19" t="n">
        <f aca="false">IF(T$19="third",T186,T86)-IF($B86=0,T$21,0)</f>
        <v>0</v>
      </c>
      <c r="U286" s="19" t="n">
        <f aca="false">IF(U$19="third",U186,U86)-IF($B86=0,U$21,0)</f>
        <v>0</v>
      </c>
      <c r="V286" s="19" t="n">
        <f aca="false">IF(V$19="third",V186,V86)-IF($B86=0,V$21,0)</f>
        <v>0</v>
      </c>
      <c r="W286" s="19" t="n">
        <f aca="false">IF(W$19="third",W186,W86)-IF($B86=0,W$21,0)</f>
        <v>0</v>
      </c>
      <c r="X286" s="19" t="n">
        <f aca="false">IF(X$19="third",X186,X86)-IF($B86=0,X$21,0)</f>
        <v>0</v>
      </c>
      <c r="Y286" s="19" t="n">
        <f aca="false">IF(Y$19="third",Y186,Y86)-IF($B86=0,Y$21,0)</f>
        <v>0</v>
      </c>
      <c r="Z286" s="19" t="n">
        <f aca="false">C286+IF($B286=0,C$21-Z$21,0)</f>
        <v>0</v>
      </c>
    </row>
    <row r="287" customFormat="false" ht="15" hidden="false" customHeight="false" outlineLevel="0" collapsed="false">
      <c r="B287" s="0" t="n">
        <v>56</v>
      </c>
      <c r="C287" s="19" t="n">
        <f aca="false">IF(C$19="third",C187,C87)-IF($B87=0,C$21,0)</f>
        <v>0</v>
      </c>
      <c r="D287" s="19" t="n">
        <f aca="false">IF(D$19="third",D187,D87)-IF($B87=0,D$21,0)</f>
        <v>0</v>
      </c>
      <c r="E287" s="19" t="n">
        <f aca="false">IF(E$19="third",E187,E87)-IF($B87=0,E$21,0)</f>
        <v>0</v>
      </c>
      <c r="F287" s="19" t="n">
        <f aca="false">IF(F$19="third",F187,F87)-IF($B87=0,F$21,0)</f>
        <v>0</v>
      </c>
      <c r="G287" s="19" t="n">
        <f aca="false">IF(G$19="third",G187,G87)-IF($B87=0,G$21,0)</f>
        <v>0</v>
      </c>
      <c r="H287" s="19" t="n">
        <f aca="false">IF(H$19="third",H187,H87)-IF($B87=0,H$21,0)</f>
        <v>0</v>
      </c>
      <c r="I287" s="19" t="n">
        <f aca="false">IF(I$19="third",I187,I87)-IF($B87=0,I$21,0)</f>
        <v>0</v>
      </c>
      <c r="J287" s="19" t="n">
        <f aca="false">IF(J$19="third",J187,J87)-IF($B87=0,J$21,0)</f>
        <v>0</v>
      </c>
      <c r="K287" s="19" t="n">
        <f aca="false">IF(K$19="third",K187,K87)-IF($B87=0,K$21,0)</f>
        <v>0</v>
      </c>
      <c r="L287" s="19" t="n">
        <f aca="false">IF(L$19="third",L187,L87)-IF($B87=0,L$21,0)</f>
        <v>0</v>
      </c>
      <c r="M287" s="19" t="n">
        <f aca="false">IF(M$19="third",M187,M87)-IF($B87=0,M$21,0)</f>
        <v>0</v>
      </c>
      <c r="N287" s="19" t="n">
        <f aca="false">IF(N$19="third",N187,N87)-IF($B87=0,N$21,0)</f>
        <v>0</v>
      </c>
      <c r="O287" s="19" t="n">
        <f aca="false">IF(O$19="third",O187,O87)-IF($B87=0,O$21,0)</f>
        <v>0</v>
      </c>
      <c r="P287" s="19" t="n">
        <f aca="false">IF(P$19="third",P187,P87)-IF($B87=0,P$21,0)</f>
        <v>-670</v>
      </c>
      <c r="Q287" s="19" t="n">
        <f aca="false">IF(Q$19="third",Q187,Q87)-IF($B87=0,Q$21,0)</f>
        <v>0</v>
      </c>
      <c r="R287" s="19" t="n">
        <f aca="false">IF(R$19="third",R187,R87)-IF($B87=0,R$21,0)</f>
        <v>0</v>
      </c>
      <c r="S287" s="19" t="n">
        <f aca="false">IF(S$19="third",S187,S87)-IF($B87=0,S$21,0)</f>
        <v>0</v>
      </c>
      <c r="T287" s="19" t="n">
        <f aca="false">IF(T$19="third",T187,T87)-IF($B87=0,T$21,0)</f>
        <v>0</v>
      </c>
      <c r="U287" s="19" t="n">
        <f aca="false">IF(U$19="third",U187,U87)-IF($B87=0,U$21,0)</f>
        <v>0</v>
      </c>
      <c r="V287" s="19" t="n">
        <f aca="false">IF(V$19="third",V187,V87)-IF($B87=0,V$21,0)</f>
        <v>0</v>
      </c>
      <c r="W287" s="19" t="n">
        <f aca="false">IF(W$19="third",W187,W87)-IF($B87=0,W$21,0)</f>
        <v>0</v>
      </c>
      <c r="X287" s="19" t="n">
        <f aca="false">IF(X$19="third",X187,X87)-IF($B87=0,X$21,0)</f>
        <v>0</v>
      </c>
      <c r="Y287" s="19" t="n">
        <f aca="false">IF(Y$19="third",Y187,Y87)-IF($B87=0,Y$21,0)</f>
        <v>0</v>
      </c>
      <c r="Z287" s="19" t="n">
        <f aca="false">C287+IF($B287=0,C$21-Z$21,0)</f>
        <v>0</v>
      </c>
    </row>
    <row r="288" customFormat="false" ht="15" hidden="false" customHeight="false" outlineLevel="0" collapsed="false">
      <c r="B288" s="0" t="n">
        <v>57</v>
      </c>
      <c r="C288" s="19" t="n">
        <f aca="false">IF(C$19="third",C188,C88)-IF($B88=0,C$21,0)</f>
        <v>0</v>
      </c>
      <c r="D288" s="19" t="n">
        <f aca="false">IF(D$19="third",D188,D88)-IF($B88=0,D$21,0)</f>
        <v>0</v>
      </c>
      <c r="E288" s="19" t="n">
        <f aca="false">IF(E$19="third",E188,E88)-IF($B88=0,E$21,0)</f>
        <v>0</v>
      </c>
      <c r="F288" s="19" t="n">
        <f aca="false">IF(F$19="third",F188,F88)-IF($B88=0,F$21,0)</f>
        <v>0</v>
      </c>
      <c r="G288" s="19" t="n">
        <f aca="false">IF(G$19="third",G188,G88)-IF($B88=0,G$21,0)</f>
        <v>0</v>
      </c>
      <c r="H288" s="19" t="n">
        <f aca="false">IF(H$19="third",H188,H88)-IF($B88=0,H$21,0)</f>
        <v>0</v>
      </c>
      <c r="I288" s="19" t="n">
        <f aca="false">IF(I$19="third",I188,I88)-IF($B88=0,I$21,0)</f>
        <v>0</v>
      </c>
      <c r="J288" s="19" t="n">
        <f aca="false">IF(J$19="third",J188,J88)-IF($B88=0,J$21,0)</f>
        <v>0</v>
      </c>
      <c r="K288" s="19" t="n">
        <f aca="false">IF(K$19="third",K188,K88)-IF($B88=0,K$21,0)</f>
        <v>0</v>
      </c>
      <c r="L288" s="19" t="n">
        <f aca="false">IF(L$19="third",L188,L88)-IF($B88=0,L$21,0)</f>
        <v>0</v>
      </c>
      <c r="M288" s="19" t="n">
        <f aca="false">IF(M$19="third",M188,M88)-IF($B88=0,M$21,0)</f>
        <v>0</v>
      </c>
      <c r="N288" s="19" t="n">
        <f aca="false">IF(N$19="third",N188,N88)-IF($B88=0,N$21,0)</f>
        <v>0</v>
      </c>
      <c r="O288" s="19" t="n">
        <f aca="false">IF(O$19="third",O188,O88)-IF($B88=0,O$21,0)</f>
        <v>0</v>
      </c>
      <c r="P288" s="19" t="n">
        <f aca="false">IF(P$19="third",P188,P88)-IF($B88=0,P$21,0)</f>
        <v>-8970</v>
      </c>
      <c r="Q288" s="19" t="n">
        <f aca="false">IF(Q$19="third",Q188,Q88)-IF($B88=0,Q$21,0)</f>
        <v>0</v>
      </c>
      <c r="R288" s="19" t="n">
        <f aca="false">IF(R$19="third",R188,R88)-IF($B88=0,R$21,0)</f>
        <v>0</v>
      </c>
      <c r="S288" s="19" t="n">
        <f aca="false">IF(S$19="third",S188,S88)-IF($B88=0,S$21,0)</f>
        <v>0</v>
      </c>
      <c r="T288" s="19" t="n">
        <f aca="false">IF(T$19="third",T188,T88)-IF($B88=0,T$21,0)</f>
        <v>0</v>
      </c>
      <c r="U288" s="19" t="n">
        <f aca="false">IF(U$19="third",U188,U88)-IF($B88=0,U$21,0)</f>
        <v>0</v>
      </c>
      <c r="V288" s="19" t="n">
        <f aca="false">IF(V$19="third",V188,V88)-IF($B88=0,V$21,0)</f>
        <v>0</v>
      </c>
      <c r="W288" s="19" t="n">
        <f aca="false">IF(W$19="third",W188,W88)-IF($B88=0,W$21,0)</f>
        <v>0</v>
      </c>
      <c r="X288" s="19" t="n">
        <f aca="false">IF(X$19="third",X188,X88)-IF($B88=0,X$21,0)</f>
        <v>0</v>
      </c>
      <c r="Y288" s="19" t="n">
        <f aca="false">IF(Y$19="third",Y188,Y88)-IF($B88=0,Y$21,0)</f>
        <v>0</v>
      </c>
      <c r="Z288" s="19" t="n">
        <f aca="false">C288+IF($B288=0,C$21-Z$21,0)</f>
        <v>0</v>
      </c>
    </row>
    <row r="289" customFormat="false" ht="15" hidden="false" customHeight="false" outlineLevel="0" collapsed="false">
      <c r="B289" s="0" t="n">
        <v>58</v>
      </c>
      <c r="C289" s="19" t="n">
        <f aca="false">IF(C$19="third",C189,C89)-IF($B89=0,C$21,0)</f>
        <v>0</v>
      </c>
      <c r="D289" s="19" t="n">
        <f aca="false">IF(D$19="third",D189,D89)-IF($B89=0,D$21,0)</f>
        <v>0</v>
      </c>
      <c r="E289" s="19" t="n">
        <f aca="false">IF(E$19="third",E189,E89)-IF($B89=0,E$21,0)</f>
        <v>0</v>
      </c>
      <c r="F289" s="19" t="n">
        <f aca="false">IF(F$19="third",F189,F89)-IF($B89=0,F$21,0)</f>
        <v>0</v>
      </c>
      <c r="G289" s="19" t="n">
        <f aca="false">IF(G$19="third",G189,G89)-IF($B89=0,G$21,0)</f>
        <v>0</v>
      </c>
      <c r="H289" s="19" t="n">
        <f aca="false">IF(H$19="third",H189,H89)-IF($B89=0,H$21,0)</f>
        <v>0</v>
      </c>
      <c r="I289" s="19" t="n">
        <f aca="false">IF(I$19="third",I189,I89)-IF($B89=0,I$21,0)</f>
        <v>0</v>
      </c>
      <c r="J289" s="19" t="n">
        <f aca="false">IF(J$19="third",J189,J89)-IF($B89=0,J$21,0)</f>
        <v>0</v>
      </c>
      <c r="K289" s="19" t="n">
        <f aca="false">IF(K$19="third",K189,K89)-IF($B89=0,K$21,0)</f>
        <v>0</v>
      </c>
      <c r="L289" s="19" t="n">
        <f aca="false">IF(L$19="third",L189,L89)-IF($B89=0,L$21,0)</f>
        <v>0</v>
      </c>
      <c r="M289" s="19" t="n">
        <f aca="false">IF(M$19="third",M189,M89)-IF($B89=0,M$21,0)</f>
        <v>0</v>
      </c>
      <c r="N289" s="19" t="n">
        <f aca="false">IF(N$19="third",N189,N89)-IF($B89=0,N$21,0)</f>
        <v>0</v>
      </c>
      <c r="O289" s="19" t="n">
        <f aca="false">IF(O$19="third",O189,O89)-IF($B89=0,O$21,0)</f>
        <v>0</v>
      </c>
      <c r="P289" s="19" t="n">
        <f aca="false">IF(P$19="third",P189,P89)-IF($B89=0,P$21,0)</f>
        <v>-670</v>
      </c>
      <c r="Q289" s="19" t="n">
        <f aca="false">IF(Q$19="third",Q189,Q89)-IF($B89=0,Q$21,0)</f>
        <v>0</v>
      </c>
      <c r="R289" s="19" t="n">
        <f aca="false">IF(R$19="third",R189,R89)-IF($B89=0,R$21,0)</f>
        <v>0</v>
      </c>
      <c r="S289" s="19" t="n">
        <f aca="false">IF(S$19="third",S189,S89)-IF($B89=0,S$21,0)</f>
        <v>0</v>
      </c>
      <c r="T289" s="19" t="n">
        <f aca="false">IF(T$19="third",T189,T89)-IF($B89=0,T$21,0)</f>
        <v>0</v>
      </c>
      <c r="U289" s="19" t="n">
        <f aca="false">IF(U$19="third",U189,U89)-IF($B89=0,U$21,0)</f>
        <v>0</v>
      </c>
      <c r="V289" s="19" t="n">
        <f aca="false">IF(V$19="third",V189,V89)-IF($B89=0,V$21,0)</f>
        <v>0</v>
      </c>
      <c r="W289" s="19" t="n">
        <f aca="false">IF(W$19="third",W189,W89)-IF($B89=0,W$21,0)</f>
        <v>0</v>
      </c>
      <c r="X289" s="19" t="n">
        <f aca="false">IF(X$19="third",X189,X89)-IF($B89=0,X$21,0)</f>
        <v>0</v>
      </c>
      <c r="Y289" s="19" t="n">
        <f aca="false">IF(Y$19="third",Y189,Y89)-IF($B89=0,Y$21,0)</f>
        <v>0</v>
      </c>
      <c r="Z289" s="19" t="n">
        <f aca="false">C289+IF($B289=0,C$21-Z$21,0)</f>
        <v>0</v>
      </c>
    </row>
    <row r="290" customFormat="false" ht="15" hidden="false" customHeight="false" outlineLevel="0" collapsed="false">
      <c r="B290" s="0" t="n">
        <v>59</v>
      </c>
      <c r="C290" s="19" t="n">
        <f aca="false">IF(C$19="third",C190,C90)-IF($B90=0,C$21,0)</f>
        <v>0</v>
      </c>
      <c r="D290" s="19" t="n">
        <f aca="false">IF(D$19="third",D190,D90)-IF($B90=0,D$21,0)</f>
        <v>0</v>
      </c>
      <c r="E290" s="19" t="n">
        <f aca="false">IF(E$19="third",E190,E90)-IF($B90=0,E$21,0)</f>
        <v>0</v>
      </c>
      <c r="F290" s="19" t="n">
        <f aca="false">IF(F$19="third",F190,F90)-IF($B90=0,F$21,0)</f>
        <v>0</v>
      </c>
      <c r="G290" s="19" t="n">
        <f aca="false">IF(G$19="third",G190,G90)-IF($B90=0,G$21,0)</f>
        <v>0</v>
      </c>
      <c r="H290" s="19" t="n">
        <f aca="false">IF(H$19="third",H190,H90)-IF($B90=0,H$21,0)</f>
        <v>0</v>
      </c>
      <c r="I290" s="19" t="n">
        <f aca="false">IF(I$19="third",I190,I90)-IF($B90=0,I$21,0)</f>
        <v>0</v>
      </c>
      <c r="J290" s="19" t="n">
        <f aca="false">IF(J$19="third",J190,J90)-IF($B90=0,J$21,0)</f>
        <v>0</v>
      </c>
      <c r="K290" s="19" t="n">
        <f aca="false">IF(K$19="third",K190,K90)-IF($B90=0,K$21,0)</f>
        <v>0</v>
      </c>
      <c r="L290" s="19" t="n">
        <f aca="false">IF(L$19="third",L190,L90)-IF($B90=0,L$21,0)</f>
        <v>0</v>
      </c>
      <c r="M290" s="19" t="n">
        <f aca="false">IF(M$19="third",M190,M90)-IF($B90=0,M$21,0)</f>
        <v>0</v>
      </c>
      <c r="N290" s="19" t="n">
        <f aca="false">IF(N$19="third",N190,N90)-IF($B90=0,N$21,0)</f>
        <v>0</v>
      </c>
      <c r="O290" s="19" t="n">
        <f aca="false">IF(O$19="third",O190,O90)-IF($B90=0,O$21,0)</f>
        <v>0</v>
      </c>
      <c r="P290" s="19" t="n">
        <f aca="false">IF(P$19="third",P190,P90)-IF($B90=0,P$21,0)</f>
        <v>-670</v>
      </c>
      <c r="Q290" s="19" t="n">
        <f aca="false">IF(Q$19="third",Q190,Q90)-IF($B90=0,Q$21,0)</f>
        <v>0</v>
      </c>
      <c r="R290" s="19" t="n">
        <f aca="false">IF(R$19="third",R190,R90)-IF($B90=0,R$21,0)</f>
        <v>0</v>
      </c>
      <c r="S290" s="19" t="n">
        <f aca="false">IF(S$19="third",S190,S90)-IF($B90=0,S$21,0)</f>
        <v>0</v>
      </c>
      <c r="T290" s="19" t="n">
        <f aca="false">IF(T$19="third",T190,T90)-IF($B90=0,T$21,0)</f>
        <v>0</v>
      </c>
      <c r="U290" s="19" t="n">
        <f aca="false">IF(U$19="third",U190,U90)-IF($B90=0,U$21,0)</f>
        <v>0</v>
      </c>
      <c r="V290" s="19" t="n">
        <f aca="false">IF(V$19="third",V190,V90)-IF($B90=0,V$21,0)</f>
        <v>0</v>
      </c>
      <c r="W290" s="19" t="n">
        <f aca="false">IF(W$19="third",W190,W90)-IF($B90=0,W$21,0)</f>
        <v>0</v>
      </c>
      <c r="X290" s="19" t="n">
        <f aca="false">IF(X$19="third",X190,X90)-IF($B90=0,X$21,0)</f>
        <v>0</v>
      </c>
      <c r="Y290" s="19" t="n">
        <f aca="false">IF(Y$19="third",Y190,Y90)-IF($B90=0,Y$21,0)</f>
        <v>0</v>
      </c>
      <c r="Z290" s="19" t="n">
        <f aca="false">C290+IF($B290=0,C$21-Z$21,0)</f>
        <v>0</v>
      </c>
    </row>
    <row r="291" customFormat="false" ht="15" hidden="false" customHeight="false" outlineLevel="0" collapsed="false">
      <c r="B291" s="0" t="n">
        <v>60</v>
      </c>
      <c r="C291" s="19" t="n">
        <f aca="false">IF(C$19="third",C191,C91)-IF($B91=0,C$21,0)</f>
        <v>0</v>
      </c>
      <c r="D291" s="19" t="n">
        <f aca="false">IF(D$19="third",D191,D91)-IF($B91=0,D$21,0)</f>
        <v>0</v>
      </c>
      <c r="E291" s="19" t="n">
        <f aca="false">IF(E$19="third",E191,E91)-IF($B91=0,E$21,0)</f>
        <v>0</v>
      </c>
      <c r="F291" s="19" t="n">
        <f aca="false">IF(F$19="third",F191,F91)-IF($B91=0,F$21,0)</f>
        <v>0</v>
      </c>
      <c r="G291" s="19" t="n">
        <f aca="false">IF(G$19="third",G191,G91)-IF($B91=0,G$21,0)</f>
        <v>0</v>
      </c>
      <c r="H291" s="19" t="n">
        <f aca="false">IF(H$19="third",H191,H91)-IF($B91=0,H$21,0)</f>
        <v>0</v>
      </c>
      <c r="I291" s="19" t="n">
        <f aca="false">IF(I$19="third",I191,I91)-IF($B91=0,I$21,0)</f>
        <v>0</v>
      </c>
      <c r="J291" s="19" t="n">
        <f aca="false">IF(J$19="third",J191,J91)-IF($B91=0,J$21,0)</f>
        <v>0</v>
      </c>
      <c r="K291" s="19" t="n">
        <f aca="false">IF(K$19="third",K191,K91)-IF($B91=0,K$21,0)</f>
        <v>0</v>
      </c>
      <c r="L291" s="19" t="n">
        <f aca="false">IF(L$19="third",L191,L91)-IF($B91=0,L$21,0)</f>
        <v>0</v>
      </c>
      <c r="M291" s="19" t="n">
        <f aca="false">IF(M$19="third",M191,M91)-IF($B91=0,M$21,0)</f>
        <v>0</v>
      </c>
      <c r="N291" s="19" t="n">
        <f aca="false">IF(N$19="third",N191,N91)-IF($B91=0,N$21,0)</f>
        <v>0</v>
      </c>
      <c r="O291" s="19" t="n">
        <f aca="false">IF(O$19="third",O191,O91)-IF($B91=0,O$21,0)</f>
        <v>0</v>
      </c>
      <c r="P291" s="19" t="n">
        <f aca="false">IF(P$19="third",P191,P91)-IF($B91=0,P$21,0)</f>
        <v>-670</v>
      </c>
      <c r="Q291" s="19" t="n">
        <f aca="false">IF(Q$19="third",Q191,Q91)-IF($B91=0,Q$21,0)</f>
        <v>0</v>
      </c>
      <c r="R291" s="19" t="n">
        <f aca="false">IF(R$19="third",R191,R91)-IF($B91=0,R$21,0)</f>
        <v>0</v>
      </c>
      <c r="S291" s="19" t="n">
        <f aca="false">IF(S$19="third",S191,S91)-IF($B91=0,S$21,0)</f>
        <v>0</v>
      </c>
      <c r="T291" s="19" t="n">
        <f aca="false">IF(T$19="third",T191,T91)-IF($B91=0,T$21,0)</f>
        <v>0</v>
      </c>
      <c r="U291" s="19" t="n">
        <f aca="false">IF(U$19="third",U191,U91)-IF($B91=0,U$21,0)</f>
        <v>0</v>
      </c>
      <c r="V291" s="19" t="n">
        <f aca="false">IF(V$19="third",V191,V91)-IF($B91=0,V$21,0)</f>
        <v>0</v>
      </c>
      <c r="W291" s="19" t="n">
        <f aca="false">IF(W$19="third",W191,W91)-IF($B91=0,W$21,0)</f>
        <v>0</v>
      </c>
      <c r="X291" s="19" t="n">
        <f aca="false">IF(X$19="third",X191,X91)-IF($B91=0,X$21,0)</f>
        <v>0</v>
      </c>
      <c r="Y291" s="19" t="n">
        <f aca="false">IF(Y$19="third",Y191,Y91)-IF($B91=0,Y$21,0)</f>
        <v>0</v>
      </c>
      <c r="Z291" s="19" t="n">
        <f aca="false">C291+IF($B291=0,C$21-Z$21,0)</f>
        <v>0</v>
      </c>
    </row>
    <row r="292" customFormat="false" ht="15" hidden="false" customHeight="false" outlineLevel="0" collapsed="false">
      <c r="B292" s="0" t="n">
        <v>61</v>
      </c>
      <c r="C292" s="19" t="n">
        <f aca="false">IF(C$19="third",C192,C92)-IF($B92=0,C$21,0)</f>
        <v>0</v>
      </c>
      <c r="D292" s="19" t="n">
        <f aca="false">IF(D$19="third",D192,D92)-IF($B92=0,D$21,0)</f>
        <v>0</v>
      </c>
      <c r="E292" s="19" t="n">
        <f aca="false">IF(E$19="third",E192,E92)-IF($B92=0,E$21,0)</f>
        <v>0</v>
      </c>
      <c r="F292" s="19" t="n">
        <f aca="false">IF(F$19="third",F192,F92)-IF($B92=0,F$21,0)</f>
        <v>0</v>
      </c>
      <c r="G292" s="19" t="n">
        <f aca="false">IF(G$19="third",G192,G92)-IF($B92=0,G$21,0)</f>
        <v>0</v>
      </c>
      <c r="H292" s="19" t="n">
        <f aca="false">IF(H$19="third",H192,H92)-IF($B92=0,H$21,0)</f>
        <v>0</v>
      </c>
      <c r="I292" s="19" t="n">
        <f aca="false">IF(I$19="third",I192,I92)-IF($B92=0,I$21,0)</f>
        <v>0</v>
      </c>
      <c r="J292" s="19" t="n">
        <f aca="false">IF(J$19="third",J192,J92)-IF($B92=0,J$21,0)</f>
        <v>0</v>
      </c>
      <c r="K292" s="19" t="n">
        <f aca="false">IF(K$19="third",K192,K92)-IF($B92=0,K$21,0)</f>
        <v>0</v>
      </c>
      <c r="L292" s="19" t="n">
        <f aca="false">IF(L$19="third",L192,L92)-IF($B92=0,L$21,0)</f>
        <v>0</v>
      </c>
      <c r="M292" s="19" t="n">
        <f aca="false">IF(M$19="third",M192,M92)-IF($B92=0,M$21,0)</f>
        <v>0</v>
      </c>
      <c r="N292" s="19" t="n">
        <f aca="false">IF(N$19="third",N192,N92)-IF($B92=0,N$21,0)</f>
        <v>0</v>
      </c>
      <c r="O292" s="19" t="n">
        <f aca="false">IF(O$19="third",O192,O92)-IF($B92=0,O$21,0)</f>
        <v>0</v>
      </c>
      <c r="P292" s="19" t="n">
        <f aca="false">IF(P$19="third",P192,P92)-IF($B92=0,P$21,0)</f>
        <v>176774</v>
      </c>
      <c r="Q292" s="19" t="n">
        <f aca="false">IF(Q$19="third",Q192,Q92)-IF($B92=0,Q$21,0)</f>
        <v>0</v>
      </c>
      <c r="R292" s="19" t="n">
        <f aca="false">IF(R$19="third",R192,R92)-IF($B92=0,R$21,0)</f>
        <v>0</v>
      </c>
      <c r="S292" s="19" t="n">
        <f aca="false">IF(S$19="third",S192,S92)-IF($B92=0,S$21,0)</f>
        <v>0</v>
      </c>
      <c r="T292" s="19" t="n">
        <f aca="false">IF(T$19="third",T192,T92)-IF($B92=0,T$21,0)</f>
        <v>0</v>
      </c>
      <c r="U292" s="19" t="n">
        <f aca="false">IF(U$19="third",U192,U92)-IF($B92=0,U$21,0)</f>
        <v>0</v>
      </c>
      <c r="V292" s="19" t="n">
        <f aca="false">IF(V$19="third",V192,V92)-IF($B92=0,V$21,0)</f>
        <v>0</v>
      </c>
      <c r="W292" s="19" t="n">
        <f aca="false">IF(W$19="third",W192,W92)-IF($B92=0,W$21,0)</f>
        <v>0</v>
      </c>
      <c r="X292" s="19" t="n">
        <f aca="false">IF(X$19="third",X192,X92)-IF($B92=0,X$21,0)</f>
        <v>0</v>
      </c>
      <c r="Y292" s="19" t="n">
        <f aca="false">IF(Y$19="third",Y192,Y92)-IF($B92=0,Y$21,0)</f>
        <v>0</v>
      </c>
      <c r="Z292" s="19" t="n">
        <f aca="false">C292+IF($B292=0,C$21-Z$21,0)</f>
        <v>0</v>
      </c>
    </row>
    <row r="293" customFormat="false" ht="15" hidden="false" customHeight="false" outlineLevel="0" collapsed="false">
      <c r="B293" s="0" t="n">
        <v>62</v>
      </c>
      <c r="C293" s="19" t="n">
        <f aca="false">IF(C$19="third",C193,C93)-IF($B93=0,C$21,0)</f>
        <v>0</v>
      </c>
      <c r="D293" s="19" t="n">
        <f aca="false">IF(D$19="third",D193,D93)-IF($B93=0,D$21,0)</f>
        <v>0</v>
      </c>
      <c r="E293" s="19" t="n">
        <f aca="false">IF(E$19="third",E193,E93)-IF($B93=0,E$21,0)</f>
        <v>0</v>
      </c>
      <c r="F293" s="19" t="n">
        <f aca="false">IF(F$19="third",F193,F93)-IF($B93=0,F$21,0)</f>
        <v>0</v>
      </c>
      <c r="G293" s="19" t="n">
        <f aca="false">IF(G$19="third",G193,G93)-IF($B93=0,G$21,0)</f>
        <v>0</v>
      </c>
      <c r="H293" s="19" t="n">
        <f aca="false">IF(H$19="third",H193,H93)-IF($B93=0,H$21,0)</f>
        <v>0</v>
      </c>
      <c r="I293" s="19" t="n">
        <f aca="false">IF(I$19="third",I193,I93)-IF($B93=0,I$21,0)</f>
        <v>0</v>
      </c>
      <c r="J293" s="19" t="n">
        <f aca="false">IF(J$19="third",J193,J93)-IF($B93=0,J$21,0)</f>
        <v>0</v>
      </c>
      <c r="K293" s="19" t="n">
        <f aca="false">IF(K$19="third",K193,K93)-IF($B93=0,K$21,0)</f>
        <v>0</v>
      </c>
      <c r="L293" s="19" t="n">
        <f aca="false">IF(L$19="third",L193,L93)-IF($B93=0,L$21,0)</f>
        <v>0</v>
      </c>
      <c r="M293" s="19" t="n">
        <f aca="false">IF(M$19="third",M193,M93)-IF($B93=0,M$21,0)</f>
        <v>0</v>
      </c>
      <c r="N293" s="19" t="n">
        <f aca="false">IF(N$19="third",N193,N93)-IF($B93=0,N$21,0)</f>
        <v>0</v>
      </c>
      <c r="O293" s="19" t="n">
        <f aca="false">IF(O$19="third",O193,O93)-IF($B93=0,O$21,0)</f>
        <v>0</v>
      </c>
      <c r="P293" s="19" t="n">
        <f aca="false">IF(P$19="third",P193,P93)-IF($B93=0,P$21,0)</f>
        <v>0</v>
      </c>
      <c r="Q293" s="19" t="n">
        <f aca="false">IF(Q$19="third",Q193,Q93)-IF($B93=0,Q$21,0)</f>
        <v>0</v>
      </c>
      <c r="R293" s="19" t="n">
        <f aca="false">IF(R$19="third",R193,R93)-IF($B93=0,R$21,0)</f>
        <v>0</v>
      </c>
      <c r="S293" s="19" t="n">
        <f aca="false">IF(S$19="third",S193,S93)-IF($B93=0,S$21,0)</f>
        <v>0</v>
      </c>
      <c r="T293" s="19" t="n">
        <f aca="false">IF(T$19="third",T193,T93)-IF($B93=0,T$21,0)</f>
        <v>0</v>
      </c>
      <c r="U293" s="19" t="n">
        <f aca="false">IF(U$19="third",U193,U93)-IF($B93=0,U$21,0)</f>
        <v>0</v>
      </c>
      <c r="V293" s="19" t="n">
        <f aca="false">IF(V$19="third",V193,V93)-IF($B93=0,V$21,0)</f>
        <v>0</v>
      </c>
      <c r="W293" s="19" t="n">
        <f aca="false">IF(W$19="third",W193,W93)-IF($B93=0,W$21,0)</f>
        <v>0</v>
      </c>
      <c r="X293" s="19" t="n">
        <f aca="false">IF(X$19="third",X193,X93)-IF($B93=0,X$21,0)</f>
        <v>0</v>
      </c>
      <c r="Y293" s="19" t="n">
        <f aca="false">IF(Y$19="third",Y193,Y93)-IF($B93=0,Y$21,0)</f>
        <v>0</v>
      </c>
      <c r="Z293" s="19" t="n">
        <f aca="false">C293+IF($B293=0,C$21-Z$21,0)</f>
        <v>0</v>
      </c>
    </row>
    <row r="294" customFormat="false" ht="15" hidden="false" customHeight="false" outlineLevel="0" collapsed="false">
      <c r="B294" s="0" t="n">
        <v>63</v>
      </c>
      <c r="C294" s="19" t="n">
        <f aca="false">IF(C$19="third",C194,C94)-IF($B94=0,C$21,0)</f>
        <v>0</v>
      </c>
      <c r="D294" s="19" t="n">
        <f aca="false">IF(D$19="third",D194,D94)-IF($B94=0,D$21,0)</f>
        <v>0</v>
      </c>
      <c r="E294" s="19" t="n">
        <f aca="false">IF(E$19="third",E194,E94)-IF($B94=0,E$21,0)</f>
        <v>0</v>
      </c>
      <c r="F294" s="19" t="n">
        <f aca="false">IF(F$19="third",F194,F94)-IF($B94=0,F$21,0)</f>
        <v>0</v>
      </c>
      <c r="G294" s="19" t="n">
        <f aca="false">IF(G$19="third",G194,G94)-IF($B94=0,G$21,0)</f>
        <v>0</v>
      </c>
      <c r="H294" s="19" t="n">
        <f aca="false">IF(H$19="third",H194,H94)-IF($B94=0,H$21,0)</f>
        <v>0</v>
      </c>
      <c r="I294" s="19" t="n">
        <f aca="false">IF(I$19="third",I194,I94)-IF($B94=0,I$21,0)</f>
        <v>0</v>
      </c>
      <c r="J294" s="19" t="n">
        <f aca="false">IF(J$19="third",J194,J94)-IF($B94=0,J$21,0)</f>
        <v>0</v>
      </c>
      <c r="K294" s="19" t="n">
        <f aca="false">IF(K$19="third",K194,K94)-IF($B94=0,K$21,0)</f>
        <v>0</v>
      </c>
      <c r="L294" s="19" t="n">
        <f aca="false">IF(L$19="third",L194,L94)-IF($B94=0,L$21,0)</f>
        <v>0</v>
      </c>
      <c r="M294" s="19" t="n">
        <f aca="false">IF(M$19="third",M194,M94)-IF($B94=0,M$21,0)</f>
        <v>0</v>
      </c>
      <c r="N294" s="19" t="n">
        <f aca="false">IF(N$19="third",N194,N94)-IF($B94=0,N$21,0)</f>
        <v>0</v>
      </c>
      <c r="O294" s="19" t="n">
        <f aca="false">IF(O$19="third",O194,O94)-IF($B94=0,O$21,0)</f>
        <v>0</v>
      </c>
      <c r="P294" s="19" t="n">
        <f aca="false">IF(P$19="third",P194,P94)-IF($B94=0,P$21,0)</f>
        <v>0</v>
      </c>
      <c r="Q294" s="19" t="n">
        <f aca="false">IF(Q$19="third",Q194,Q94)-IF($B94=0,Q$21,0)</f>
        <v>0</v>
      </c>
      <c r="R294" s="19" t="n">
        <f aca="false">IF(R$19="third",R194,R94)-IF($B94=0,R$21,0)</f>
        <v>0</v>
      </c>
      <c r="S294" s="19" t="n">
        <f aca="false">IF(S$19="third",S194,S94)-IF($B94=0,S$21,0)</f>
        <v>0</v>
      </c>
      <c r="T294" s="19" t="n">
        <f aca="false">IF(T$19="third",T194,T94)-IF($B94=0,T$21,0)</f>
        <v>0</v>
      </c>
      <c r="U294" s="19" t="n">
        <f aca="false">IF(U$19="third",U194,U94)-IF($B94=0,U$21,0)</f>
        <v>0</v>
      </c>
      <c r="V294" s="19" t="n">
        <f aca="false">IF(V$19="third",V194,V94)-IF($B94=0,V$21,0)</f>
        <v>0</v>
      </c>
      <c r="W294" s="19" t="n">
        <f aca="false">IF(W$19="third",W194,W94)-IF($B94=0,W$21,0)</f>
        <v>0</v>
      </c>
      <c r="X294" s="19" t="n">
        <f aca="false">IF(X$19="third",X194,X94)-IF($B94=0,X$21,0)</f>
        <v>0</v>
      </c>
      <c r="Y294" s="19" t="n">
        <f aca="false">IF(Y$19="third",Y194,Y94)-IF($B94=0,Y$21,0)</f>
        <v>0</v>
      </c>
      <c r="Z294" s="19" t="n">
        <f aca="false">C294+IF($B294=0,C$21-Z$21,0)</f>
        <v>0</v>
      </c>
    </row>
    <row r="295" customFormat="false" ht="15" hidden="false" customHeight="false" outlineLevel="0" collapsed="false">
      <c r="B295" s="0" t="n">
        <v>64</v>
      </c>
      <c r="C295" s="19" t="n">
        <f aca="false">IF(C$19="third",C195,C95)-IF($B95=0,C$21,0)</f>
        <v>0</v>
      </c>
      <c r="D295" s="19" t="n">
        <f aca="false">IF(D$19="third",D195,D95)-IF($B95=0,D$21,0)</f>
        <v>0</v>
      </c>
      <c r="E295" s="19" t="n">
        <f aca="false">IF(E$19="third",E195,E95)-IF($B95=0,E$21,0)</f>
        <v>0</v>
      </c>
      <c r="F295" s="19" t="n">
        <f aca="false">IF(F$19="third",F195,F95)-IF($B95=0,F$21,0)</f>
        <v>0</v>
      </c>
      <c r="G295" s="19" t="n">
        <f aca="false">IF(G$19="third",G195,G95)-IF($B95=0,G$21,0)</f>
        <v>0</v>
      </c>
      <c r="H295" s="19" t="n">
        <f aca="false">IF(H$19="third",H195,H95)-IF($B95=0,H$21,0)</f>
        <v>0</v>
      </c>
      <c r="I295" s="19" t="n">
        <f aca="false">IF(I$19="third",I195,I95)-IF($B95=0,I$21,0)</f>
        <v>0</v>
      </c>
      <c r="J295" s="19" t="n">
        <f aca="false">IF(J$19="third",J195,J95)-IF($B95=0,J$21,0)</f>
        <v>0</v>
      </c>
      <c r="K295" s="19" t="n">
        <f aca="false">IF(K$19="third",K195,K95)-IF($B95=0,K$21,0)</f>
        <v>0</v>
      </c>
      <c r="L295" s="19" t="n">
        <f aca="false">IF(L$19="third",L195,L95)-IF($B95=0,L$21,0)</f>
        <v>0</v>
      </c>
      <c r="M295" s="19" t="n">
        <f aca="false">IF(M$19="third",M195,M95)-IF($B95=0,M$21,0)</f>
        <v>0</v>
      </c>
      <c r="N295" s="19" t="n">
        <f aca="false">IF(N$19="third",N195,N95)-IF($B95=0,N$21,0)</f>
        <v>0</v>
      </c>
      <c r="O295" s="19" t="n">
        <f aca="false">IF(O$19="third",O195,O95)-IF($B95=0,O$21,0)</f>
        <v>0</v>
      </c>
      <c r="P295" s="19" t="n">
        <f aca="false">IF(P$19="third",P195,P95)-IF($B95=0,P$21,0)</f>
        <v>0</v>
      </c>
      <c r="Q295" s="19" t="n">
        <f aca="false">IF(Q$19="third",Q195,Q95)-IF($B95=0,Q$21,0)</f>
        <v>0</v>
      </c>
      <c r="R295" s="19" t="n">
        <f aca="false">IF(R$19="third",R195,R95)-IF($B95=0,R$21,0)</f>
        <v>0</v>
      </c>
      <c r="S295" s="19" t="n">
        <f aca="false">IF(S$19="third",S195,S95)-IF($B95=0,S$21,0)</f>
        <v>0</v>
      </c>
      <c r="T295" s="19" t="n">
        <f aca="false">IF(T$19="third",T195,T95)-IF($B95=0,T$21,0)</f>
        <v>0</v>
      </c>
      <c r="U295" s="19" t="n">
        <f aca="false">IF(U$19="third",U195,U95)-IF($B95=0,U$21,0)</f>
        <v>0</v>
      </c>
      <c r="V295" s="19" t="n">
        <f aca="false">IF(V$19="third",V195,V95)-IF($B95=0,V$21,0)</f>
        <v>0</v>
      </c>
      <c r="W295" s="19" t="n">
        <f aca="false">IF(W$19="third",W195,W95)-IF($B95=0,W$21,0)</f>
        <v>0</v>
      </c>
      <c r="X295" s="19" t="n">
        <f aca="false">IF(X$19="third",X195,X95)-IF($B95=0,X$21,0)</f>
        <v>0</v>
      </c>
      <c r="Y295" s="19" t="n">
        <f aca="false">IF(Y$19="third",Y195,Y95)-IF($B95=0,Y$21,0)</f>
        <v>0</v>
      </c>
      <c r="Z295" s="19" t="n">
        <f aca="false">C295+IF($B295=0,C$21-Z$21,0)</f>
        <v>0</v>
      </c>
    </row>
    <row r="296" customFormat="false" ht="15" hidden="false" customHeight="false" outlineLevel="0" collapsed="false">
      <c r="B296" s="0" t="n">
        <v>65</v>
      </c>
      <c r="C296" s="19" t="n">
        <f aca="false">IF(C$19="third",C196,C96)-IF($B96=0,C$21,0)</f>
        <v>0</v>
      </c>
      <c r="D296" s="19" t="n">
        <f aca="false">IF(D$19="third",D196,D96)-IF($B96=0,D$21,0)</f>
        <v>0</v>
      </c>
      <c r="E296" s="19" t="n">
        <f aca="false">IF(E$19="third",E196,E96)-IF($B96=0,E$21,0)</f>
        <v>0</v>
      </c>
      <c r="F296" s="19" t="n">
        <f aca="false">IF(F$19="third",F196,F96)-IF($B96=0,F$21,0)</f>
        <v>0</v>
      </c>
      <c r="G296" s="19" t="n">
        <f aca="false">IF(G$19="third",G196,G96)-IF($B96=0,G$21,0)</f>
        <v>0</v>
      </c>
      <c r="H296" s="19" t="n">
        <f aca="false">IF(H$19="third",H196,H96)-IF($B96=0,H$21,0)</f>
        <v>0</v>
      </c>
      <c r="I296" s="19" t="n">
        <f aca="false">IF(I$19="third",I196,I96)-IF($B96=0,I$21,0)</f>
        <v>0</v>
      </c>
      <c r="J296" s="19" t="n">
        <f aca="false">IF(J$19="third",J196,J96)-IF($B96=0,J$21,0)</f>
        <v>0</v>
      </c>
      <c r="K296" s="19" t="n">
        <f aca="false">IF(K$19="third",K196,K96)-IF($B96=0,K$21,0)</f>
        <v>0</v>
      </c>
      <c r="L296" s="19" t="n">
        <f aca="false">IF(L$19="third",L196,L96)-IF($B96=0,L$21,0)</f>
        <v>0</v>
      </c>
      <c r="M296" s="19" t="n">
        <f aca="false">IF(M$19="third",M196,M96)-IF($B96=0,M$21,0)</f>
        <v>0</v>
      </c>
      <c r="N296" s="19" t="n">
        <f aca="false">IF(N$19="third",N196,N96)-IF($B96=0,N$21,0)</f>
        <v>0</v>
      </c>
      <c r="O296" s="19" t="n">
        <f aca="false">IF(O$19="third",O196,O96)-IF($B96=0,O$21,0)</f>
        <v>0</v>
      </c>
      <c r="P296" s="19" t="n">
        <f aca="false">IF(P$19="third",P196,P96)-IF($B96=0,P$21,0)</f>
        <v>0</v>
      </c>
      <c r="Q296" s="19" t="n">
        <f aca="false">IF(Q$19="third",Q196,Q96)-IF($B96=0,Q$21,0)</f>
        <v>0</v>
      </c>
      <c r="R296" s="19" t="n">
        <f aca="false">IF(R$19="third",R196,R96)-IF($B96=0,R$21,0)</f>
        <v>0</v>
      </c>
      <c r="S296" s="19" t="n">
        <f aca="false">IF(S$19="third",S196,S96)-IF($B96=0,S$21,0)</f>
        <v>0</v>
      </c>
      <c r="T296" s="19" t="n">
        <f aca="false">IF(T$19="third",T196,T96)-IF($B96=0,T$21,0)</f>
        <v>0</v>
      </c>
      <c r="U296" s="19" t="n">
        <f aca="false">IF(U$19="third",U196,U96)-IF($B96=0,U$21,0)</f>
        <v>0</v>
      </c>
      <c r="V296" s="19" t="n">
        <f aca="false">IF(V$19="third",V196,V96)-IF($B96=0,V$21,0)</f>
        <v>0</v>
      </c>
      <c r="W296" s="19" t="n">
        <f aca="false">IF(W$19="third",W196,W96)-IF($B96=0,W$21,0)</f>
        <v>0</v>
      </c>
      <c r="X296" s="19" t="n">
        <f aca="false">IF(X$19="third",X196,X96)-IF($B96=0,X$21,0)</f>
        <v>0</v>
      </c>
      <c r="Y296" s="19" t="n">
        <f aca="false">IF(Y$19="third",Y196,Y96)-IF($B96=0,Y$21,0)</f>
        <v>0</v>
      </c>
      <c r="Z296" s="19" t="n">
        <f aca="false">C296+IF($B296=0,C$21-Z$21,0)</f>
        <v>0</v>
      </c>
    </row>
    <row r="297" customFormat="false" ht="15" hidden="false" customHeight="false" outlineLevel="0" collapsed="false">
      <c r="B297" s="0" t="n">
        <v>66</v>
      </c>
      <c r="C297" s="19" t="n">
        <f aca="false">IF(C$19="third",C197,C97)-IF($B97=0,C$21,0)</f>
        <v>0</v>
      </c>
      <c r="D297" s="19" t="n">
        <f aca="false">IF(D$19="third",D197,D97)-IF($B97=0,D$21,0)</f>
        <v>0</v>
      </c>
      <c r="E297" s="19" t="n">
        <f aca="false">IF(E$19="third",E197,E97)-IF($B97=0,E$21,0)</f>
        <v>0</v>
      </c>
      <c r="F297" s="19" t="n">
        <f aca="false">IF(F$19="third",F197,F97)-IF($B97=0,F$21,0)</f>
        <v>0</v>
      </c>
      <c r="G297" s="19" t="n">
        <f aca="false">IF(G$19="third",G197,G97)-IF($B97=0,G$21,0)</f>
        <v>0</v>
      </c>
      <c r="H297" s="19" t="n">
        <f aca="false">IF(H$19="third",H197,H97)-IF($B97=0,H$21,0)</f>
        <v>0</v>
      </c>
      <c r="I297" s="19" t="n">
        <f aca="false">IF(I$19="third",I197,I97)-IF($B97=0,I$21,0)</f>
        <v>0</v>
      </c>
      <c r="J297" s="19" t="n">
        <f aca="false">IF(J$19="third",J197,J97)-IF($B97=0,J$21,0)</f>
        <v>0</v>
      </c>
      <c r="K297" s="19" t="n">
        <f aca="false">IF(K$19="third",K197,K97)-IF($B97=0,K$21,0)</f>
        <v>0</v>
      </c>
      <c r="L297" s="19" t="n">
        <f aca="false">IF(L$19="third",L197,L97)-IF($B97=0,L$21,0)</f>
        <v>0</v>
      </c>
      <c r="M297" s="19" t="n">
        <f aca="false">IF(M$19="third",M197,M97)-IF($B97=0,M$21,0)</f>
        <v>0</v>
      </c>
      <c r="N297" s="19" t="n">
        <f aca="false">IF(N$19="third",N197,N97)-IF($B97=0,N$21,0)</f>
        <v>0</v>
      </c>
      <c r="O297" s="19" t="n">
        <f aca="false">IF(O$19="third",O197,O97)-IF($B97=0,O$21,0)</f>
        <v>0</v>
      </c>
      <c r="P297" s="19" t="n">
        <f aca="false">IF(P$19="third",P197,P97)-IF($B97=0,P$21,0)</f>
        <v>0</v>
      </c>
      <c r="Q297" s="19" t="n">
        <f aca="false">IF(Q$19="third",Q197,Q97)-IF($B97=0,Q$21,0)</f>
        <v>0</v>
      </c>
      <c r="R297" s="19" t="n">
        <f aca="false">IF(R$19="third",R197,R97)-IF($B97=0,R$21,0)</f>
        <v>0</v>
      </c>
      <c r="S297" s="19" t="n">
        <f aca="false">IF(S$19="third",S197,S97)-IF($B97=0,S$21,0)</f>
        <v>0</v>
      </c>
      <c r="T297" s="19" t="n">
        <f aca="false">IF(T$19="third",T197,T97)-IF($B97=0,T$21,0)</f>
        <v>0</v>
      </c>
      <c r="U297" s="19" t="n">
        <f aca="false">IF(U$19="third",U197,U97)-IF($B97=0,U$21,0)</f>
        <v>0</v>
      </c>
      <c r="V297" s="19" t="n">
        <f aca="false">IF(V$19="third",V197,V97)-IF($B97=0,V$21,0)</f>
        <v>0</v>
      </c>
      <c r="W297" s="19" t="n">
        <f aca="false">IF(W$19="third",W197,W97)-IF($B97=0,W$21,0)</f>
        <v>0</v>
      </c>
      <c r="X297" s="19" t="n">
        <f aca="false">IF(X$19="third",X197,X97)-IF($B97=0,X$21,0)</f>
        <v>0</v>
      </c>
      <c r="Y297" s="19" t="n">
        <f aca="false">IF(Y$19="third",Y197,Y97)-IF($B97=0,Y$21,0)</f>
        <v>0</v>
      </c>
      <c r="Z297" s="19" t="n">
        <f aca="false">C297+IF($B297=0,C$21-Z$21,0)</f>
        <v>0</v>
      </c>
    </row>
    <row r="298" customFormat="false" ht="15" hidden="false" customHeight="false" outlineLevel="0" collapsed="false">
      <c r="B298" s="0" t="n">
        <v>67</v>
      </c>
      <c r="C298" s="19" t="n">
        <f aca="false">IF(C$19="third",C198,C98)-IF($B98=0,C$21,0)</f>
        <v>0</v>
      </c>
      <c r="D298" s="19" t="n">
        <f aca="false">IF(D$19="third",D198,D98)-IF($B98=0,D$21,0)</f>
        <v>0</v>
      </c>
      <c r="E298" s="19" t="n">
        <f aca="false">IF(E$19="third",E198,E98)-IF($B98=0,E$21,0)</f>
        <v>0</v>
      </c>
      <c r="F298" s="19" t="n">
        <f aca="false">IF(F$19="third",F198,F98)-IF($B98=0,F$21,0)</f>
        <v>0</v>
      </c>
      <c r="G298" s="19" t="n">
        <f aca="false">IF(G$19="third",G198,G98)-IF($B98=0,G$21,0)</f>
        <v>0</v>
      </c>
      <c r="H298" s="19" t="n">
        <f aca="false">IF(H$19="third",H198,H98)-IF($B98=0,H$21,0)</f>
        <v>0</v>
      </c>
      <c r="I298" s="19" t="n">
        <f aca="false">IF(I$19="third",I198,I98)-IF($B98=0,I$21,0)</f>
        <v>0</v>
      </c>
      <c r="J298" s="19" t="n">
        <f aca="false">IF(J$19="third",J198,J98)-IF($B98=0,J$21,0)</f>
        <v>0</v>
      </c>
      <c r="K298" s="19" t="n">
        <f aca="false">IF(K$19="third",K198,K98)-IF($B98=0,K$21,0)</f>
        <v>0</v>
      </c>
      <c r="L298" s="19" t="n">
        <f aca="false">IF(L$19="third",L198,L98)-IF($B98=0,L$21,0)</f>
        <v>0</v>
      </c>
      <c r="M298" s="19" t="n">
        <f aca="false">IF(M$19="third",M198,M98)-IF($B98=0,M$21,0)</f>
        <v>0</v>
      </c>
      <c r="N298" s="19" t="n">
        <f aca="false">IF(N$19="third",N198,N98)-IF($B98=0,N$21,0)</f>
        <v>0</v>
      </c>
      <c r="O298" s="19" t="n">
        <f aca="false">IF(O$19="third",O198,O98)-IF($B98=0,O$21,0)</f>
        <v>0</v>
      </c>
      <c r="P298" s="19" t="n">
        <f aca="false">IF(P$19="third",P198,P98)-IF($B98=0,P$21,0)</f>
        <v>0</v>
      </c>
      <c r="Q298" s="19" t="n">
        <f aca="false">IF(Q$19="third",Q198,Q98)-IF($B98=0,Q$21,0)</f>
        <v>0</v>
      </c>
      <c r="R298" s="19" t="n">
        <f aca="false">IF(R$19="third",R198,R98)-IF($B98=0,R$21,0)</f>
        <v>0</v>
      </c>
      <c r="S298" s="19" t="n">
        <f aca="false">IF(S$19="third",S198,S98)-IF($B98=0,S$21,0)</f>
        <v>0</v>
      </c>
      <c r="T298" s="19" t="n">
        <f aca="false">IF(T$19="third",T198,T98)-IF($B98=0,T$21,0)</f>
        <v>0</v>
      </c>
      <c r="U298" s="19" t="n">
        <f aca="false">IF(U$19="third",U198,U98)-IF($B98=0,U$21,0)</f>
        <v>0</v>
      </c>
      <c r="V298" s="19" t="n">
        <f aca="false">IF(V$19="third",V198,V98)-IF($B98=0,V$21,0)</f>
        <v>0</v>
      </c>
      <c r="W298" s="19" t="n">
        <f aca="false">IF(W$19="third",W198,W98)-IF($B98=0,W$21,0)</f>
        <v>0</v>
      </c>
      <c r="X298" s="19" t="n">
        <f aca="false">IF(X$19="third",X198,X98)-IF($B98=0,X$21,0)</f>
        <v>0</v>
      </c>
      <c r="Y298" s="19" t="n">
        <f aca="false">IF(Y$19="third",Y198,Y98)-IF($B98=0,Y$21,0)</f>
        <v>0</v>
      </c>
      <c r="Z298" s="19" t="n">
        <f aca="false">C298+IF($B298=0,C$21-Z$21,0)</f>
        <v>0</v>
      </c>
    </row>
    <row r="299" customFormat="false" ht="15" hidden="false" customHeight="false" outlineLevel="0" collapsed="false">
      <c r="B299" s="0" t="n">
        <v>68</v>
      </c>
      <c r="C299" s="19" t="n">
        <f aca="false">IF(C$19="third",C199,C99)-IF($B99=0,C$21,0)</f>
        <v>0</v>
      </c>
      <c r="D299" s="19" t="n">
        <f aca="false">IF(D$19="third",D199,D99)-IF($B99=0,D$21,0)</f>
        <v>0</v>
      </c>
      <c r="E299" s="19" t="n">
        <f aca="false">IF(E$19="third",E199,E99)-IF($B99=0,E$21,0)</f>
        <v>0</v>
      </c>
      <c r="F299" s="19" t="n">
        <f aca="false">IF(F$19="third",F199,F99)-IF($B99=0,F$21,0)</f>
        <v>0</v>
      </c>
      <c r="G299" s="19" t="n">
        <f aca="false">IF(G$19="third",G199,G99)-IF($B99=0,G$21,0)</f>
        <v>0</v>
      </c>
      <c r="H299" s="19" t="n">
        <f aca="false">IF(H$19="third",H199,H99)-IF($B99=0,H$21,0)</f>
        <v>0</v>
      </c>
      <c r="I299" s="19" t="n">
        <f aca="false">IF(I$19="third",I199,I99)-IF($B99=0,I$21,0)</f>
        <v>0</v>
      </c>
      <c r="J299" s="19" t="n">
        <f aca="false">IF(J$19="third",J199,J99)-IF($B99=0,J$21,0)</f>
        <v>0</v>
      </c>
      <c r="K299" s="19" t="n">
        <f aca="false">IF(K$19="third",K199,K99)-IF($B99=0,K$21,0)</f>
        <v>0</v>
      </c>
      <c r="L299" s="19" t="n">
        <f aca="false">IF(L$19="third",L199,L99)-IF($B99=0,L$21,0)</f>
        <v>0</v>
      </c>
      <c r="M299" s="19" t="n">
        <f aca="false">IF(M$19="third",M199,M99)-IF($B99=0,M$21,0)</f>
        <v>0</v>
      </c>
      <c r="N299" s="19" t="n">
        <f aca="false">IF(N$19="third",N199,N99)-IF($B99=0,N$21,0)</f>
        <v>0</v>
      </c>
      <c r="O299" s="19" t="n">
        <f aca="false">IF(O$19="third",O199,O99)-IF($B99=0,O$21,0)</f>
        <v>0</v>
      </c>
      <c r="P299" s="19" t="n">
        <f aca="false">IF(P$19="third",P199,P99)-IF($B99=0,P$21,0)</f>
        <v>0</v>
      </c>
      <c r="Q299" s="19" t="n">
        <f aca="false">IF(Q$19="third",Q199,Q99)-IF($B99=0,Q$21,0)</f>
        <v>0</v>
      </c>
      <c r="R299" s="19" t="n">
        <f aca="false">IF(R$19="third",R199,R99)-IF($B99=0,R$21,0)</f>
        <v>0</v>
      </c>
      <c r="S299" s="19" t="n">
        <f aca="false">IF(S$19="third",S199,S99)-IF($B99=0,S$21,0)</f>
        <v>0</v>
      </c>
      <c r="T299" s="19" t="n">
        <f aca="false">IF(T$19="third",T199,T99)-IF($B99=0,T$21,0)</f>
        <v>0</v>
      </c>
      <c r="U299" s="19" t="n">
        <f aca="false">IF(U$19="third",U199,U99)-IF($B99=0,U$21,0)</f>
        <v>0</v>
      </c>
      <c r="V299" s="19" t="n">
        <f aca="false">IF(V$19="third",V199,V99)-IF($B99=0,V$21,0)</f>
        <v>0</v>
      </c>
      <c r="W299" s="19" t="n">
        <f aca="false">IF(W$19="third",W199,W99)-IF($B99=0,W$21,0)</f>
        <v>0</v>
      </c>
      <c r="X299" s="19" t="n">
        <f aca="false">IF(X$19="third",X199,X99)-IF($B99=0,X$21,0)</f>
        <v>0</v>
      </c>
      <c r="Y299" s="19" t="n">
        <f aca="false">IF(Y$19="third",Y199,Y99)-IF($B99=0,Y$21,0)</f>
        <v>0</v>
      </c>
      <c r="Z299" s="19" t="n">
        <f aca="false">C299+IF($B299=0,C$21-Z$21,0)</f>
        <v>0</v>
      </c>
    </row>
    <row r="300" customFormat="false" ht="15" hidden="false" customHeight="false" outlineLevel="0" collapsed="false">
      <c r="B300" s="0" t="n">
        <v>69</v>
      </c>
      <c r="C300" s="19" t="n">
        <f aca="false">IF(C$19="third",C200,C100)-IF($B100=0,C$21,0)</f>
        <v>0</v>
      </c>
      <c r="D300" s="19" t="n">
        <f aca="false">IF(D$19="third",D200,D100)-IF($B100=0,D$21,0)</f>
        <v>0</v>
      </c>
      <c r="E300" s="19" t="n">
        <f aca="false">IF(E$19="third",E200,E100)-IF($B100=0,E$21,0)</f>
        <v>0</v>
      </c>
      <c r="F300" s="19" t="n">
        <f aca="false">IF(F$19="third",F200,F100)-IF($B100=0,F$21,0)</f>
        <v>0</v>
      </c>
      <c r="G300" s="19" t="n">
        <f aca="false">IF(G$19="third",G200,G100)-IF($B100=0,G$21,0)</f>
        <v>0</v>
      </c>
      <c r="H300" s="19" t="n">
        <f aca="false">IF(H$19="third",H200,H100)-IF($B100=0,H$21,0)</f>
        <v>0</v>
      </c>
      <c r="I300" s="19" t="n">
        <f aca="false">IF(I$19="third",I200,I100)-IF($B100=0,I$21,0)</f>
        <v>0</v>
      </c>
      <c r="J300" s="19" t="n">
        <f aca="false">IF(J$19="third",J200,J100)-IF($B100=0,J$21,0)</f>
        <v>0</v>
      </c>
      <c r="K300" s="19" t="n">
        <f aca="false">IF(K$19="third",K200,K100)-IF($B100=0,K$21,0)</f>
        <v>0</v>
      </c>
      <c r="L300" s="19" t="n">
        <f aca="false">IF(L$19="third",L200,L100)-IF($B100=0,L$21,0)</f>
        <v>0</v>
      </c>
      <c r="M300" s="19" t="n">
        <f aca="false">IF(M$19="third",M200,M100)-IF($B100=0,M$21,0)</f>
        <v>0</v>
      </c>
      <c r="N300" s="19" t="n">
        <f aca="false">IF(N$19="third",N200,N100)-IF($B100=0,N$21,0)</f>
        <v>0</v>
      </c>
      <c r="O300" s="19" t="n">
        <f aca="false">IF(O$19="third",O200,O100)-IF($B100=0,O$21,0)</f>
        <v>0</v>
      </c>
      <c r="P300" s="19" t="n">
        <f aca="false">IF(P$19="third",P200,P100)-IF($B100=0,P$21,0)</f>
        <v>0</v>
      </c>
      <c r="Q300" s="19" t="n">
        <f aca="false">IF(Q$19="third",Q200,Q100)-IF($B100=0,Q$21,0)</f>
        <v>0</v>
      </c>
      <c r="R300" s="19" t="n">
        <f aca="false">IF(R$19="third",R200,R100)-IF($B100=0,R$21,0)</f>
        <v>0</v>
      </c>
      <c r="S300" s="19" t="n">
        <f aca="false">IF(S$19="third",S200,S100)-IF($B100=0,S$21,0)</f>
        <v>0</v>
      </c>
      <c r="T300" s="19" t="n">
        <f aca="false">IF(T$19="third",T200,T100)-IF($B100=0,T$21,0)</f>
        <v>0</v>
      </c>
      <c r="U300" s="19" t="n">
        <f aca="false">IF(U$19="third",U200,U100)-IF($B100=0,U$21,0)</f>
        <v>0</v>
      </c>
      <c r="V300" s="19" t="n">
        <f aca="false">IF(V$19="third",V200,V100)-IF($B100=0,V$21,0)</f>
        <v>0</v>
      </c>
      <c r="W300" s="19" t="n">
        <f aca="false">IF(W$19="third",W200,W100)-IF($B100=0,W$21,0)</f>
        <v>0</v>
      </c>
      <c r="X300" s="19" t="n">
        <f aca="false">IF(X$19="third",X200,X100)-IF($B100=0,X$21,0)</f>
        <v>0</v>
      </c>
      <c r="Y300" s="19" t="n">
        <f aca="false">IF(Y$19="third",Y200,Y100)-IF($B100=0,Y$21,0)</f>
        <v>0</v>
      </c>
      <c r="Z300" s="19" t="n">
        <f aca="false">C300+IF($B300=0,C$21-Z$21,0)</f>
        <v>0</v>
      </c>
    </row>
    <row r="301" customFormat="false" ht="15" hidden="false" customHeight="false" outlineLevel="0" collapsed="false">
      <c r="B301" s="0" t="n">
        <v>70</v>
      </c>
      <c r="C301" s="19" t="n">
        <f aca="false">IF(C$19="third",C201,C101)-IF($B101=0,C$21,0)</f>
        <v>0</v>
      </c>
      <c r="D301" s="19" t="n">
        <f aca="false">IF(D$19="third",D201,D101)-IF($B101=0,D$21,0)</f>
        <v>0</v>
      </c>
      <c r="E301" s="19" t="n">
        <f aca="false">IF(E$19="third",E201,E101)-IF($B101=0,E$21,0)</f>
        <v>0</v>
      </c>
      <c r="F301" s="19" t="n">
        <f aca="false">IF(F$19="third",F201,F101)-IF($B101=0,F$21,0)</f>
        <v>0</v>
      </c>
      <c r="G301" s="19" t="n">
        <f aca="false">IF(G$19="third",G201,G101)-IF($B101=0,G$21,0)</f>
        <v>0</v>
      </c>
      <c r="H301" s="19" t="n">
        <f aca="false">IF(H$19="third",H201,H101)-IF($B101=0,H$21,0)</f>
        <v>0</v>
      </c>
      <c r="I301" s="19" t="n">
        <f aca="false">IF(I$19="third",I201,I101)-IF($B101=0,I$21,0)</f>
        <v>0</v>
      </c>
      <c r="J301" s="19" t="n">
        <f aca="false">IF(J$19="third",J201,J101)-IF($B101=0,J$21,0)</f>
        <v>0</v>
      </c>
      <c r="K301" s="19" t="n">
        <f aca="false">IF(K$19="third",K201,K101)-IF($B101=0,K$21,0)</f>
        <v>0</v>
      </c>
      <c r="L301" s="19" t="n">
        <f aca="false">IF(L$19="third",L201,L101)-IF($B101=0,L$21,0)</f>
        <v>0</v>
      </c>
      <c r="M301" s="19" t="n">
        <f aca="false">IF(M$19="third",M201,M101)-IF($B101=0,M$21,0)</f>
        <v>0</v>
      </c>
      <c r="N301" s="19" t="n">
        <f aca="false">IF(N$19="third",N201,N101)-IF($B101=0,N$21,0)</f>
        <v>0</v>
      </c>
      <c r="O301" s="19" t="n">
        <f aca="false">IF(O$19="third",O201,O101)-IF($B101=0,O$21,0)</f>
        <v>0</v>
      </c>
      <c r="P301" s="19" t="n">
        <f aca="false">IF(P$19="third",P201,P101)-IF($B101=0,P$21,0)</f>
        <v>0</v>
      </c>
      <c r="Q301" s="19" t="n">
        <f aca="false">IF(Q$19="third",Q201,Q101)-IF($B101=0,Q$21,0)</f>
        <v>0</v>
      </c>
      <c r="R301" s="19" t="n">
        <f aca="false">IF(R$19="third",R201,R101)-IF($B101=0,R$21,0)</f>
        <v>0</v>
      </c>
      <c r="S301" s="19" t="n">
        <f aca="false">IF(S$19="third",S201,S101)-IF($B101=0,S$21,0)</f>
        <v>0</v>
      </c>
      <c r="T301" s="19" t="n">
        <f aca="false">IF(T$19="third",T201,T101)-IF($B101=0,T$21,0)</f>
        <v>0</v>
      </c>
      <c r="U301" s="19" t="n">
        <f aca="false">IF(U$19="third",U201,U101)-IF($B101=0,U$21,0)</f>
        <v>0</v>
      </c>
      <c r="V301" s="19" t="n">
        <f aca="false">IF(V$19="third",V201,V101)-IF($B101=0,V$21,0)</f>
        <v>0</v>
      </c>
      <c r="W301" s="19" t="n">
        <f aca="false">IF(W$19="third",W201,W101)-IF($B101=0,W$21,0)</f>
        <v>0</v>
      </c>
      <c r="X301" s="19" t="n">
        <f aca="false">IF(X$19="third",X201,X101)-IF($B101=0,X$21,0)</f>
        <v>0</v>
      </c>
      <c r="Y301" s="19" t="n">
        <f aca="false">IF(Y$19="third",Y201,Y101)-IF($B101=0,Y$21,0)</f>
        <v>0</v>
      </c>
      <c r="Z301" s="19" t="n">
        <f aca="false">C301+IF($B301=0,C$21-Z$21,0)</f>
        <v>0</v>
      </c>
    </row>
    <row r="302" customFormat="false" ht="15" hidden="false" customHeight="false" outlineLevel="0" collapsed="false">
      <c r="B302" s="0" t="n">
        <v>71</v>
      </c>
      <c r="C302" s="19" t="n">
        <f aca="false">IF(C$19="third",C202,C102)-IF($B102=0,C$21,0)</f>
        <v>0</v>
      </c>
      <c r="D302" s="19" t="n">
        <f aca="false">IF(D$19="third",D202,D102)-IF($B102=0,D$21,0)</f>
        <v>0</v>
      </c>
      <c r="E302" s="19" t="n">
        <f aca="false">IF(E$19="third",E202,E102)-IF($B102=0,E$21,0)</f>
        <v>0</v>
      </c>
      <c r="F302" s="19" t="n">
        <f aca="false">IF(F$19="third",F202,F102)-IF($B102=0,F$21,0)</f>
        <v>0</v>
      </c>
      <c r="G302" s="19" t="n">
        <f aca="false">IF(G$19="third",G202,G102)-IF($B102=0,G$21,0)</f>
        <v>0</v>
      </c>
      <c r="H302" s="19" t="n">
        <f aca="false">IF(H$19="third",H202,H102)-IF($B102=0,H$21,0)</f>
        <v>0</v>
      </c>
      <c r="I302" s="19" t="n">
        <f aca="false">IF(I$19="third",I202,I102)-IF($B102=0,I$21,0)</f>
        <v>0</v>
      </c>
      <c r="J302" s="19" t="n">
        <f aca="false">IF(J$19="third",J202,J102)-IF($B102=0,J$21,0)</f>
        <v>0</v>
      </c>
      <c r="K302" s="19" t="n">
        <f aca="false">IF(K$19="third",K202,K102)-IF($B102=0,K$21,0)</f>
        <v>0</v>
      </c>
      <c r="L302" s="19" t="n">
        <f aca="false">IF(L$19="third",L202,L102)-IF($B102=0,L$21,0)</f>
        <v>0</v>
      </c>
      <c r="M302" s="19" t="n">
        <f aca="false">IF(M$19="third",M202,M102)-IF($B102=0,M$21,0)</f>
        <v>0</v>
      </c>
      <c r="N302" s="19" t="n">
        <f aca="false">IF(N$19="third",N202,N102)-IF($B102=0,N$21,0)</f>
        <v>0</v>
      </c>
      <c r="O302" s="19" t="n">
        <f aca="false">IF(O$19="third",O202,O102)-IF($B102=0,O$21,0)</f>
        <v>0</v>
      </c>
      <c r="P302" s="19" t="n">
        <f aca="false">IF(P$19="third",P202,P102)-IF($B102=0,P$21,0)</f>
        <v>0</v>
      </c>
      <c r="Q302" s="19" t="n">
        <f aca="false">IF(Q$19="third",Q202,Q102)-IF($B102=0,Q$21,0)</f>
        <v>0</v>
      </c>
      <c r="R302" s="19" t="n">
        <f aca="false">IF(R$19="third",R202,R102)-IF($B102=0,R$21,0)</f>
        <v>0</v>
      </c>
      <c r="S302" s="19" t="n">
        <f aca="false">IF(S$19="third",S202,S102)-IF($B102=0,S$21,0)</f>
        <v>0</v>
      </c>
      <c r="T302" s="19" t="n">
        <f aca="false">IF(T$19="third",T202,T102)-IF($B102=0,T$21,0)</f>
        <v>0</v>
      </c>
      <c r="U302" s="19" t="n">
        <f aca="false">IF(U$19="third",U202,U102)-IF($B102=0,U$21,0)</f>
        <v>0</v>
      </c>
      <c r="V302" s="19" t="n">
        <f aca="false">IF(V$19="third",V202,V102)-IF($B102=0,V$21,0)</f>
        <v>0</v>
      </c>
      <c r="W302" s="19" t="n">
        <f aca="false">IF(W$19="third",W202,W102)-IF($B102=0,W$21,0)</f>
        <v>0</v>
      </c>
      <c r="X302" s="19" t="n">
        <f aca="false">IF(X$19="third",X202,X102)-IF($B102=0,X$21,0)</f>
        <v>0</v>
      </c>
      <c r="Y302" s="19" t="n">
        <f aca="false">IF(Y$19="third",Y202,Y102)-IF($B102=0,Y$21,0)</f>
        <v>0</v>
      </c>
      <c r="Z302" s="19" t="n">
        <f aca="false">C302+IF($B302=0,C$21-Z$21,0)</f>
        <v>0</v>
      </c>
    </row>
    <row r="303" customFormat="false" ht="15" hidden="false" customHeight="false" outlineLevel="0" collapsed="false">
      <c r="B303" s="0" t="n">
        <v>72</v>
      </c>
      <c r="C303" s="19" t="n">
        <f aca="false">IF(C$19="third",C203,C103)-IF($B103=0,C$21,0)</f>
        <v>0</v>
      </c>
      <c r="D303" s="19" t="n">
        <f aca="false">IF(D$19="third",D203,D103)-IF($B103=0,D$21,0)</f>
        <v>0</v>
      </c>
      <c r="E303" s="19" t="n">
        <f aca="false">IF(E$19="third",E203,E103)-IF($B103=0,E$21,0)</f>
        <v>0</v>
      </c>
      <c r="F303" s="19" t="n">
        <f aca="false">IF(F$19="third",F203,F103)-IF($B103=0,F$21,0)</f>
        <v>0</v>
      </c>
      <c r="G303" s="19" t="n">
        <f aca="false">IF(G$19="third",G203,G103)-IF($B103=0,G$21,0)</f>
        <v>0</v>
      </c>
      <c r="H303" s="19" t="n">
        <f aca="false">IF(H$19="third",H203,H103)-IF($B103=0,H$21,0)</f>
        <v>0</v>
      </c>
      <c r="I303" s="19" t="n">
        <f aca="false">IF(I$19="third",I203,I103)-IF($B103=0,I$21,0)</f>
        <v>0</v>
      </c>
      <c r="J303" s="19" t="n">
        <f aca="false">IF(J$19="third",J203,J103)-IF($B103=0,J$21,0)</f>
        <v>0</v>
      </c>
      <c r="K303" s="19" t="n">
        <f aca="false">IF(K$19="third",K203,K103)-IF($B103=0,K$21,0)</f>
        <v>0</v>
      </c>
      <c r="L303" s="19" t="n">
        <f aca="false">IF(L$19="third",L203,L103)-IF($B103=0,L$21,0)</f>
        <v>0</v>
      </c>
      <c r="M303" s="19" t="n">
        <f aca="false">IF(M$19="third",M203,M103)-IF($B103=0,M$21,0)</f>
        <v>0</v>
      </c>
      <c r="N303" s="19" t="n">
        <f aca="false">IF(N$19="third",N203,N103)-IF($B103=0,N$21,0)</f>
        <v>0</v>
      </c>
      <c r="O303" s="19" t="n">
        <f aca="false">IF(O$19="third",O203,O103)-IF($B103=0,O$21,0)</f>
        <v>0</v>
      </c>
      <c r="P303" s="19" t="n">
        <f aca="false">IF(P$19="third",P203,P103)-IF($B103=0,P$21,0)</f>
        <v>0</v>
      </c>
      <c r="Q303" s="19" t="n">
        <f aca="false">IF(Q$19="third",Q203,Q103)-IF($B103=0,Q$21,0)</f>
        <v>0</v>
      </c>
      <c r="R303" s="19" t="n">
        <f aca="false">IF(R$19="third",R203,R103)-IF($B103=0,R$21,0)</f>
        <v>0</v>
      </c>
      <c r="S303" s="19" t="n">
        <f aca="false">IF(S$19="third",S203,S103)-IF($B103=0,S$21,0)</f>
        <v>0</v>
      </c>
      <c r="T303" s="19" t="n">
        <f aca="false">IF(T$19="third",T203,T103)-IF($B103=0,T$21,0)</f>
        <v>0</v>
      </c>
      <c r="U303" s="19" t="n">
        <f aca="false">IF(U$19="third",U203,U103)-IF($B103=0,U$21,0)</f>
        <v>0</v>
      </c>
      <c r="V303" s="19" t="n">
        <f aca="false">IF(V$19="third",V203,V103)-IF($B103=0,V$21,0)</f>
        <v>0</v>
      </c>
      <c r="W303" s="19" t="n">
        <f aca="false">IF(W$19="third",W203,W103)-IF($B103=0,W$21,0)</f>
        <v>0</v>
      </c>
      <c r="X303" s="19" t="n">
        <f aca="false">IF(X$19="third",X203,X103)-IF($B103=0,X$21,0)</f>
        <v>0</v>
      </c>
      <c r="Y303" s="19" t="n">
        <f aca="false">IF(Y$19="third",Y203,Y103)-IF($B103=0,Y$21,0)</f>
        <v>0</v>
      </c>
      <c r="Z303" s="19" t="n">
        <f aca="false">C303+IF($B303=0,C$21-Z$21,0)</f>
        <v>0</v>
      </c>
    </row>
    <row r="304" customFormat="false" ht="15" hidden="false" customHeight="false" outlineLevel="0" collapsed="false">
      <c r="B304" s="0" t="n">
        <v>73</v>
      </c>
      <c r="C304" s="19" t="n">
        <f aca="false">IF(C$19="third",C204,C104)-IF($B104=0,C$21,0)</f>
        <v>0</v>
      </c>
      <c r="D304" s="19" t="n">
        <f aca="false">IF(D$19="third",D204,D104)-IF($B104=0,D$21,0)</f>
        <v>0</v>
      </c>
      <c r="E304" s="19" t="n">
        <f aca="false">IF(E$19="third",E204,E104)-IF($B104=0,E$21,0)</f>
        <v>0</v>
      </c>
      <c r="F304" s="19" t="n">
        <f aca="false">IF(F$19="third",F204,F104)-IF($B104=0,F$21,0)</f>
        <v>0</v>
      </c>
      <c r="G304" s="19" t="n">
        <f aca="false">IF(G$19="third",G204,G104)-IF($B104=0,G$21,0)</f>
        <v>0</v>
      </c>
      <c r="H304" s="19" t="n">
        <f aca="false">IF(H$19="third",H204,H104)-IF($B104=0,H$21,0)</f>
        <v>0</v>
      </c>
      <c r="I304" s="19" t="n">
        <f aca="false">IF(I$19="third",I204,I104)-IF($B104=0,I$21,0)</f>
        <v>0</v>
      </c>
      <c r="J304" s="19" t="n">
        <f aca="false">IF(J$19="third",J204,J104)-IF($B104=0,J$21,0)</f>
        <v>0</v>
      </c>
      <c r="K304" s="19" t="n">
        <f aca="false">IF(K$19="third",K204,K104)-IF($B104=0,K$21,0)</f>
        <v>0</v>
      </c>
      <c r="L304" s="19" t="n">
        <f aca="false">IF(L$19="third",L204,L104)-IF($B104=0,L$21,0)</f>
        <v>0</v>
      </c>
      <c r="M304" s="19" t="n">
        <f aca="false">IF(M$19="third",M204,M104)-IF($B104=0,M$21,0)</f>
        <v>0</v>
      </c>
      <c r="N304" s="19" t="n">
        <f aca="false">IF(N$19="third",N204,N104)-IF($B104=0,N$21,0)</f>
        <v>0</v>
      </c>
      <c r="O304" s="19" t="n">
        <f aca="false">IF(O$19="third",O204,O104)-IF($B104=0,O$21,0)</f>
        <v>0</v>
      </c>
      <c r="P304" s="19" t="n">
        <f aca="false">IF(P$19="third",P204,P104)-IF($B104=0,P$21,0)</f>
        <v>0</v>
      </c>
      <c r="Q304" s="19" t="n">
        <f aca="false">IF(Q$19="third",Q204,Q104)-IF($B104=0,Q$21,0)</f>
        <v>0</v>
      </c>
      <c r="R304" s="19" t="n">
        <f aca="false">IF(R$19="third",R204,R104)-IF($B104=0,R$21,0)</f>
        <v>0</v>
      </c>
      <c r="S304" s="19" t="n">
        <f aca="false">IF(S$19="third",S204,S104)-IF($B104=0,S$21,0)</f>
        <v>0</v>
      </c>
      <c r="T304" s="19" t="n">
        <f aca="false">IF(T$19="third",T204,T104)-IF($B104=0,T$21,0)</f>
        <v>0</v>
      </c>
      <c r="U304" s="19" t="n">
        <f aca="false">IF(U$19="third",U204,U104)-IF($B104=0,U$21,0)</f>
        <v>0</v>
      </c>
      <c r="V304" s="19" t="n">
        <f aca="false">IF(V$19="third",V204,V104)-IF($B104=0,V$21,0)</f>
        <v>0</v>
      </c>
      <c r="W304" s="19" t="n">
        <f aca="false">IF(W$19="third",W204,W104)-IF($B104=0,W$21,0)</f>
        <v>0</v>
      </c>
      <c r="X304" s="19" t="n">
        <f aca="false">IF(X$19="third",X204,X104)-IF($B104=0,X$21,0)</f>
        <v>0</v>
      </c>
      <c r="Y304" s="19" t="n">
        <f aca="false">IF(Y$19="third",Y204,Y104)-IF($B104=0,Y$21,0)</f>
        <v>0</v>
      </c>
      <c r="Z304" s="19" t="n">
        <f aca="false">C304+IF($B304=0,C$21-Z$21,0)</f>
        <v>0</v>
      </c>
    </row>
    <row r="305" customFormat="false" ht="15" hidden="false" customHeight="false" outlineLevel="0" collapsed="false">
      <c r="B305" s="0" t="n">
        <v>74</v>
      </c>
      <c r="C305" s="19" t="n">
        <f aca="false">IF(C$19="third",C205,C105)-IF($B105=0,C$21,0)</f>
        <v>0</v>
      </c>
      <c r="D305" s="19" t="n">
        <f aca="false">IF(D$19="third",D205,D105)-IF($B105=0,D$21,0)</f>
        <v>0</v>
      </c>
      <c r="E305" s="19" t="n">
        <f aca="false">IF(E$19="third",E205,E105)-IF($B105=0,E$21,0)</f>
        <v>0</v>
      </c>
      <c r="F305" s="19" t="n">
        <f aca="false">IF(F$19="third",F205,F105)-IF($B105=0,F$21,0)</f>
        <v>0</v>
      </c>
      <c r="G305" s="19" t="n">
        <f aca="false">IF(G$19="third",G205,G105)-IF($B105=0,G$21,0)</f>
        <v>0</v>
      </c>
      <c r="H305" s="19" t="n">
        <f aca="false">IF(H$19="third",H205,H105)-IF($B105=0,H$21,0)</f>
        <v>0</v>
      </c>
      <c r="I305" s="19" t="n">
        <f aca="false">IF(I$19="third",I205,I105)-IF($B105=0,I$21,0)</f>
        <v>0</v>
      </c>
      <c r="J305" s="19" t="n">
        <f aca="false">IF(J$19="third",J205,J105)-IF($B105=0,J$21,0)</f>
        <v>0</v>
      </c>
      <c r="K305" s="19" t="n">
        <f aca="false">IF(K$19="third",K205,K105)-IF($B105=0,K$21,0)</f>
        <v>0</v>
      </c>
      <c r="L305" s="19" t="n">
        <f aca="false">IF(L$19="third",L205,L105)-IF($B105=0,L$21,0)</f>
        <v>0</v>
      </c>
      <c r="M305" s="19" t="n">
        <f aca="false">IF(M$19="third",M205,M105)-IF($B105=0,M$21,0)</f>
        <v>0</v>
      </c>
      <c r="N305" s="19" t="n">
        <f aca="false">IF(N$19="third",N205,N105)-IF($B105=0,N$21,0)</f>
        <v>0</v>
      </c>
      <c r="O305" s="19" t="n">
        <f aca="false">IF(O$19="third",O205,O105)-IF($B105=0,O$21,0)</f>
        <v>0</v>
      </c>
      <c r="P305" s="19" t="n">
        <f aca="false">IF(P$19="third",P205,P105)-IF($B105=0,P$21,0)</f>
        <v>0</v>
      </c>
      <c r="Q305" s="19" t="n">
        <f aca="false">IF(Q$19="third",Q205,Q105)-IF($B105=0,Q$21,0)</f>
        <v>0</v>
      </c>
      <c r="R305" s="19" t="n">
        <f aca="false">IF(R$19="third",R205,R105)-IF($B105=0,R$21,0)</f>
        <v>0</v>
      </c>
      <c r="S305" s="19" t="n">
        <f aca="false">IF(S$19="third",S205,S105)-IF($B105=0,S$21,0)</f>
        <v>0</v>
      </c>
      <c r="T305" s="19" t="n">
        <f aca="false">IF(T$19="third",T205,T105)-IF($B105=0,T$21,0)</f>
        <v>0</v>
      </c>
      <c r="U305" s="19" t="n">
        <f aca="false">IF(U$19="third",U205,U105)-IF($B105=0,U$21,0)</f>
        <v>0</v>
      </c>
      <c r="V305" s="19" t="n">
        <f aca="false">IF(V$19="third",V205,V105)-IF($B105=0,V$21,0)</f>
        <v>0</v>
      </c>
      <c r="W305" s="19" t="n">
        <f aca="false">IF(W$19="third",W205,W105)-IF($B105=0,W$21,0)</f>
        <v>0</v>
      </c>
      <c r="X305" s="19" t="n">
        <f aca="false">IF(X$19="third",X205,X105)-IF($B105=0,X$21,0)</f>
        <v>0</v>
      </c>
      <c r="Y305" s="19" t="n">
        <f aca="false">IF(Y$19="third",Y205,Y105)-IF($B105=0,Y$21,0)</f>
        <v>0</v>
      </c>
      <c r="Z305" s="19" t="n">
        <f aca="false">C305+IF($B305=0,C$21-Z$21,0)</f>
        <v>0</v>
      </c>
    </row>
    <row r="306" customFormat="false" ht="15" hidden="false" customHeight="false" outlineLevel="0" collapsed="false">
      <c r="B306" s="0" t="n">
        <v>75</v>
      </c>
      <c r="C306" s="19" t="n">
        <f aca="false">IF(C$19="third",C206,C106)-IF($B106=0,C$21,0)</f>
        <v>0</v>
      </c>
      <c r="D306" s="19" t="n">
        <f aca="false">IF(D$19="third",D206,D106)-IF($B106=0,D$21,0)</f>
        <v>0</v>
      </c>
      <c r="E306" s="19" t="n">
        <f aca="false">IF(E$19="third",E206,E106)-IF($B106=0,E$21,0)</f>
        <v>0</v>
      </c>
      <c r="F306" s="19" t="n">
        <f aca="false">IF(F$19="third",F206,F106)-IF($B106=0,F$21,0)</f>
        <v>0</v>
      </c>
      <c r="G306" s="19" t="n">
        <f aca="false">IF(G$19="third",G206,G106)-IF($B106=0,G$21,0)</f>
        <v>0</v>
      </c>
      <c r="H306" s="19" t="n">
        <f aca="false">IF(H$19="third",H206,H106)-IF($B106=0,H$21,0)</f>
        <v>0</v>
      </c>
      <c r="I306" s="19" t="n">
        <f aca="false">IF(I$19="third",I206,I106)-IF($B106=0,I$21,0)</f>
        <v>0</v>
      </c>
      <c r="J306" s="19" t="n">
        <f aca="false">IF(J$19="third",J206,J106)-IF($B106=0,J$21,0)</f>
        <v>0</v>
      </c>
      <c r="K306" s="19" t="n">
        <f aca="false">IF(K$19="third",K206,K106)-IF($B106=0,K$21,0)</f>
        <v>0</v>
      </c>
      <c r="L306" s="19" t="n">
        <f aca="false">IF(L$19="third",L206,L106)-IF($B106=0,L$21,0)</f>
        <v>0</v>
      </c>
      <c r="M306" s="19" t="n">
        <f aca="false">IF(M$19="third",M206,M106)-IF($B106=0,M$21,0)</f>
        <v>0</v>
      </c>
      <c r="N306" s="19" t="n">
        <f aca="false">IF(N$19="third",N206,N106)-IF($B106=0,N$21,0)</f>
        <v>0</v>
      </c>
      <c r="O306" s="19" t="n">
        <f aca="false">IF(O$19="third",O206,O106)-IF($B106=0,O$21,0)</f>
        <v>0</v>
      </c>
      <c r="P306" s="19" t="n">
        <f aca="false">IF(P$19="third",P206,P106)-IF($B106=0,P$21,0)</f>
        <v>0</v>
      </c>
      <c r="Q306" s="19" t="n">
        <f aca="false">IF(Q$19="third",Q206,Q106)-IF($B106=0,Q$21,0)</f>
        <v>0</v>
      </c>
      <c r="R306" s="19" t="n">
        <f aca="false">IF(R$19="third",R206,R106)-IF($B106=0,R$21,0)</f>
        <v>0</v>
      </c>
      <c r="S306" s="19" t="n">
        <f aca="false">IF(S$19="third",S206,S106)-IF($B106=0,S$21,0)</f>
        <v>0</v>
      </c>
      <c r="T306" s="19" t="n">
        <f aca="false">IF(T$19="third",T206,T106)-IF($B106=0,T$21,0)</f>
        <v>0</v>
      </c>
      <c r="U306" s="19" t="n">
        <f aca="false">IF(U$19="third",U206,U106)-IF($B106=0,U$21,0)</f>
        <v>0</v>
      </c>
      <c r="V306" s="19" t="n">
        <f aca="false">IF(V$19="third",V206,V106)-IF($B106=0,V$21,0)</f>
        <v>0</v>
      </c>
      <c r="W306" s="19" t="n">
        <f aca="false">IF(W$19="third",W206,W106)-IF($B106=0,W$21,0)</f>
        <v>0</v>
      </c>
      <c r="X306" s="19" t="n">
        <f aca="false">IF(X$19="third",X206,X106)-IF($B106=0,X$21,0)</f>
        <v>0</v>
      </c>
      <c r="Y306" s="19" t="n">
        <f aca="false">IF(Y$19="third",Y206,Y106)-IF($B106=0,Y$21,0)</f>
        <v>0</v>
      </c>
      <c r="Z306" s="19" t="n">
        <f aca="false">C306+IF($B306=0,C$21-Z$21,0)</f>
        <v>0</v>
      </c>
    </row>
    <row r="307" customFormat="false" ht="15" hidden="false" customHeight="false" outlineLevel="0" collapsed="false">
      <c r="B307" s="0" t="n">
        <v>76</v>
      </c>
      <c r="C307" s="19" t="n">
        <f aca="false">IF(C$19="third",C207,C107)-IF($B107=0,C$21,0)</f>
        <v>0</v>
      </c>
      <c r="D307" s="19" t="n">
        <f aca="false">IF(D$19="third",D207,D107)-IF($B107=0,D$21,0)</f>
        <v>0</v>
      </c>
      <c r="E307" s="19" t="n">
        <f aca="false">IF(E$19="third",E207,E107)-IF($B107=0,E$21,0)</f>
        <v>0</v>
      </c>
      <c r="F307" s="19" t="n">
        <f aca="false">IF(F$19="third",F207,F107)-IF($B107=0,F$21,0)</f>
        <v>0</v>
      </c>
      <c r="G307" s="19" t="n">
        <f aca="false">IF(G$19="third",G207,G107)-IF($B107=0,G$21,0)</f>
        <v>0</v>
      </c>
      <c r="H307" s="19" t="n">
        <f aca="false">IF(H$19="third",H207,H107)-IF($B107=0,H$21,0)</f>
        <v>0</v>
      </c>
      <c r="I307" s="19" t="n">
        <f aca="false">IF(I$19="third",I207,I107)-IF($B107=0,I$21,0)</f>
        <v>0</v>
      </c>
      <c r="J307" s="19" t="n">
        <f aca="false">IF(J$19="third",J207,J107)-IF($B107=0,J$21,0)</f>
        <v>0</v>
      </c>
      <c r="K307" s="19" t="n">
        <f aca="false">IF(K$19="third",K207,K107)-IF($B107=0,K$21,0)</f>
        <v>0</v>
      </c>
      <c r="L307" s="19" t="n">
        <f aca="false">IF(L$19="third",L207,L107)-IF($B107=0,L$21,0)</f>
        <v>0</v>
      </c>
      <c r="M307" s="19" t="n">
        <f aca="false">IF(M$19="third",M207,M107)-IF($B107=0,M$21,0)</f>
        <v>0</v>
      </c>
      <c r="N307" s="19" t="n">
        <f aca="false">IF(N$19="third",N207,N107)-IF($B107=0,N$21,0)</f>
        <v>0</v>
      </c>
      <c r="O307" s="19" t="n">
        <f aca="false">IF(O$19="third",O207,O107)-IF($B107=0,O$21,0)</f>
        <v>0</v>
      </c>
      <c r="P307" s="19" t="n">
        <f aca="false">IF(P$19="third",P207,P107)-IF($B107=0,P$21,0)</f>
        <v>0</v>
      </c>
      <c r="Q307" s="19" t="n">
        <f aca="false">IF(Q$19="third",Q207,Q107)-IF($B107=0,Q$21,0)</f>
        <v>0</v>
      </c>
      <c r="R307" s="19" t="n">
        <f aca="false">IF(R$19="third",R207,R107)-IF($B107=0,R$21,0)</f>
        <v>0</v>
      </c>
      <c r="S307" s="19" t="n">
        <f aca="false">IF(S$19="third",S207,S107)-IF($B107=0,S$21,0)</f>
        <v>0</v>
      </c>
      <c r="T307" s="19" t="n">
        <f aca="false">IF(T$19="third",T207,T107)-IF($B107=0,T$21,0)</f>
        <v>0</v>
      </c>
      <c r="U307" s="19" t="n">
        <f aca="false">IF(U$19="third",U207,U107)-IF($B107=0,U$21,0)</f>
        <v>0</v>
      </c>
      <c r="V307" s="19" t="n">
        <f aca="false">IF(V$19="third",V207,V107)-IF($B107=0,V$21,0)</f>
        <v>0</v>
      </c>
      <c r="W307" s="19" t="n">
        <f aca="false">IF(W$19="third",W207,W107)-IF($B107=0,W$21,0)</f>
        <v>0</v>
      </c>
      <c r="X307" s="19" t="n">
        <f aca="false">IF(X$19="third",X207,X107)-IF($B107=0,X$21,0)</f>
        <v>0</v>
      </c>
      <c r="Y307" s="19" t="n">
        <f aca="false">IF(Y$19="third",Y207,Y107)-IF($B107=0,Y$21,0)</f>
        <v>0</v>
      </c>
      <c r="Z307" s="19" t="n">
        <f aca="false">C307+IF($B307=0,C$21-Z$21,0)</f>
        <v>0</v>
      </c>
    </row>
    <row r="308" customFormat="false" ht="15" hidden="false" customHeight="false" outlineLevel="0" collapsed="false">
      <c r="B308" s="0" t="n">
        <v>77</v>
      </c>
      <c r="C308" s="19" t="n">
        <f aca="false">IF(C$19="third",C208,C108)-IF($B108=0,C$21,0)</f>
        <v>0</v>
      </c>
      <c r="D308" s="19" t="n">
        <f aca="false">IF(D$19="third",D208,D108)-IF($B108=0,D$21,0)</f>
        <v>0</v>
      </c>
      <c r="E308" s="19" t="n">
        <f aca="false">IF(E$19="third",E208,E108)-IF($B108=0,E$21,0)</f>
        <v>0</v>
      </c>
      <c r="F308" s="19" t="n">
        <f aca="false">IF(F$19="third",F208,F108)-IF($B108=0,F$21,0)</f>
        <v>0</v>
      </c>
      <c r="G308" s="19" t="n">
        <f aca="false">IF(G$19="third",G208,G108)-IF($B108=0,G$21,0)</f>
        <v>0</v>
      </c>
      <c r="H308" s="19" t="n">
        <f aca="false">IF(H$19="third",H208,H108)-IF($B108=0,H$21,0)</f>
        <v>0</v>
      </c>
      <c r="I308" s="19" t="n">
        <f aca="false">IF(I$19="third",I208,I108)-IF($B108=0,I$21,0)</f>
        <v>0</v>
      </c>
      <c r="J308" s="19" t="n">
        <f aca="false">IF(J$19="third",J208,J108)-IF($B108=0,J$21,0)</f>
        <v>0</v>
      </c>
      <c r="K308" s="19" t="n">
        <f aca="false">IF(K$19="third",K208,K108)-IF($B108=0,K$21,0)</f>
        <v>0</v>
      </c>
      <c r="L308" s="19" t="n">
        <f aca="false">IF(L$19="third",L208,L108)-IF($B108=0,L$21,0)</f>
        <v>0</v>
      </c>
      <c r="M308" s="19" t="n">
        <f aca="false">IF(M$19="third",M208,M108)-IF($B108=0,M$21,0)</f>
        <v>0</v>
      </c>
      <c r="N308" s="19" t="n">
        <f aca="false">IF(N$19="third",N208,N108)-IF($B108=0,N$21,0)</f>
        <v>0</v>
      </c>
      <c r="O308" s="19" t="n">
        <f aca="false">IF(O$19="third",O208,O108)-IF($B108=0,O$21,0)</f>
        <v>0</v>
      </c>
      <c r="P308" s="19" t="n">
        <f aca="false">IF(P$19="third",P208,P108)-IF($B108=0,P$21,0)</f>
        <v>0</v>
      </c>
      <c r="Q308" s="19" t="n">
        <f aca="false">IF(Q$19="third",Q208,Q108)-IF($B108=0,Q$21,0)</f>
        <v>0</v>
      </c>
      <c r="R308" s="19" t="n">
        <f aca="false">IF(R$19="third",R208,R108)-IF($B108=0,R$21,0)</f>
        <v>0</v>
      </c>
      <c r="S308" s="19" t="n">
        <f aca="false">IF(S$19="third",S208,S108)-IF($B108=0,S$21,0)</f>
        <v>0</v>
      </c>
      <c r="T308" s="19" t="n">
        <f aca="false">IF(T$19="third",T208,T108)-IF($B108=0,T$21,0)</f>
        <v>0</v>
      </c>
      <c r="U308" s="19" t="n">
        <f aca="false">IF(U$19="third",U208,U108)-IF($B108=0,U$21,0)</f>
        <v>0</v>
      </c>
      <c r="V308" s="19" t="n">
        <f aca="false">IF(V$19="third",V208,V108)-IF($B108=0,V$21,0)</f>
        <v>0</v>
      </c>
      <c r="W308" s="19" t="n">
        <f aca="false">IF(W$19="third",W208,W108)-IF($B108=0,W$21,0)</f>
        <v>0</v>
      </c>
      <c r="X308" s="19" t="n">
        <f aca="false">IF(X$19="third",X208,X108)-IF($B108=0,X$21,0)</f>
        <v>0</v>
      </c>
      <c r="Y308" s="19" t="n">
        <f aca="false">IF(Y$19="third",Y208,Y108)-IF($B108=0,Y$21,0)</f>
        <v>0</v>
      </c>
      <c r="Z308" s="19" t="n">
        <f aca="false">C308+IF($B308=0,C$21-Z$21,0)</f>
        <v>0</v>
      </c>
    </row>
    <row r="309" customFormat="false" ht="15" hidden="false" customHeight="false" outlineLevel="0" collapsed="false">
      <c r="B309" s="0" t="n">
        <v>78</v>
      </c>
      <c r="C309" s="19" t="n">
        <f aca="false">IF(C$19="third",C209,C109)-IF($B109=0,C$21,0)</f>
        <v>0</v>
      </c>
      <c r="D309" s="19" t="n">
        <f aca="false">IF(D$19="third",D209,D109)-IF($B109=0,D$21,0)</f>
        <v>0</v>
      </c>
      <c r="E309" s="19" t="n">
        <f aca="false">IF(E$19="third",E209,E109)-IF($B109=0,E$21,0)</f>
        <v>0</v>
      </c>
      <c r="F309" s="19" t="n">
        <f aca="false">IF(F$19="third",F209,F109)-IF($B109=0,F$21,0)</f>
        <v>0</v>
      </c>
      <c r="G309" s="19" t="n">
        <f aca="false">IF(G$19="third",G209,G109)-IF($B109=0,G$21,0)</f>
        <v>0</v>
      </c>
      <c r="H309" s="19" t="n">
        <f aca="false">IF(H$19="third",H209,H109)-IF($B109=0,H$21,0)</f>
        <v>0</v>
      </c>
      <c r="I309" s="19" t="n">
        <f aca="false">IF(I$19="third",I209,I109)-IF($B109=0,I$21,0)</f>
        <v>0</v>
      </c>
      <c r="J309" s="19" t="n">
        <f aca="false">IF(J$19="third",J209,J109)-IF($B109=0,J$21,0)</f>
        <v>0</v>
      </c>
      <c r="K309" s="19" t="n">
        <f aca="false">IF(K$19="third",K209,K109)-IF($B109=0,K$21,0)</f>
        <v>0</v>
      </c>
      <c r="L309" s="19" t="n">
        <f aca="false">IF(L$19="third",L209,L109)-IF($B109=0,L$21,0)</f>
        <v>0</v>
      </c>
      <c r="M309" s="19" t="n">
        <f aca="false">IF(M$19="third",M209,M109)-IF($B109=0,M$21,0)</f>
        <v>0</v>
      </c>
      <c r="N309" s="19" t="n">
        <f aca="false">IF(N$19="third",N209,N109)-IF($B109=0,N$21,0)</f>
        <v>0</v>
      </c>
      <c r="O309" s="19" t="n">
        <f aca="false">IF(O$19="third",O209,O109)-IF($B109=0,O$21,0)</f>
        <v>0</v>
      </c>
      <c r="P309" s="19" t="n">
        <f aca="false">IF(P$19="third",P209,P109)-IF($B109=0,P$21,0)</f>
        <v>0</v>
      </c>
      <c r="Q309" s="19" t="n">
        <f aca="false">IF(Q$19="third",Q209,Q109)-IF($B109=0,Q$21,0)</f>
        <v>0</v>
      </c>
      <c r="R309" s="19" t="n">
        <f aca="false">IF(R$19="third",R209,R109)-IF($B109=0,R$21,0)</f>
        <v>0</v>
      </c>
      <c r="S309" s="19" t="n">
        <f aca="false">IF(S$19="third",S209,S109)-IF($B109=0,S$21,0)</f>
        <v>0</v>
      </c>
      <c r="T309" s="19" t="n">
        <f aca="false">IF(T$19="third",T209,T109)-IF($B109=0,T$21,0)</f>
        <v>0</v>
      </c>
      <c r="U309" s="19" t="n">
        <f aca="false">IF(U$19="third",U209,U109)-IF($B109=0,U$21,0)</f>
        <v>0</v>
      </c>
      <c r="V309" s="19" t="n">
        <f aca="false">IF(V$19="third",V209,V109)-IF($B109=0,V$21,0)</f>
        <v>0</v>
      </c>
      <c r="W309" s="19" t="n">
        <f aca="false">IF(W$19="third",W209,W109)-IF($B109=0,W$21,0)</f>
        <v>0</v>
      </c>
      <c r="X309" s="19" t="n">
        <f aca="false">IF(X$19="third",X209,X109)-IF($B109=0,X$21,0)</f>
        <v>0</v>
      </c>
      <c r="Y309" s="19" t="n">
        <f aca="false">IF(Y$19="third",Y209,Y109)-IF($B109=0,Y$21,0)</f>
        <v>0</v>
      </c>
      <c r="Z309" s="19" t="n">
        <f aca="false">C309+IF($B309=0,C$21-Z$21,0)</f>
        <v>0</v>
      </c>
    </row>
    <row r="310" customFormat="false" ht="15" hidden="false" customHeight="false" outlineLevel="0" collapsed="false">
      <c r="B310" s="0" t="n">
        <v>79</v>
      </c>
      <c r="C310" s="19" t="n">
        <f aca="false">IF(C$19="third",C210,C110)-IF($B110=0,C$21,0)</f>
        <v>0</v>
      </c>
      <c r="D310" s="19" t="n">
        <f aca="false">IF(D$19="third",D210,D110)-IF($B110=0,D$21,0)</f>
        <v>0</v>
      </c>
      <c r="E310" s="19" t="n">
        <f aca="false">IF(E$19="third",E210,E110)-IF($B110=0,E$21,0)</f>
        <v>0</v>
      </c>
      <c r="F310" s="19" t="n">
        <f aca="false">IF(F$19="third",F210,F110)-IF($B110=0,F$21,0)</f>
        <v>0</v>
      </c>
      <c r="G310" s="19" t="n">
        <f aca="false">IF(G$19="third",G210,G110)-IF($B110=0,G$21,0)</f>
        <v>0</v>
      </c>
      <c r="H310" s="19" t="n">
        <f aca="false">IF(H$19="third",H210,H110)-IF($B110=0,H$21,0)</f>
        <v>0</v>
      </c>
      <c r="I310" s="19" t="n">
        <f aca="false">IF(I$19="third",I210,I110)-IF($B110=0,I$21,0)</f>
        <v>0</v>
      </c>
      <c r="J310" s="19" t="n">
        <f aca="false">IF(J$19="third",J210,J110)-IF($B110=0,J$21,0)</f>
        <v>0</v>
      </c>
      <c r="K310" s="19" t="n">
        <f aca="false">IF(K$19="third",K210,K110)-IF($B110=0,K$21,0)</f>
        <v>0</v>
      </c>
      <c r="L310" s="19" t="n">
        <f aca="false">IF(L$19="third",L210,L110)-IF($B110=0,L$21,0)</f>
        <v>0</v>
      </c>
      <c r="M310" s="19" t="n">
        <f aca="false">IF(M$19="third",M210,M110)-IF($B110=0,M$21,0)</f>
        <v>0</v>
      </c>
      <c r="N310" s="19" t="n">
        <f aca="false">IF(N$19="third",N210,N110)-IF($B110=0,N$21,0)</f>
        <v>0</v>
      </c>
      <c r="O310" s="19" t="n">
        <f aca="false">IF(O$19="third",O210,O110)-IF($B110=0,O$21,0)</f>
        <v>0</v>
      </c>
      <c r="P310" s="19" t="n">
        <f aca="false">IF(P$19="third",P210,P110)-IF($B110=0,P$21,0)</f>
        <v>0</v>
      </c>
      <c r="Q310" s="19" t="n">
        <f aca="false">IF(Q$19="third",Q210,Q110)-IF($B110=0,Q$21,0)</f>
        <v>0</v>
      </c>
      <c r="R310" s="19" t="n">
        <f aca="false">IF(R$19="third",R210,R110)-IF($B110=0,R$21,0)</f>
        <v>0</v>
      </c>
      <c r="S310" s="19" t="n">
        <f aca="false">IF(S$19="third",S210,S110)-IF($B110=0,S$21,0)</f>
        <v>0</v>
      </c>
      <c r="T310" s="19" t="n">
        <f aca="false">IF(T$19="third",T210,T110)-IF($B110=0,T$21,0)</f>
        <v>0</v>
      </c>
      <c r="U310" s="19" t="n">
        <f aca="false">IF(U$19="third",U210,U110)-IF($B110=0,U$21,0)</f>
        <v>0</v>
      </c>
      <c r="V310" s="19" t="n">
        <f aca="false">IF(V$19="third",V210,V110)-IF($B110=0,V$21,0)</f>
        <v>0</v>
      </c>
      <c r="W310" s="19" t="n">
        <f aca="false">IF(W$19="third",W210,W110)-IF($B110=0,W$21,0)</f>
        <v>0</v>
      </c>
      <c r="X310" s="19" t="n">
        <f aca="false">IF(X$19="third",X210,X110)-IF($B110=0,X$21,0)</f>
        <v>0</v>
      </c>
      <c r="Y310" s="19" t="n">
        <f aca="false">IF(Y$19="third",Y210,Y110)-IF($B110=0,Y$21,0)</f>
        <v>0</v>
      </c>
      <c r="Z310" s="19" t="n">
        <f aca="false">C310+IF($B310=0,C$21-Z$21,0)</f>
        <v>0</v>
      </c>
    </row>
    <row r="311" customFormat="false" ht="15" hidden="false" customHeight="false" outlineLevel="0" collapsed="false">
      <c r="B311" s="0" t="n">
        <v>80</v>
      </c>
      <c r="C311" s="19" t="n">
        <f aca="false">IF(C$19="third",C211,C111)-IF($B111=0,C$21,0)</f>
        <v>0</v>
      </c>
      <c r="D311" s="19" t="n">
        <f aca="false">IF(D$19="third",D211,D111)-IF($B111=0,D$21,0)</f>
        <v>0</v>
      </c>
      <c r="E311" s="19" t="n">
        <f aca="false">IF(E$19="third",E211,E111)-IF($B111=0,E$21,0)</f>
        <v>0</v>
      </c>
      <c r="F311" s="19" t="n">
        <f aca="false">IF(F$19="third",F211,F111)-IF($B111=0,F$21,0)</f>
        <v>0</v>
      </c>
      <c r="G311" s="19" t="n">
        <f aca="false">IF(G$19="third",G211,G111)-IF($B111=0,G$21,0)</f>
        <v>0</v>
      </c>
      <c r="H311" s="19" t="n">
        <f aca="false">IF(H$19="third",H211,H111)-IF($B111=0,H$21,0)</f>
        <v>0</v>
      </c>
      <c r="I311" s="19" t="n">
        <f aca="false">IF(I$19="third",I211,I111)-IF($B111=0,I$21,0)</f>
        <v>0</v>
      </c>
      <c r="J311" s="19" t="n">
        <f aca="false">IF(J$19="third",J211,J111)-IF($B111=0,J$21,0)</f>
        <v>0</v>
      </c>
      <c r="K311" s="19" t="n">
        <f aca="false">IF(K$19="third",K211,K111)-IF($B111=0,K$21,0)</f>
        <v>0</v>
      </c>
      <c r="L311" s="19" t="n">
        <f aca="false">IF(L$19="third",L211,L111)-IF($B111=0,L$21,0)</f>
        <v>0</v>
      </c>
      <c r="M311" s="19" t="n">
        <f aca="false">IF(M$19="third",M211,M111)-IF($B111=0,M$21,0)</f>
        <v>0</v>
      </c>
      <c r="N311" s="19" t="n">
        <f aca="false">IF(N$19="third",N211,N111)-IF($B111=0,N$21,0)</f>
        <v>0</v>
      </c>
      <c r="O311" s="19" t="n">
        <f aca="false">IF(O$19="third",O211,O111)-IF($B111=0,O$21,0)</f>
        <v>0</v>
      </c>
      <c r="P311" s="19" t="n">
        <f aca="false">IF(P$19="third",P211,P111)-IF($B111=0,P$21,0)</f>
        <v>0</v>
      </c>
      <c r="Q311" s="19" t="n">
        <f aca="false">IF(Q$19="third",Q211,Q111)-IF($B111=0,Q$21,0)</f>
        <v>0</v>
      </c>
      <c r="R311" s="19" t="n">
        <f aca="false">IF(R$19="third",R211,R111)-IF($B111=0,R$21,0)</f>
        <v>0</v>
      </c>
      <c r="S311" s="19" t="n">
        <f aca="false">IF(S$19="third",S211,S111)-IF($B111=0,S$21,0)</f>
        <v>0</v>
      </c>
      <c r="T311" s="19" t="n">
        <f aca="false">IF(T$19="third",T211,T111)-IF($B111=0,T$21,0)</f>
        <v>0</v>
      </c>
      <c r="U311" s="19" t="n">
        <f aca="false">IF(U$19="third",U211,U111)-IF($B111=0,U$21,0)</f>
        <v>0</v>
      </c>
      <c r="V311" s="19" t="n">
        <f aca="false">IF(V$19="third",V211,V111)-IF($B111=0,V$21,0)</f>
        <v>0</v>
      </c>
      <c r="W311" s="19" t="n">
        <f aca="false">IF(W$19="third",W211,W111)-IF($B111=0,W$21,0)</f>
        <v>0</v>
      </c>
      <c r="X311" s="19" t="n">
        <f aca="false">IF(X$19="third",X211,X111)-IF($B111=0,X$21,0)</f>
        <v>0</v>
      </c>
      <c r="Y311" s="19" t="n">
        <f aca="false">IF(Y$19="third",Y211,Y111)-IF($B111=0,Y$21,0)</f>
        <v>0</v>
      </c>
      <c r="Z311" s="19" t="n">
        <f aca="false">C311+IF($B311=0,C$21-Z$21,0)</f>
        <v>0</v>
      </c>
    </row>
    <row r="312" customFormat="false" ht="15" hidden="false" customHeight="false" outlineLevel="0" collapsed="false">
      <c r="B312" s="0" t="n">
        <v>81</v>
      </c>
      <c r="C312" s="19" t="n">
        <f aca="false">IF(C$19="third",C212,C112)-IF($B112=0,C$21,0)</f>
        <v>0</v>
      </c>
      <c r="D312" s="19" t="n">
        <f aca="false">IF(D$19="third",D212,D112)-IF($B112=0,D$21,0)</f>
        <v>0</v>
      </c>
      <c r="E312" s="19" t="n">
        <f aca="false">IF(E$19="third",E212,E112)-IF($B112=0,E$21,0)</f>
        <v>0</v>
      </c>
      <c r="F312" s="19" t="n">
        <f aca="false">IF(F$19="third",F212,F112)-IF($B112=0,F$21,0)</f>
        <v>0</v>
      </c>
      <c r="G312" s="19" t="n">
        <f aca="false">IF(G$19="third",G212,G112)-IF($B112=0,G$21,0)</f>
        <v>0</v>
      </c>
      <c r="H312" s="19" t="n">
        <f aca="false">IF(H$19="third",H212,H112)-IF($B112=0,H$21,0)</f>
        <v>0</v>
      </c>
      <c r="I312" s="19" t="n">
        <f aca="false">IF(I$19="third",I212,I112)-IF($B112=0,I$21,0)</f>
        <v>0</v>
      </c>
      <c r="J312" s="19" t="n">
        <f aca="false">IF(J$19="third",J212,J112)-IF($B112=0,J$21,0)</f>
        <v>0</v>
      </c>
      <c r="K312" s="19" t="n">
        <f aca="false">IF(K$19="third",K212,K112)-IF($B112=0,K$21,0)</f>
        <v>0</v>
      </c>
      <c r="L312" s="19" t="n">
        <f aca="false">IF(L$19="third",L212,L112)-IF($B112=0,L$21,0)</f>
        <v>0</v>
      </c>
      <c r="M312" s="19" t="n">
        <f aca="false">IF(M$19="third",M212,M112)-IF($B112=0,M$21,0)</f>
        <v>0</v>
      </c>
      <c r="N312" s="19" t="n">
        <f aca="false">IF(N$19="third",N212,N112)-IF($B112=0,N$21,0)</f>
        <v>0</v>
      </c>
      <c r="O312" s="19" t="n">
        <f aca="false">IF(O$19="third",O212,O112)-IF($B112=0,O$21,0)</f>
        <v>0</v>
      </c>
      <c r="P312" s="19" t="n">
        <f aca="false">IF(P$19="third",P212,P112)-IF($B112=0,P$21,0)</f>
        <v>0</v>
      </c>
      <c r="Q312" s="19" t="n">
        <f aca="false">IF(Q$19="third",Q212,Q112)-IF($B112=0,Q$21,0)</f>
        <v>0</v>
      </c>
      <c r="R312" s="19" t="n">
        <f aca="false">IF(R$19="third",R212,R112)-IF($B112=0,R$21,0)</f>
        <v>0</v>
      </c>
      <c r="S312" s="19" t="n">
        <f aca="false">IF(S$19="third",S212,S112)-IF($B112=0,S$21,0)</f>
        <v>0</v>
      </c>
      <c r="T312" s="19" t="n">
        <f aca="false">IF(T$19="third",T212,T112)-IF($B112=0,T$21,0)</f>
        <v>0</v>
      </c>
      <c r="U312" s="19" t="n">
        <f aca="false">IF(U$19="third",U212,U112)-IF($B112=0,U$21,0)</f>
        <v>0</v>
      </c>
      <c r="V312" s="19" t="n">
        <f aca="false">IF(V$19="third",V212,V112)-IF($B112=0,V$21,0)</f>
        <v>0</v>
      </c>
      <c r="W312" s="19" t="n">
        <f aca="false">IF(W$19="third",W212,W112)-IF($B112=0,W$21,0)</f>
        <v>0</v>
      </c>
      <c r="X312" s="19" t="n">
        <f aca="false">IF(X$19="third",X212,X112)-IF($B112=0,X$21,0)</f>
        <v>0</v>
      </c>
      <c r="Y312" s="19" t="n">
        <f aca="false">IF(Y$19="third",Y212,Y112)-IF($B112=0,Y$21,0)</f>
        <v>0</v>
      </c>
      <c r="Z312" s="19" t="n">
        <f aca="false">C312+IF($B312=0,C$21-Z$21,0)</f>
        <v>0</v>
      </c>
    </row>
    <row r="313" customFormat="false" ht="15" hidden="false" customHeight="false" outlineLevel="0" collapsed="false">
      <c r="B313" s="0" t="n">
        <v>82</v>
      </c>
      <c r="C313" s="19" t="n">
        <f aca="false">IF(C$19="third",C213,C113)-IF($B113=0,C$21,0)</f>
        <v>0</v>
      </c>
      <c r="D313" s="19" t="n">
        <f aca="false">IF(D$19="third",D213,D113)-IF($B113=0,D$21,0)</f>
        <v>0</v>
      </c>
      <c r="E313" s="19" t="n">
        <f aca="false">IF(E$19="third",E213,E113)-IF($B113=0,E$21,0)</f>
        <v>0</v>
      </c>
      <c r="F313" s="19" t="n">
        <f aca="false">IF(F$19="third",F213,F113)-IF($B113=0,F$21,0)</f>
        <v>0</v>
      </c>
      <c r="G313" s="19" t="n">
        <f aca="false">IF(G$19="third",G213,G113)-IF($B113=0,G$21,0)</f>
        <v>0</v>
      </c>
      <c r="H313" s="19" t="n">
        <f aca="false">IF(H$19="third",H213,H113)-IF($B113=0,H$21,0)</f>
        <v>0</v>
      </c>
      <c r="I313" s="19" t="n">
        <f aca="false">IF(I$19="third",I213,I113)-IF($B113=0,I$21,0)</f>
        <v>0</v>
      </c>
      <c r="J313" s="19" t="n">
        <f aca="false">IF(J$19="third",J213,J113)-IF($B113=0,J$21,0)</f>
        <v>0</v>
      </c>
      <c r="K313" s="19" t="n">
        <f aca="false">IF(K$19="third",K213,K113)-IF($B113=0,K$21,0)</f>
        <v>0</v>
      </c>
      <c r="L313" s="19" t="n">
        <f aca="false">IF(L$19="third",L213,L113)-IF($B113=0,L$21,0)</f>
        <v>0</v>
      </c>
      <c r="M313" s="19" t="n">
        <f aca="false">IF(M$19="third",M213,M113)-IF($B113=0,M$21,0)</f>
        <v>0</v>
      </c>
      <c r="N313" s="19" t="n">
        <f aca="false">IF(N$19="third",N213,N113)-IF($B113=0,N$21,0)</f>
        <v>0</v>
      </c>
      <c r="O313" s="19" t="n">
        <f aca="false">IF(O$19="third",O213,O113)-IF($B113=0,O$21,0)</f>
        <v>0</v>
      </c>
      <c r="P313" s="19" t="n">
        <f aca="false">IF(P$19="third",P213,P113)-IF($B113=0,P$21,0)</f>
        <v>0</v>
      </c>
      <c r="Q313" s="19" t="n">
        <f aca="false">IF(Q$19="third",Q213,Q113)-IF($B113=0,Q$21,0)</f>
        <v>0</v>
      </c>
      <c r="R313" s="19" t="n">
        <f aca="false">IF(R$19="third",R213,R113)-IF($B113=0,R$21,0)</f>
        <v>0</v>
      </c>
      <c r="S313" s="19" t="n">
        <f aca="false">IF(S$19="third",S213,S113)-IF($B113=0,S$21,0)</f>
        <v>0</v>
      </c>
      <c r="T313" s="19" t="n">
        <f aca="false">IF(T$19="third",T213,T113)-IF($B113=0,T$21,0)</f>
        <v>0</v>
      </c>
      <c r="U313" s="19" t="n">
        <f aca="false">IF(U$19="third",U213,U113)-IF($B113=0,U$21,0)</f>
        <v>0</v>
      </c>
      <c r="V313" s="19" t="n">
        <f aca="false">IF(V$19="third",V213,V113)-IF($B113=0,V$21,0)</f>
        <v>0</v>
      </c>
      <c r="W313" s="19" t="n">
        <f aca="false">IF(W$19="third",W213,W113)-IF($B113=0,W$21,0)</f>
        <v>0</v>
      </c>
      <c r="X313" s="19" t="n">
        <f aca="false">IF(X$19="third",X213,X113)-IF($B113=0,X$21,0)</f>
        <v>0</v>
      </c>
      <c r="Y313" s="19" t="n">
        <f aca="false">IF(Y$19="third",Y213,Y113)-IF($B113=0,Y$21,0)</f>
        <v>0</v>
      </c>
      <c r="Z313" s="19" t="n">
        <f aca="false">C313+IF($B313=0,C$21-Z$21,0)</f>
        <v>0</v>
      </c>
    </row>
    <row r="314" customFormat="false" ht="15" hidden="false" customHeight="false" outlineLevel="0" collapsed="false">
      <c r="B314" s="0" t="n">
        <v>83</v>
      </c>
      <c r="C314" s="19" t="n">
        <f aca="false">IF(C$19="third",C214,C114)-IF($B114=0,C$21,0)</f>
        <v>0</v>
      </c>
      <c r="D314" s="19" t="n">
        <f aca="false">IF(D$19="third",D214,D114)-IF($B114=0,D$21,0)</f>
        <v>0</v>
      </c>
      <c r="E314" s="19" t="n">
        <f aca="false">IF(E$19="third",E214,E114)-IF($B114=0,E$21,0)</f>
        <v>0</v>
      </c>
      <c r="F314" s="19" t="n">
        <f aca="false">IF(F$19="third",F214,F114)-IF($B114=0,F$21,0)</f>
        <v>0</v>
      </c>
      <c r="G314" s="19" t="n">
        <f aca="false">IF(G$19="third",G214,G114)-IF($B114=0,G$21,0)</f>
        <v>0</v>
      </c>
      <c r="H314" s="19" t="n">
        <f aca="false">IF(H$19="third",H214,H114)-IF($B114=0,H$21,0)</f>
        <v>0</v>
      </c>
      <c r="I314" s="19" t="n">
        <f aca="false">IF(I$19="third",I214,I114)-IF($B114=0,I$21,0)</f>
        <v>0</v>
      </c>
      <c r="J314" s="19" t="n">
        <f aca="false">IF(J$19="third",J214,J114)-IF($B114=0,J$21,0)</f>
        <v>0</v>
      </c>
      <c r="K314" s="19" t="n">
        <f aca="false">IF(K$19="third",K214,K114)-IF($B114=0,K$21,0)</f>
        <v>0</v>
      </c>
      <c r="L314" s="19" t="n">
        <f aca="false">IF(L$19="third",L214,L114)-IF($B114=0,L$21,0)</f>
        <v>0</v>
      </c>
      <c r="M314" s="19" t="n">
        <f aca="false">IF(M$19="third",M214,M114)-IF($B114=0,M$21,0)</f>
        <v>0</v>
      </c>
      <c r="N314" s="19" t="n">
        <f aca="false">IF(N$19="third",N214,N114)-IF($B114=0,N$21,0)</f>
        <v>0</v>
      </c>
      <c r="O314" s="19" t="n">
        <f aca="false">IF(O$19="third",O214,O114)-IF($B114=0,O$21,0)</f>
        <v>0</v>
      </c>
      <c r="P314" s="19" t="n">
        <f aca="false">IF(P$19="third",P214,P114)-IF($B114=0,P$21,0)</f>
        <v>0</v>
      </c>
      <c r="Q314" s="19" t="n">
        <f aca="false">IF(Q$19="third",Q214,Q114)-IF($B114=0,Q$21,0)</f>
        <v>0</v>
      </c>
      <c r="R314" s="19" t="n">
        <f aca="false">IF(R$19="third",R214,R114)-IF($B114=0,R$21,0)</f>
        <v>0</v>
      </c>
      <c r="S314" s="19" t="n">
        <f aca="false">IF(S$19="third",S214,S114)-IF($B114=0,S$21,0)</f>
        <v>0</v>
      </c>
      <c r="T314" s="19" t="n">
        <f aca="false">IF(T$19="third",T214,T114)-IF($B114=0,T$21,0)</f>
        <v>0</v>
      </c>
      <c r="U314" s="19" t="n">
        <f aca="false">IF(U$19="third",U214,U114)-IF($B114=0,U$21,0)</f>
        <v>0</v>
      </c>
      <c r="V314" s="19" t="n">
        <f aca="false">IF(V$19="third",V214,V114)-IF($B114=0,V$21,0)</f>
        <v>0</v>
      </c>
      <c r="W314" s="19" t="n">
        <f aca="false">IF(W$19="third",W214,W114)-IF($B114=0,W$21,0)</f>
        <v>0</v>
      </c>
      <c r="X314" s="19" t="n">
        <f aca="false">IF(X$19="third",X214,X114)-IF($B114=0,X$21,0)</f>
        <v>0</v>
      </c>
      <c r="Y314" s="19" t="n">
        <f aca="false">IF(Y$19="third",Y214,Y114)-IF($B114=0,Y$21,0)</f>
        <v>0</v>
      </c>
      <c r="Z314" s="19" t="n">
        <f aca="false">C314+IF($B314=0,C$21-Z$21,0)</f>
        <v>0</v>
      </c>
    </row>
    <row r="315" customFormat="false" ht="15" hidden="false" customHeight="false" outlineLevel="0" collapsed="false">
      <c r="B315" s="0" t="n">
        <v>84</v>
      </c>
      <c r="C315" s="19" t="n">
        <f aca="false">IF(C$19="third",C215,C115)-IF($B115=0,C$21,0)</f>
        <v>0</v>
      </c>
      <c r="D315" s="19" t="n">
        <f aca="false">IF(D$19="third",D215,D115)-IF($B115=0,D$21,0)</f>
        <v>0</v>
      </c>
      <c r="E315" s="19" t="n">
        <f aca="false">IF(E$19="third",E215,E115)-IF($B115=0,E$21,0)</f>
        <v>0</v>
      </c>
      <c r="F315" s="19" t="n">
        <f aca="false">IF(F$19="third",F215,F115)-IF($B115=0,F$21,0)</f>
        <v>0</v>
      </c>
      <c r="G315" s="19" t="n">
        <f aca="false">IF(G$19="third",G215,G115)-IF($B115=0,G$21,0)</f>
        <v>0</v>
      </c>
      <c r="H315" s="19" t="n">
        <f aca="false">IF(H$19="third",H215,H115)-IF($B115=0,H$21,0)</f>
        <v>0</v>
      </c>
      <c r="I315" s="19" t="n">
        <f aca="false">IF(I$19="third",I215,I115)-IF($B115=0,I$21,0)</f>
        <v>0</v>
      </c>
      <c r="J315" s="19" t="n">
        <f aca="false">IF(J$19="third",J215,J115)-IF($B115=0,J$21,0)</f>
        <v>0</v>
      </c>
      <c r="K315" s="19" t="n">
        <f aca="false">IF(K$19="third",K215,K115)-IF($B115=0,K$21,0)</f>
        <v>0</v>
      </c>
      <c r="L315" s="19" t="n">
        <f aca="false">IF(L$19="third",L215,L115)-IF($B115=0,L$21,0)</f>
        <v>0</v>
      </c>
      <c r="M315" s="19" t="n">
        <f aca="false">IF(M$19="third",M215,M115)-IF($B115=0,M$21,0)</f>
        <v>0</v>
      </c>
      <c r="N315" s="19" t="n">
        <f aca="false">IF(N$19="third",N215,N115)-IF($B115=0,N$21,0)</f>
        <v>0</v>
      </c>
      <c r="O315" s="19" t="n">
        <f aca="false">IF(O$19="third",O215,O115)-IF($B115=0,O$21,0)</f>
        <v>0</v>
      </c>
      <c r="P315" s="19" t="n">
        <f aca="false">IF(P$19="third",P215,P115)-IF($B115=0,P$21,0)</f>
        <v>0</v>
      </c>
      <c r="Q315" s="19" t="n">
        <f aca="false">IF(Q$19="third",Q215,Q115)-IF($B115=0,Q$21,0)</f>
        <v>0</v>
      </c>
      <c r="R315" s="19" t="n">
        <f aca="false">IF(R$19="third",R215,R115)-IF($B115=0,R$21,0)</f>
        <v>0</v>
      </c>
      <c r="S315" s="19" t="n">
        <f aca="false">IF(S$19="third",S215,S115)-IF($B115=0,S$21,0)</f>
        <v>0</v>
      </c>
      <c r="T315" s="19" t="n">
        <f aca="false">IF(T$19="third",T215,T115)-IF($B115=0,T$21,0)</f>
        <v>0</v>
      </c>
      <c r="U315" s="19" t="n">
        <f aca="false">IF(U$19="third",U215,U115)-IF($B115=0,U$21,0)</f>
        <v>0</v>
      </c>
      <c r="V315" s="19" t="n">
        <f aca="false">IF(V$19="third",V215,V115)-IF($B115=0,V$21,0)</f>
        <v>0</v>
      </c>
      <c r="W315" s="19" t="n">
        <f aca="false">IF(W$19="third",W215,W115)-IF($B115=0,W$21,0)</f>
        <v>0</v>
      </c>
      <c r="X315" s="19" t="n">
        <f aca="false">IF(X$19="third",X215,X115)-IF($B115=0,X$21,0)</f>
        <v>0</v>
      </c>
      <c r="Y315" s="19" t="n">
        <f aca="false">IF(Y$19="third",Y215,Y115)-IF($B115=0,Y$21,0)</f>
        <v>0</v>
      </c>
      <c r="Z315" s="19" t="n">
        <f aca="false">C315+IF($B315=0,C$21-Z$21,0)</f>
        <v>0</v>
      </c>
    </row>
    <row r="316" customFormat="false" ht="15" hidden="false" customHeight="false" outlineLevel="0" collapsed="false">
      <c r="B316" s="0" t="n">
        <v>85</v>
      </c>
      <c r="C316" s="19" t="n">
        <f aca="false">IF(C$19="third",C216,C116)-IF($B116=0,C$21,0)</f>
        <v>0</v>
      </c>
      <c r="D316" s="19" t="n">
        <f aca="false">IF(D$19="third",D216,D116)-IF($B116=0,D$21,0)</f>
        <v>0</v>
      </c>
      <c r="E316" s="19" t="n">
        <f aca="false">IF(E$19="third",E216,E116)-IF($B116=0,E$21,0)</f>
        <v>0</v>
      </c>
      <c r="F316" s="19" t="n">
        <f aca="false">IF(F$19="third",F216,F116)-IF($B116=0,F$21,0)</f>
        <v>0</v>
      </c>
      <c r="G316" s="19" t="n">
        <f aca="false">IF(G$19="third",G216,G116)-IF($B116=0,G$21,0)</f>
        <v>0</v>
      </c>
      <c r="H316" s="19" t="n">
        <f aca="false">IF(H$19="third",H216,H116)-IF($B116=0,H$21,0)</f>
        <v>0</v>
      </c>
      <c r="I316" s="19" t="n">
        <f aca="false">IF(I$19="third",I216,I116)-IF($B116=0,I$21,0)</f>
        <v>0</v>
      </c>
      <c r="J316" s="19" t="n">
        <f aca="false">IF(J$19="third",J216,J116)-IF($B116=0,J$21,0)</f>
        <v>0</v>
      </c>
      <c r="K316" s="19" t="n">
        <f aca="false">IF(K$19="third",K216,K116)-IF($B116=0,K$21,0)</f>
        <v>0</v>
      </c>
      <c r="L316" s="19" t="n">
        <f aca="false">IF(L$19="third",L216,L116)-IF($B116=0,L$21,0)</f>
        <v>0</v>
      </c>
      <c r="M316" s="19" t="n">
        <f aca="false">IF(M$19="third",M216,M116)-IF($B116=0,M$21,0)</f>
        <v>0</v>
      </c>
      <c r="N316" s="19" t="n">
        <f aca="false">IF(N$19="third",N216,N116)-IF($B116=0,N$21,0)</f>
        <v>0</v>
      </c>
      <c r="O316" s="19" t="n">
        <f aca="false">IF(O$19="third",O216,O116)-IF($B116=0,O$21,0)</f>
        <v>0</v>
      </c>
      <c r="P316" s="19" t="n">
        <f aca="false">IF(P$19="third",P216,P116)-IF($B116=0,P$21,0)</f>
        <v>0</v>
      </c>
      <c r="Q316" s="19" t="n">
        <f aca="false">IF(Q$19="third",Q216,Q116)-IF($B116=0,Q$21,0)</f>
        <v>0</v>
      </c>
      <c r="R316" s="19" t="n">
        <f aca="false">IF(R$19="third",R216,R116)-IF($B116=0,R$21,0)</f>
        <v>0</v>
      </c>
      <c r="S316" s="19" t="n">
        <f aca="false">IF(S$19="third",S216,S116)-IF($B116=0,S$21,0)</f>
        <v>0</v>
      </c>
      <c r="T316" s="19" t="n">
        <f aca="false">IF(T$19="third",T216,T116)-IF($B116=0,T$21,0)</f>
        <v>0</v>
      </c>
      <c r="U316" s="19" t="n">
        <f aca="false">IF(U$19="third",U216,U116)-IF($B116=0,U$21,0)</f>
        <v>0</v>
      </c>
      <c r="V316" s="19" t="n">
        <f aca="false">IF(V$19="third",V216,V116)-IF($B116=0,V$21,0)</f>
        <v>0</v>
      </c>
      <c r="W316" s="19" t="n">
        <f aca="false">IF(W$19="third",W216,W116)-IF($B116=0,W$21,0)</f>
        <v>0</v>
      </c>
      <c r="X316" s="19" t="n">
        <f aca="false">IF(X$19="third",X216,X116)-IF($B116=0,X$21,0)</f>
        <v>0</v>
      </c>
      <c r="Y316" s="19" t="n">
        <f aca="false">IF(Y$19="third",Y216,Y116)-IF($B116=0,Y$21,0)</f>
        <v>0</v>
      </c>
      <c r="Z316" s="19" t="n">
        <f aca="false">C316+IF($B316=0,C$21-Z$21,0)</f>
        <v>0</v>
      </c>
    </row>
    <row r="317" customFormat="false" ht="15" hidden="false" customHeight="false" outlineLevel="0" collapsed="false">
      <c r="B317" s="0" t="n">
        <v>86</v>
      </c>
      <c r="C317" s="19" t="n">
        <f aca="false">IF(C$19="third",C217,C117)-IF($B117=0,C$21,0)</f>
        <v>0</v>
      </c>
      <c r="D317" s="19" t="n">
        <f aca="false">IF(D$19="third",D217,D117)-IF($B117=0,D$21,0)</f>
        <v>0</v>
      </c>
      <c r="E317" s="19" t="n">
        <f aca="false">IF(E$19="third",E217,E117)-IF($B117=0,E$21,0)</f>
        <v>0</v>
      </c>
      <c r="F317" s="19" t="n">
        <f aca="false">IF(F$19="third",F217,F117)-IF($B117=0,F$21,0)</f>
        <v>0</v>
      </c>
      <c r="G317" s="19" t="n">
        <f aca="false">IF(G$19="third",G217,G117)-IF($B117=0,G$21,0)</f>
        <v>0</v>
      </c>
      <c r="H317" s="19" t="n">
        <f aca="false">IF(H$19="third",H217,H117)-IF($B117=0,H$21,0)</f>
        <v>0</v>
      </c>
      <c r="I317" s="19" t="n">
        <f aca="false">IF(I$19="third",I217,I117)-IF($B117=0,I$21,0)</f>
        <v>0</v>
      </c>
      <c r="J317" s="19" t="n">
        <f aca="false">IF(J$19="third",J217,J117)-IF($B117=0,J$21,0)</f>
        <v>0</v>
      </c>
      <c r="K317" s="19" t="n">
        <f aca="false">IF(K$19="third",K217,K117)-IF($B117=0,K$21,0)</f>
        <v>0</v>
      </c>
      <c r="L317" s="19" t="n">
        <f aca="false">IF(L$19="third",L217,L117)-IF($B117=0,L$21,0)</f>
        <v>0</v>
      </c>
      <c r="M317" s="19" t="n">
        <f aca="false">IF(M$19="third",M217,M117)-IF($B117=0,M$21,0)</f>
        <v>0</v>
      </c>
      <c r="N317" s="19" t="n">
        <f aca="false">IF(N$19="third",N217,N117)-IF($B117=0,N$21,0)</f>
        <v>0</v>
      </c>
      <c r="O317" s="19" t="n">
        <f aca="false">IF(O$19="third",O217,O117)-IF($B117=0,O$21,0)</f>
        <v>0</v>
      </c>
      <c r="P317" s="19" t="n">
        <f aca="false">IF(P$19="third",P217,P117)-IF($B117=0,P$21,0)</f>
        <v>0</v>
      </c>
      <c r="Q317" s="19" t="n">
        <f aca="false">IF(Q$19="third",Q217,Q117)-IF($B117=0,Q$21,0)</f>
        <v>0</v>
      </c>
      <c r="R317" s="19" t="n">
        <f aca="false">IF(R$19="third",R217,R117)-IF($B117=0,R$21,0)</f>
        <v>0</v>
      </c>
      <c r="S317" s="19" t="n">
        <f aca="false">IF(S$19="third",S217,S117)-IF($B117=0,S$21,0)</f>
        <v>0</v>
      </c>
      <c r="T317" s="19" t="n">
        <f aca="false">IF(T$19="third",T217,T117)-IF($B117=0,T$21,0)</f>
        <v>0</v>
      </c>
      <c r="U317" s="19" t="n">
        <f aca="false">IF(U$19="third",U217,U117)-IF($B117=0,U$21,0)</f>
        <v>0</v>
      </c>
      <c r="V317" s="19" t="n">
        <f aca="false">IF(V$19="third",V217,V117)-IF($B117=0,V$21,0)</f>
        <v>0</v>
      </c>
      <c r="W317" s="19" t="n">
        <f aca="false">IF(W$19="third",W217,W117)-IF($B117=0,W$21,0)</f>
        <v>0</v>
      </c>
      <c r="X317" s="19" t="n">
        <f aca="false">IF(X$19="third",X217,X117)-IF($B117=0,X$21,0)</f>
        <v>0</v>
      </c>
      <c r="Y317" s="19" t="n">
        <f aca="false">IF(Y$19="third",Y217,Y117)-IF($B117=0,Y$21,0)</f>
        <v>0</v>
      </c>
      <c r="Z317" s="19" t="n">
        <f aca="false">C317+IF($B317=0,C$21-Z$21,0)</f>
        <v>0</v>
      </c>
    </row>
    <row r="318" customFormat="false" ht="15" hidden="false" customHeight="false" outlineLevel="0" collapsed="false">
      <c r="B318" s="0" t="n">
        <v>87</v>
      </c>
      <c r="C318" s="19" t="n">
        <f aca="false">IF(C$19="third",C218,C118)-IF($B118=0,C$21,0)</f>
        <v>0</v>
      </c>
      <c r="D318" s="19" t="n">
        <f aca="false">IF(D$19="third",D218,D118)-IF($B118=0,D$21,0)</f>
        <v>0</v>
      </c>
      <c r="E318" s="19" t="n">
        <f aca="false">IF(E$19="third",E218,E118)-IF($B118=0,E$21,0)</f>
        <v>0</v>
      </c>
      <c r="F318" s="19" t="n">
        <f aca="false">IF(F$19="third",F218,F118)-IF($B118=0,F$21,0)</f>
        <v>0</v>
      </c>
      <c r="G318" s="19" t="n">
        <f aca="false">IF(G$19="third",G218,G118)-IF($B118=0,G$21,0)</f>
        <v>0</v>
      </c>
      <c r="H318" s="19" t="n">
        <f aca="false">IF(H$19="third",H218,H118)-IF($B118=0,H$21,0)</f>
        <v>0</v>
      </c>
      <c r="I318" s="19" t="n">
        <f aca="false">IF(I$19="third",I218,I118)-IF($B118=0,I$21,0)</f>
        <v>0</v>
      </c>
      <c r="J318" s="19" t="n">
        <f aca="false">IF(J$19="third",J218,J118)-IF($B118=0,J$21,0)</f>
        <v>0</v>
      </c>
      <c r="K318" s="19" t="n">
        <f aca="false">IF(K$19="third",K218,K118)-IF($B118=0,K$21,0)</f>
        <v>0</v>
      </c>
      <c r="L318" s="19" t="n">
        <f aca="false">IF(L$19="third",L218,L118)-IF($B118=0,L$21,0)</f>
        <v>0</v>
      </c>
      <c r="M318" s="19" t="n">
        <f aca="false">IF(M$19="third",M218,M118)-IF($B118=0,M$21,0)</f>
        <v>0</v>
      </c>
      <c r="N318" s="19" t="n">
        <f aca="false">IF(N$19="third",N218,N118)-IF($B118=0,N$21,0)</f>
        <v>0</v>
      </c>
      <c r="O318" s="19" t="n">
        <f aca="false">IF(O$19="third",O218,O118)-IF($B118=0,O$21,0)</f>
        <v>0</v>
      </c>
      <c r="P318" s="19" t="n">
        <f aca="false">IF(P$19="third",P218,P118)-IF($B118=0,P$21,0)</f>
        <v>0</v>
      </c>
      <c r="Q318" s="19" t="n">
        <f aca="false">IF(Q$19="third",Q218,Q118)-IF($B118=0,Q$21,0)</f>
        <v>0</v>
      </c>
      <c r="R318" s="19" t="n">
        <f aca="false">IF(R$19="third",R218,R118)-IF($B118=0,R$21,0)</f>
        <v>0</v>
      </c>
      <c r="S318" s="19" t="n">
        <f aca="false">IF(S$19="third",S218,S118)-IF($B118=0,S$21,0)</f>
        <v>0</v>
      </c>
      <c r="T318" s="19" t="n">
        <f aca="false">IF(T$19="third",T218,T118)-IF($B118=0,T$21,0)</f>
        <v>0</v>
      </c>
      <c r="U318" s="19" t="n">
        <f aca="false">IF(U$19="third",U218,U118)-IF($B118=0,U$21,0)</f>
        <v>0</v>
      </c>
      <c r="V318" s="19" t="n">
        <f aca="false">IF(V$19="third",V218,V118)-IF($B118=0,V$21,0)</f>
        <v>0</v>
      </c>
      <c r="W318" s="19" t="n">
        <f aca="false">IF(W$19="third",W218,W118)-IF($B118=0,W$21,0)</f>
        <v>0</v>
      </c>
      <c r="X318" s="19" t="n">
        <f aca="false">IF(X$19="third",X218,X118)-IF($B118=0,X$21,0)</f>
        <v>0</v>
      </c>
      <c r="Y318" s="19" t="n">
        <f aca="false">IF(Y$19="third",Y218,Y118)-IF($B118=0,Y$21,0)</f>
        <v>0</v>
      </c>
      <c r="Z318" s="19" t="n">
        <f aca="false">C318+IF($B318=0,C$21-Z$21,0)</f>
        <v>0</v>
      </c>
    </row>
    <row r="319" customFormat="false" ht="15" hidden="false" customHeight="false" outlineLevel="0" collapsed="false">
      <c r="B319" s="0" t="n">
        <v>88</v>
      </c>
      <c r="C319" s="19" t="n">
        <f aca="false">IF(C$19="third",C219,C119)-IF($B119=0,C$21,0)</f>
        <v>0</v>
      </c>
      <c r="D319" s="19" t="n">
        <f aca="false">IF(D$19="third",D219,D119)-IF($B119=0,D$21,0)</f>
        <v>0</v>
      </c>
      <c r="E319" s="19" t="n">
        <f aca="false">IF(E$19="third",E219,E119)-IF($B119=0,E$21,0)</f>
        <v>0</v>
      </c>
      <c r="F319" s="19" t="n">
        <f aca="false">IF(F$19="third",F219,F119)-IF($B119=0,F$21,0)</f>
        <v>0</v>
      </c>
      <c r="G319" s="19" t="n">
        <f aca="false">IF(G$19="third",G219,G119)-IF($B119=0,G$21,0)</f>
        <v>0</v>
      </c>
      <c r="H319" s="19" t="n">
        <f aca="false">IF(H$19="third",H219,H119)-IF($B119=0,H$21,0)</f>
        <v>0</v>
      </c>
      <c r="I319" s="19" t="n">
        <f aca="false">IF(I$19="third",I219,I119)-IF($B119=0,I$21,0)</f>
        <v>0</v>
      </c>
      <c r="J319" s="19" t="n">
        <f aca="false">IF(J$19="third",J219,J119)-IF($B119=0,J$21,0)</f>
        <v>0</v>
      </c>
      <c r="K319" s="19" t="n">
        <f aca="false">IF(K$19="third",K219,K119)-IF($B119=0,K$21,0)</f>
        <v>0</v>
      </c>
      <c r="L319" s="19" t="n">
        <f aca="false">IF(L$19="third",L219,L119)-IF($B119=0,L$21,0)</f>
        <v>0</v>
      </c>
      <c r="M319" s="19" t="n">
        <f aca="false">IF(M$19="third",M219,M119)-IF($B119=0,M$21,0)</f>
        <v>0</v>
      </c>
      <c r="N319" s="19" t="n">
        <f aca="false">IF(N$19="third",N219,N119)-IF($B119=0,N$21,0)</f>
        <v>0</v>
      </c>
      <c r="O319" s="19" t="n">
        <f aca="false">IF(O$19="third",O219,O119)-IF($B119=0,O$21,0)</f>
        <v>0</v>
      </c>
      <c r="P319" s="19" t="n">
        <f aca="false">IF(P$19="third",P219,P119)-IF($B119=0,P$21,0)</f>
        <v>0</v>
      </c>
      <c r="Q319" s="19" t="n">
        <f aca="false">IF(Q$19="third",Q219,Q119)-IF($B119=0,Q$21,0)</f>
        <v>0</v>
      </c>
      <c r="R319" s="19" t="n">
        <f aca="false">IF(R$19="third",R219,R119)-IF($B119=0,R$21,0)</f>
        <v>0</v>
      </c>
      <c r="S319" s="19" t="n">
        <f aca="false">IF(S$19="third",S219,S119)-IF($B119=0,S$21,0)</f>
        <v>0</v>
      </c>
      <c r="T319" s="19" t="n">
        <f aca="false">IF(T$19="third",T219,T119)-IF($B119=0,T$21,0)</f>
        <v>0</v>
      </c>
      <c r="U319" s="19" t="n">
        <f aca="false">IF(U$19="third",U219,U119)-IF($B119=0,U$21,0)</f>
        <v>0</v>
      </c>
      <c r="V319" s="19" t="n">
        <f aca="false">IF(V$19="third",V219,V119)-IF($B119=0,V$21,0)</f>
        <v>0</v>
      </c>
      <c r="W319" s="19" t="n">
        <f aca="false">IF(W$19="third",W219,W119)-IF($B119=0,W$21,0)</f>
        <v>0</v>
      </c>
      <c r="X319" s="19" t="n">
        <f aca="false">IF(X$19="third",X219,X119)-IF($B119=0,X$21,0)</f>
        <v>0</v>
      </c>
      <c r="Y319" s="19" t="n">
        <f aca="false">IF(Y$19="third",Y219,Y119)-IF($B119=0,Y$21,0)</f>
        <v>0</v>
      </c>
      <c r="Z319" s="19" t="n">
        <f aca="false">C319+IF($B319=0,C$21-Z$21,0)</f>
        <v>0</v>
      </c>
    </row>
    <row r="320" customFormat="false" ht="15" hidden="false" customHeight="false" outlineLevel="0" collapsed="false">
      <c r="B320" s="0" t="n">
        <v>89</v>
      </c>
      <c r="C320" s="19" t="n">
        <f aca="false">IF(C$19="third",C220,C120)-IF($B120=0,C$21,0)</f>
        <v>0</v>
      </c>
      <c r="D320" s="19" t="n">
        <f aca="false">IF(D$19="third",D220,D120)-IF($B120=0,D$21,0)</f>
        <v>0</v>
      </c>
      <c r="E320" s="19" t="n">
        <f aca="false">IF(E$19="third",E220,E120)-IF($B120=0,E$21,0)</f>
        <v>0</v>
      </c>
      <c r="F320" s="19" t="n">
        <f aca="false">IF(F$19="third",F220,F120)-IF($B120=0,F$21,0)</f>
        <v>0</v>
      </c>
      <c r="G320" s="19" t="n">
        <f aca="false">IF(G$19="third",G220,G120)-IF($B120=0,G$21,0)</f>
        <v>0</v>
      </c>
      <c r="H320" s="19" t="n">
        <f aca="false">IF(H$19="third",H220,H120)-IF($B120=0,H$21,0)</f>
        <v>0</v>
      </c>
      <c r="I320" s="19" t="n">
        <f aca="false">IF(I$19="third",I220,I120)-IF($B120=0,I$21,0)</f>
        <v>0</v>
      </c>
      <c r="J320" s="19" t="n">
        <f aca="false">IF(J$19="third",J220,J120)-IF($B120=0,J$21,0)</f>
        <v>0</v>
      </c>
      <c r="K320" s="19" t="n">
        <f aca="false">IF(K$19="third",K220,K120)-IF($B120=0,K$21,0)</f>
        <v>0</v>
      </c>
      <c r="L320" s="19" t="n">
        <f aca="false">IF(L$19="third",L220,L120)-IF($B120=0,L$21,0)</f>
        <v>0</v>
      </c>
      <c r="M320" s="19" t="n">
        <f aca="false">IF(M$19="third",M220,M120)-IF($B120=0,M$21,0)</f>
        <v>0</v>
      </c>
      <c r="N320" s="19" t="n">
        <f aca="false">IF(N$19="third",N220,N120)-IF($B120=0,N$21,0)</f>
        <v>0</v>
      </c>
      <c r="O320" s="19" t="n">
        <f aca="false">IF(O$19="third",O220,O120)-IF($B120=0,O$21,0)</f>
        <v>0</v>
      </c>
      <c r="P320" s="19" t="n">
        <f aca="false">IF(P$19="third",P220,P120)-IF($B120=0,P$21,0)</f>
        <v>0</v>
      </c>
      <c r="Q320" s="19" t="n">
        <f aca="false">IF(Q$19="third",Q220,Q120)-IF($B120=0,Q$21,0)</f>
        <v>0</v>
      </c>
      <c r="R320" s="19" t="n">
        <f aca="false">IF(R$19="third",R220,R120)-IF($B120=0,R$21,0)</f>
        <v>0</v>
      </c>
      <c r="S320" s="19" t="n">
        <f aca="false">IF(S$19="third",S220,S120)-IF($B120=0,S$21,0)</f>
        <v>0</v>
      </c>
      <c r="T320" s="19" t="n">
        <f aca="false">IF(T$19="third",T220,T120)-IF($B120=0,T$21,0)</f>
        <v>0</v>
      </c>
      <c r="U320" s="19" t="n">
        <f aca="false">IF(U$19="third",U220,U120)-IF($B120=0,U$21,0)</f>
        <v>0</v>
      </c>
      <c r="V320" s="19" t="n">
        <f aca="false">IF(V$19="third",V220,V120)-IF($B120=0,V$21,0)</f>
        <v>0</v>
      </c>
      <c r="W320" s="19" t="n">
        <f aca="false">IF(W$19="third",W220,W120)-IF($B120=0,W$21,0)</f>
        <v>0</v>
      </c>
      <c r="X320" s="19" t="n">
        <f aca="false">IF(X$19="third",X220,X120)-IF($B120=0,X$21,0)</f>
        <v>0</v>
      </c>
      <c r="Y320" s="19" t="n">
        <f aca="false">IF(Y$19="third",Y220,Y120)-IF($B120=0,Y$21,0)</f>
        <v>0</v>
      </c>
      <c r="Z320" s="19" t="n">
        <f aca="false">C320+IF($B320=0,C$21-Z$21,0)</f>
        <v>0</v>
      </c>
    </row>
    <row r="321" customFormat="false" ht="15" hidden="false" customHeight="false" outlineLevel="0" collapsed="false">
      <c r="B321" s="0" t="n">
        <v>90</v>
      </c>
      <c r="C321" s="19" t="n">
        <f aca="false">IF(C$19="third",C221,C121)-IF($B121=0,C$21,0)</f>
        <v>0</v>
      </c>
      <c r="D321" s="19" t="n">
        <f aca="false">IF(D$19="third",D221,D121)-IF($B121=0,D$21,0)</f>
        <v>0</v>
      </c>
      <c r="E321" s="19" t="n">
        <f aca="false">IF(E$19="third",E221,E121)-IF($B121=0,E$21,0)</f>
        <v>0</v>
      </c>
      <c r="F321" s="19" t="n">
        <f aca="false">IF(F$19="third",F221,F121)-IF($B121=0,F$21,0)</f>
        <v>0</v>
      </c>
      <c r="G321" s="19" t="n">
        <f aca="false">IF(G$19="third",G221,G121)-IF($B121=0,G$21,0)</f>
        <v>0</v>
      </c>
      <c r="H321" s="19" t="n">
        <f aca="false">IF(H$19="third",H221,H121)-IF($B121=0,H$21,0)</f>
        <v>0</v>
      </c>
      <c r="I321" s="19" t="n">
        <f aca="false">IF(I$19="third",I221,I121)-IF($B121=0,I$21,0)</f>
        <v>0</v>
      </c>
      <c r="J321" s="19" t="n">
        <f aca="false">IF(J$19="third",J221,J121)-IF($B121=0,J$21,0)</f>
        <v>0</v>
      </c>
      <c r="K321" s="19" t="n">
        <f aca="false">IF(K$19="third",K221,K121)-IF($B121=0,K$21,0)</f>
        <v>0</v>
      </c>
      <c r="L321" s="19" t="n">
        <f aca="false">IF(L$19="third",L221,L121)-IF($B121=0,L$21,0)</f>
        <v>0</v>
      </c>
      <c r="M321" s="19" t="n">
        <f aca="false">IF(M$19="third",M221,M121)-IF($B121=0,M$21,0)</f>
        <v>0</v>
      </c>
      <c r="N321" s="19" t="n">
        <f aca="false">IF(N$19="third",N221,N121)-IF($B121=0,N$21,0)</f>
        <v>0</v>
      </c>
      <c r="O321" s="19" t="n">
        <f aca="false">IF(O$19="third",O221,O121)-IF($B121=0,O$21,0)</f>
        <v>0</v>
      </c>
      <c r="P321" s="19" t="n">
        <f aca="false">IF(P$19="third",P221,P121)-IF($B121=0,P$21,0)</f>
        <v>0</v>
      </c>
      <c r="Q321" s="19" t="n">
        <f aca="false">IF(Q$19="third",Q221,Q121)-IF($B121=0,Q$21,0)</f>
        <v>0</v>
      </c>
      <c r="R321" s="19" t="n">
        <f aca="false">IF(R$19="third",R221,R121)-IF($B121=0,R$21,0)</f>
        <v>0</v>
      </c>
      <c r="S321" s="19" t="n">
        <f aca="false">IF(S$19="third",S221,S121)-IF($B121=0,S$21,0)</f>
        <v>0</v>
      </c>
      <c r="T321" s="19" t="n">
        <f aca="false">IF(T$19="third",T221,T121)-IF($B121=0,T$21,0)</f>
        <v>0</v>
      </c>
      <c r="U321" s="19" t="n">
        <f aca="false">IF(U$19="third",U221,U121)-IF($B121=0,U$21,0)</f>
        <v>0</v>
      </c>
      <c r="V321" s="19" t="n">
        <f aca="false">IF(V$19="third",V221,V121)-IF($B121=0,V$21,0)</f>
        <v>0</v>
      </c>
      <c r="W321" s="19" t="n">
        <f aca="false">IF(W$19="third",W221,W121)-IF($B121=0,W$21,0)</f>
        <v>0</v>
      </c>
      <c r="X321" s="19" t="n">
        <f aca="false">IF(X$19="third",X221,X121)-IF($B121=0,X$21,0)</f>
        <v>0</v>
      </c>
      <c r="Y321" s="19" t="n">
        <f aca="false">IF(Y$19="third",Y221,Y121)-IF($B121=0,Y$21,0)</f>
        <v>0</v>
      </c>
      <c r="Z321" s="19" t="n">
        <f aca="false">C321+IF($B321=0,C$21-Z$21,0)</f>
        <v>0</v>
      </c>
    </row>
    <row r="330" customFormat="false" ht="15" hidden="false" customHeight="false" outlineLevel="0" collapsed="false">
      <c r="B330" s="2" t="s">
        <v>152</v>
      </c>
    </row>
    <row r="331" customFormat="false" ht="15" hidden="false" customHeight="false" outlineLevel="0" collapsed="false">
      <c r="B331" s="0" t="n">
        <v>0</v>
      </c>
      <c r="C331" s="19" t="n">
        <f aca="false">C231+IF($B31=0,H_LTV*C$21,0)-IF(AND($B31&gt;=1,$B31&lt;=IF(C$19="third",C$6,C$12)),H_LTV*C$21*H_LevRate/12,0)-IF($B31=IF(C$19="third",C$6,C$12),H_LTV*C$21,0)</f>
        <v>-29601.7707788988</v>
      </c>
      <c r="D331" s="19" t="n">
        <f aca="false">D231+IF($B31=0,H_LTV*D$21,0)-IF(AND($B31&gt;=1,$B31&lt;=IF(D$19="third",D$6,D$12)),H_LTV*D$21*H_LevRate/12,0)-IF($B31=IF(D$19="third",D$6,D$12),H_LTV*D$21,0)</f>
        <v>-47633.9544555755</v>
      </c>
      <c r="E331" s="19" t="n">
        <f aca="false">E231+IF($B31=0,H_LTV*E$21,0)-IF(AND($B31&gt;=1,$B31&lt;=IF(E$19="third",E$6,E$12)),H_LTV*E$21*H_LevRate/12,0)-IF($B31=IF(E$19="third",E$6,E$12),H_LTV*E$21,0)</f>
        <v>-47633.9544555755</v>
      </c>
      <c r="F331" s="19" t="n">
        <f aca="false">F231+IF($B31=0,H_LTV*F$21,0)-IF(AND($B31&gt;=1,$B31&lt;=IF(F$19="third",F$6,F$12)),H_LTV*F$21*H_LevRate/12,0)-IF($B31=IF(F$19="third",F$6,F$12),H_LTV*F$21,0)</f>
        <v>-46181.8527349353</v>
      </c>
      <c r="G331" s="19" t="n">
        <f aca="false">G231+IF($B31=0,H_LTV*G$21,0)-IF(AND($B31&gt;=1,$B31&lt;=IF(G$19="third",G$6,G$12)),H_LTV*G$21*H_LevRate/12,0)-IF($B31=IF(G$19="third",G$6,G$12),H_LTV*G$21,0)</f>
        <v>-38886.2911814891</v>
      </c>
      <c r="H331" s="19" t="n">
        <f aca="false">H231+IF($B31=0,H_LTV*H$21,0)-IF(AND($B31&gt;=1,$B31&lt;=IF(H$19="third",H$6,H$12)),H_LTV*H$21*H_LevRate/12,0)-IF($B31=IF(H$19="third",H$6,H$12),H_LTV*H$21,0)</f>
        <v>-34014.0195171791</v>
      </c>
      <c r="I331" s="19" t="n">
        <f aca="false">I231+IF($B31=0,H_LTV*I$21,0)-IF(AND($B31&gt;=1,$B31&lt;=IF(I$19="third",I$6,I$12)),H_LTV*I$21*H_LevRate/12,0)-IF($B31=IF(I$19="third",I$6,I$12),H_LTV*I$21,0)</f>
        <v>-25606.111203703</v>
      </c>
      <c r="J331" s="19" t="n">
        <f aca="false">J231+IF($B31=0,H_LTV*J$21,0)-IF(AND($B31&gt;=1,$B31&lt;=IF(J$19="third",J$6,J$12)),H_LTV*J$21*H_LevRate/12,0)-IF($B31=IF(J$19="third",J$6,J$12),H_LTV*J$21,0)</f>
        <v>-21987.7078933137</v>
      </c>
      <c r="K331" s="19" t="n">
        <f aca="false">K231+IF($B31=0,H_LTV*K$21,0)-IF(AND($B31&gt;=1,$B31&lt;=IF(K$19="third",K$6,K$12)),H_LTV*K$21*H_LevRate/12,0)-IF($B31=IF(K$19="third",K$6,K$12),H_LTV*K$21,0)</f>
        <v>-22146.5700697588</v>
      </c>
      <c r="L331" s="19" t="n">
        <f aca="false">L231+IF($B31=0,H_LTV*L$21,0)-IF(AND($B31&gt;=1,$B31&lt;=IF(L$19="third",L$6,L$12)),H_LTV*L$21*H_LevRate/12,0)-IF($B31=IF(L$19="third",L$6,L$12),H_LTV*L$21,0)</f>
        <v>-25874.1704243288</v>
      </c>
      <c r="M331" s="19" t="n">
        <f aca="false">M231+IF($B31=0,H_LTV*M$21,0)-IF(AND($B31&gt;=1,$B31&lt;=IF(M$19="third",M$6,M$12)),H_LTV*M$21*H_LevRate/12,0)-IF($B31=IF(M$19="third",M$6,M$12),H_LTV*M$21,0)</f>
        <v>-33329.3711334688</v>
      </c>
      <c r="N331" s="19" t="n">
        <f aca="false">N231+IF($B31=0,H_LTV*N$21,0)-IF(AND($B31&gt;=1,$B31&lt;=IF(N$19="third",N$6,N$12)),H_LTV*N$21*H_LevRate/12,0)-IF($B31=IF(N$19="third",N$6,N$12),H_LTV*N$21,0)</f>
        <v>-29601.7707788988</v>
      </c>
      <c r="O331" s="19" t="n">
        <f aca="false">O231+IF($B31=0,H_LTV*O$21,0)-IF(AND($B31&gt;=1,$B31&lt;=IF(O$19="third",O$6,O$12)),H_LTV*O$21*H_LevRate/12,0)-IF($B31=IF(O$19="third",O$6,O$12),H_LTV*O$21,0)</f>
        <v>-29601.7707788988</v>
      </c>
      <c r="P331" s="19" t="n">
        <f aca="false">P231+IF($B31=0,H_LTV*P$21,0)-IF(AND($B31&gt;=1,$B31&lt;=IF(P$19="third",P$6,P$12)),H_LTV*P$21*H_LevRate/12,0)-IF($B31=IF(P$19="third",P$6,P$12),H_LTV*P$21,0)</f>
        <v>-29601.7707788988</v>
      </c>
      <c r="Q331" s="19" t="n">
        <f aca="false">Q231+IF($B31=0,H_LTV*Q$21,0)-IF(AND($B31&gt;=1,$B31&lt;=IF(Q$19="third",Q$6,Q$12)),H_LTV*Q$21*H_LevRate/12,0)-IF($B31=IF(Q$19="third",Q$6,Q$12),H_LTV*Q$21,0)</f>
        <v>-38801.4139994636</v>
      </c>
      <c r="R331" s="19" t="n">
        <f aca="false">R231+IF($B31=0,H_LTV*R$21,0)-IF(AND($B31&gt;=1,$B31&lt;=IF(R$19="third",R$6,R$12)),H_LTV*R$21*H_LevRate/12,0)-IF($B31=IF(R$19="third",R$6,R$12),H_LTV*R$21,0)</f>
        <v>-35332.4852576468</v>
      </c>
      <c r="S331" s="19" t="n">
        <f aca="false">S231+IF($B31=0,H_LTV*S$21,0)-IF(AND($B31&gt;=1,$B31&lt;=IF(S$19="third",S$6,S$12)),H_LTV*S$21*H_LevRate/12,0)-IF($B31=IF(S$19="third",S$6,S$12),H_LTV*S$21,0)</f>
        <v>-34042.391147831</v>
      </c>
      <c r="T331" s="19" t="n">
        <f aca="false">T231+IF($B31=0,H_LTV*T$21,0)-IF(AND($B31&gt;=1,$B31&lt;=IF(T$19="third",T$6,T$12)),H_LTV*T$21*H_LevRate/12,0)-IF($B31=IF(T$19="third",T$6,T$12),H_LTV*T$21,0)</f>
        <v>-28199.0496</v>
      </c>
      <c r="U331" s="19" t="n">
        <f aca="false">U231+IF($B31=0,H_LTV*U$21,0)-IF(AND($B31&gt;=1,$B31&lt;=IF(U$19="third",U$6,U$12)),H_LTV*U$21*H_LevRate/12,0)-IF($B31=IF(U$19="third",U$6,U$12),H_LTV*U$21,0)</f>
        <v>-28199.0496</v>
      </c>
      <c r="V331" s="19" t="n">
        <f aca="false">V231+IF($B31=0,H_LTV*V$21,0)-IF(AND($B31&gt;=1,$B31&lt;=IF(V$19="third",V$6,V$12)),H_LTV*V$21*H_LevRate/12,0)-IF($B31=IF(V$19="third",V$6,V$12),H_LTV*V$21,0)</f>
        <v>-34823.812</v>
      </c>
      <c r="W331" s="19" t="n">
        <f aca="false">W231+IF($B31=0,H_LTV*W$21,0)-IF(AND($B31&gt;=1,$B31&lt;=IF(W$19="third",W$6,W$12)),H_LTV*W$21*H_LevRate/12,0)-IF($B31=IF(W$19="third",W$6,W$12),H_LTV*W$21,0)</f>
        <v>-34823.812</v>
      </c>
      <c r="X331" s="19" t="n">
        <f aca="false">X231+IF($B31=0,H_LTV*X$21,0)-IF(AND($B31&gt;=1,$B31&lt;=IF(X$19="third",X$6,X$12)),H_LTV*X$21*H_LevRate/12,0)-IF($B31=IF(X$19="third",X$6,X$12),H_LTV*X$21,0)</f>
        <v>-41448.5744</v>
      </c>
      <c r="Y331" s="19" t="n">
        <f aca="false">Y231+IF($B31=0,H_LTV*Y$21,0)-IF(AND($B31&gt;=1,$B31&lt;=IF(Y$19="third",Y$6,Y$12)),H_LTV*Y$21*H_LevRate/12,0)-IF($B31=IF(Y$19="third",Y$6,Y$12),H_LTV*Y$21,0)</f>
        <v>-41448.5744</v>
      </c>
    </row>
    <row r="332" customFormat="false" ht="15" hidden="false" customHeight="false" outlineLevel="0" collapsed="false">
      <c r="B332" s="0" t="n">
        <v>1</v>
      </c>
      <c r="C332" s="19" t="n">
        <f aca="false">C232+IF($B32=0,H_LTV*C$21,0)-IF(AND($B32&gt;=1,$B32&lt;=IF(C$19="third",C$6,C$12)),H_LTV*C$21*H_LevRate/12,0)-IF($B32=IF(C$19="third",C$6,C$12),H_LTV*C$21,0)</f>
        <v>-903.649348209859</v>
      </c>
      <c r="D332" s="19" t="n">
        <f aca="false">D232+IF($B32=0,H_LTV*D$21,0)-IF(AND($B32&gt;=1,$B32&lt;=IF(D$19="third",D$6,D$12)),H_LTV*D$21*H_LevRate/12,0)-IF($B32=IF(D$19="third",D$6,D$12),H_LTV*D$21,0)</f>
        <v>-1151.59187376416</v>
      </c>
      <c r="E332" s="19" t="n">
        <f aca="false">E232+IF($B32=0,H_LTV*E$21,0)-IF(AND($B32&gt;=1,$B32&lt;=IF(E$19="third",E$6,E$12)),H_LTV*E$21*H_LevRate/12,0)-IF($B32=IF(E$19="third",E$6,E$12),H_LTV*E$21,0)</f>
        <v>-1151.59187376416</v>
      </c>
      <c r="F332" s="19" t="n">
        <f aca="false">F232+IF($B32=0,H_LTV*F$21,0)-IF(AND($B32&gt;=1,$B32&lt;=IF(F$19="third",F$6,F$12)),H_LTV*F$21*H_LevRate/12,0)-IF($B32=IF(F$19="third",F$6,F$12),H_LTV*F$21,0)</f>
        <v>-1131.62547510536</v>
      </c>
      <c r="G332" s="19" t="n">
        <f aca="false">G232+IF($B32=0,H_LTV*G$21,0)-IF(AND($B32&gt;=1,$B32&lt;=IF(G$19="third",G$6,G$12)),H_LTV*G$21*H_LevRate/12,0)-IF($B32=IF(G$19="third",G$6,G$12),H_LTV*G$21,0)</f>
        <v>-1031.31150374548</v>
      </c>
      <c r="H332" s="19" t="n">
        <f aca="false">H232+IF($B32=0,H_LTV*H$21,0)-IF(AND($B32&gt;=1,$B32&lt;=IF(H$19="third",H$6,H$12)),H_LTV*H$21*H_LevRate/12,0)-IF($B32=IF(H$19="third",H$6,H$12),H_LTV*H$21,0)</f>
        <v>-964.317768361212</v>
      </c>
      <c r="I332" s="19" t="n">
        <f aca="false">I232+IF($B32=0,H_LTV*I$21,0)-IF(AND($B32&gt;=1,$B32&lt;=IF(I$19="third",I$6,I$12)),H_LTV*I$21*H_LevRate/12,0)-IF($B32=IF(I$19="third",I$6,I$12),H_LTV*I$21,0)</f>
        <v>-848.709029050916</v>
      </c>
      <c r="J332" s="19" t="n">
        <f aca="false">J232+IF($B32=0,H_LTV*J$21,0)-IF(AND($B32&gt;=1,$B32&lt;=IF(J$19="third",J$6,J$12)),H_LTV*J$21*H_LevRate/12,0)-IF($B32=IF(J$19="third",J$6,J$12),H_LTV*J$21,0)</f>
        <v>-798.955983533063</v>
      </c>
      <c r="K332" s="19" t="n">
        <f aca="false">K232+IF($B32=0,H_LTV*K$21,0)-IF(AND($B32&gt;=1,$B32&lt;=IF(K$19="third",K$6,K$12)),H_LTV*K$21*H_LevRate/12,0)-IF($B32=IF(K$19="third",K$6,K$12),H_LTV*K$21,0)</f>
        <v>-801.140338459184</v>
      </c>
      <c r="L332" s="19" t="n">
        <f aca="false">L232+IF($B32=0,H_LTV*L$21,0)-IF(AND($B32&gt;=1,$B32&lt;=IF(L$19="third",L$6,L$12)),H_LTV*L$21*H_LevRate/12,0)-IF($B32=IF(L$19="third",L$6,L$12),H_LTV*L$21,0)</f>
        <v>-852.394843334521</v>
      </c>
      <c r="M332" s="19" t="n">
        <f aca="false">M232+IF($B32=0,H_LTV*M$21,0)-IF(AND($B32&gt;=1,$B32&lt;=IF(M$19="third",M$6,M$12)),H_LTV*M$21*H_LevRate/12,0)-IF($B32=IF(M$19="third",M$6,M$12),H_LTV*M$21,0)</f>
        <v>-954.903853085196</v>
      </c>
      <c r="N332" s="19" t="n">
        <f aca="false">N232+IF($B32=0,H_LTV*N$21,0)-IF(AND($B32&gt;=1,$B32&lt;=IF(N$19="third",N$6,N$12)),H_LTV*N$21*H_LevRate/12,0)-IF($B32=IF(N$19="third",N$6,N$12),H_LTV*N$21,0)</f>
        <v>-903.649348209859</v>
      </c>
      <c r="O332" s="19" t="n">
        <f aca="false">O232+IF($B32=0,H_LTV*O$21,0)-IF(AND($B32&gt;=1,$B32&lt;=IF(O$19="third",O$6,O$12)),H_LTV*O$21*H_LevRate/12,0)-IF($B32=IF(O$19="third",O$6,O$12),H_LTV*O$21,0)</f>
        <v>-903.649348209859</v>
      </c>
      <c r="P332" s="19" t="n">
        <f aca="false">P232+IF($B32=0,H_LTV*P$21,0)-IF(AND($B32&gt;=1,$B32&lt;=IF(P$19="third",P$6,P$12)),H_LTV*P$21*H_LevRate/12,0)-IF($B32=IF(P$19="third",P$6,P$12),H_LTV*P$21,0)</f>
        <v>-903.649348209859</v>
      </c>
      <c r="Q332" s="19" t="n">
        <f aca="false">Q232+IF($B32=0,H_LTV*Q$21,0)-IF(AND($B32&gt;=1,$B32&lt;=IF(Q$19="third",Q$6,Q$12)),H_LTV*Q$21*H_LevRate/12,0)-IF($B32=IF(Q$19="third",Q$6,Q$12),H_LTV*Q$21,0)</f>
        <v>-1030.14444249262</v>
      </c>
      <c r="R332" s="19" t="n">
        <f aca="false">R232+IF($B32=0,H_LTV*R$21,0)-IF(AND($B32&gt;=1,$B32&lt;=IF(R$19="third",R$6,R$12)),H_LTV*R$21*H_LevRate/12,0)-IF($B32=IF(R$19="third",R$6,R$12),H_LTV*R$21,0)</f>
        <v>-982.446672292643</v>
      </c>
      <c r="S332" s="19" t="n">
        <f aca="false">S232+IF($B32=0,H_LTV*S$21,0)-IF(AND($B32&gt;=1,$B32&lt;=IF(S$19="third",S$6,S$12)),H_LTV*S$21*H_LevRate/12,0)-IF($B32=IF(S$19="third",S$6,S$12),H_LTV*S$21,0)</f>
        <v>-964.707878282676</v>
      </c>
      <c r="T332" s="19" t="n">
        <f aca="false">T232+IF($B32=0,H_LTV*T$21,0)-IF(AND($B32&gt;=1,$B32&lt;=IF(T$19="third",T$6,T$12)),H_LTV*T$21*H_LevRate/12,0)-IF($B32=IF(T$19="third",T$6,T$12),H_LTV*T$21,0)</f>
        <v>-884.361932</v>
      </c>
      <c r="U332" s="19" t="n">
        <f aca="false">U232+IF($B32=0,H_LTV*U$21,0)-IF(AND($B32&gt;=1,$B32&lt;=IF(U$19="third",U$6,U$12)),H_LTV*U$21*H_LevRate/12,0)-IF($B32=IF(U$19="third",U$6,U$12),H_LTV*U$21,0)</f>
        <v>-884.361932</v>
      </c>
      <c r="V332" s="19" t="n">
        <f aca="false">V232+IF($B32=0,H_LTV*V$21,0)-IF(AND($B32&gt;=1,$B32&lt;=IF(V$19="third",V$6,V$12)),H_LTV*V$21*H_LevRate/12,0)-IF($B32=IF(V$19="third",V$6,V$12),H_LTV*V$21,0)</f>
        <v>-975.452415</v>
      </c>
      <c r="W332" s="19" t="n">
        <f aca="false">W232+IF($B32=0,H_LTV*W$21,0)-IF(AND($B32&gt;=1,$B32&lt;=IF(W$19="third",W$6,W$12)),H_LTV*W$21*H_LevRate/12,0)-IF($B32=IF(W$19="third",W$6,W$12),H_LTV*W$21,0)</f>
        <v>-975.452415</v>
      </c>
      <c r="X332" s="19" t="n">
        <f aca="false">X232+IF($B32=0,H_LTV*X$21,0)-IF(AND($B32&gt;=1,$B32&lt;=IF(X$19="third",X$6,X$12)),H_LTV*X$21*H_LevRate/12,0)-IF($B32=IF(X$19="third",X$6,X$12),H_LTV*X$21,0)</f>
        <v>-1066.542898</v>
      </c>
      <c r="Y332" s="19" t="n">
        <f aca="false">Y232+IF($B32=0,H_LTV*Y$21,0)-IF(AND($B32&gt;=1,$B32&lt;=IF(Y$19="third",Y$6,Y$12)),H_LTV*Y$21*H_LevRate/12,0)-IF($B32=IF(Y$19="third",Y$6,Y$12),H_LTV*Y$21,0)</f>
        <v>-1066.542898</v>
      </c>
    </row>
    <row r="333" customFormat="false" ht="15" hidden="false" customHeight="false" outlineLevel="0" collapsed="false">
      <c r="B333" s="0" t="n">
        <v>2</v>
      </c>
      <c r="C333" s="19" t="n">
        <f aca="false">C233+IF($B33=0,H_LTV*C$21,0)-IF(AND($B33&gt;=1,$B33&lt;=IF(C$19="third",C$6,C$12)),H_LTV*C$21*H_LevRate/12,0)-IF($B33=IF(C$19="third",C$6,C$12),H_LTV*C$21,0)</f>
        <v>-4153.64934820986</v>
      </c>
      <c r="D333" s="19" t="n">
        <f aca="false">D233+IF($B33=0,H_LTV*D$21,0)-IF(AND($B33&gt;=1,$B33&lt;=IF(D$19="third",D$6,D$12)),H_LTV*D$21*H_LevRate/12,0)-IF($B33=IF(D$19="third",D$6,D$12),H_LTV*D$21,0)</f>
        <v>-2401.59187376416</v>
      </c>
      <c r="E333" s="19" t="n">
        <f aca="false">E233+IF($B33=0,H_LTV*E$21,0)-IF(AND($B33&gt;=1,$B33&lt;=IF(E$19="third",E$6,E$12)),H_LTV*E$21*H_LevRate/12,0)-IF($B33=IF(E$19="third",E$6,E$12),H_LTV*E$21,0)</f>
        <v>-4401.59187376416</v>
      </c>
      <c r="F333" s="19" t="n">
        <f aca="false">F233+IF($B33=0,H_LTV*F$21,0)-IF(AND($B33&gt;=1,$B33&lt;=IF(F$19="third",F$6,F$12)),H_LTV*F$21*H_LevRate/12,0)-IF($B33=IF(F$19="third",F$6,F$12),H_LTV*F$21,0)</f>
        <v>-4381.62547510536</v>
      </c>
      <c r="G333" s="19" t="n">
        <f aca="false">G233+IF($B33=0,H_LTV*G$21,0)-IF(AND($B33&gt;=1,$B33&lt;=IF(G$19="third",G$6,G$12)),H_LTV*G$21*H_LevRate/12,0)-IF($B33=IF(G$19="third",G$6,G$12),H_LTV*G$21,0)</f>
        <v>-4281.31150374548</v>
      </c>
      <c r="H333" s="19" t="n">
        <f aca="false">H233+IF($B33=0,H_LTV*H$21,0)-IF(AND($B33&gt;=1,$B33&lt;=IF(H$19="third",H$6,H$12)),H_LTV*H$21*H_LevRate/12,0)-IF($B33=IF(H$19="third",H$6,H$12),H_LTV*H$21,0)</f>
        <v>-4214.31776836121</v>
      </c>
      <c r="I333" s="19" t="n">
        <f aca="false">I233+IF($B33=0,H_LTV*I$21,0)-IF(AND($B33&gt;=1,$B33&lt;=IF(I$19="third",I$6,I$12)),H_LTV*I$21*H_LevRate/12,0)-IF($B33=IF(I$19="third",I$6,I$12),H_LTV*I$21,0)</f>
        <v>-4098.70902905092</v>
      </c>
      <c r="J333" s="19" t="n">
        <f aca="false">J233+IF($B33=0,H_LTV*J$21,0)-IF(AND($B33&gt;=1,$B33&lt;=IF(J$19="third",J$6,J$12)),H_LTV*J$21*H_LevRate/12,0)-IF($B33=IF(J$19="third",J$6,J$12),H_LTV*J$21,0)</f>
        <v>-4048.95598353306</v>
      </c>
      <c r="K333" s="19" t="n">
        <f aca="false">K233+IF($B33=0,H_LTV*K$21,0)-IF(AND($B33&gt;=1,$B33&lt;=IF(K$19="third",K$6,K$12)),H_LTV*K$21*H_LevRate/12,0)-IF($B33=IF(K$19="third",K$6,K$12),H_LTV*K$21,0)</f>
        <v>-4051.14033845918</v>
      </c>
      <c r="L333" s="19" t="n">
        <f aca="false">L233+IF($B33=0,H_LTV*L$21,0)-IF(AND($B33&gt;=1,$B33&lt;=IF(L$19="third",L$6,L$12)),H_LTV*L$21*H_LevRate/12,0)-IF($B33=IF(L$19="third",L$6,L$12),H_LTV*L$21,0)</f>
        <v>-4102.39484333452</v>
      </c>
      <c r="M333" s="19" t="n">
        <f aca="false">M233+IF($B33=0,H_LTV*M$21,0)-IF(AND($B33&gt;=1,$B33&lt;=IF(M$19="third",M$6,M$12)),H_LTV*M$21*H_LevRate/12,0)-IF($B33=IF(M$19="third",M$6,M$12),H_LTV*M$21,0)</f>
        <v>-4204.9038530852</v>
      </c>
      <c r="N333" s="19" t="n">
        <f aca="false">N233+IF($B33=0,H_LTV*N$21,0)-IF(AND($B33&gt;=1,$B33&lt;=IF(N$19="third",N$6,N$12)),H_LTV*N$21*H_LevRate/12,0)-IF($B33=IF(N$19="third",N$6,N$12),H_LTV*N$21,0)</f>
        <v>-4153.64934820986</v>
      </c>
      <c r="O333" s="19" t="n">
        <f aca="false">O233+IF($B33=0,H_LTV*O$21,0)-IF(AND($B33&gt;=1,$B33&lt;=IF(O$19="third",O$6,O$12)),H_LTV*O$21*H_LevRate/12,0)-IF($B33=IF(O$19="third",O$6,O$12),H_LTV*O$21,0)</f>
        <v>-4153.64934820986</v>
      </c>
      <c r="P333" s="19" t="n">
        <f aca="false">P233+IF($B33=0,H_LTV*P$21,0)-IF(AND($B33&gt;=1,$B33&lt;=IF(P$19="third",P$6,P$12)),H_LTV*P$21*H_LevRate/12,0)-IF($B33=IF(P$19="third",P$6,P$12),H_LTV*P$21,0)</f>
        <v>-4153.64934820986</v>
      </c>
      <c r="Q333" s="19" t="n">
        <f aca="false">Q233+IF($B33=0,H_LTV*Q$21,0)-IF(AND($B33&gt;=1,$B33&lt;=IF(Q$19="third",Q$6,Q$12)),H_LTV*Q$21*H_LevRate/12,0)-IF($B33=IF(Q$19="third",Q$6,Q$12),H_LTV*Q$21,0)</f>
        <v>-4280.14444249262</v>
      </c>
      <c r="R333" s="19" t="n">
        <f aca="false">R233+IF($B33=0,H_LTV*R$21,0)-IF(AND($B33&gt;=1,$B33&lt;=IF(R$19="third",R$6,R$12)),H_LTV*R$21*H_LevRate/12,0)-IF($B33=IF(R$19="third",R$6,R$12),H_LTV*R$21,0)</f>
        <v>-4232.44667229264</v>
      </c>
      <c r="S333" s="19" t="n">
        <f aca="false">S233+IF($B33=0,H_LTV*S$21,0)-IF(AND($B33&gt;=1,$B33&lt;=IF(S$19="third",S$6,S$12)),H_LTV*S$21*H_LevRate/12,0)-IF($B33=IF(S$19="third",S$6,S$12),H_LTV*S$21,0)</f>
        <v>-4214.70787828268</v>
      </c>
      <c r="T333" s="19" t="n">
        <f aca="false">T233+IF($B33=0,H_LTV*T$21,0)-IF(AND($B33&gt;=1,$B33&lt;=IF(T$19="third",T$6,T$12)),H_LTV*T$21*H_LevRate/12,0)-IF($B33=IF(T$19="third",T$6,T$12),H_LTV*T$21,0)</f>
        <v>-4134.361932</v>
      </c>
      <c r="U333" s="19" t="n">
        <f aca="false">U233+IF($B33=0,H_LTV*U$21,0)-IF(AND($B33&gt;=1,$B33&lt;=IF(U$19="third",U$6,U$12)),H_LTV*U$21*H_LevRate/12,0)-IF($B33=IF(U$19="third",U$6,U$12),H_LTV*U$21,0)</f>
        <v>-4134.361932</v>
      </c>
      <c r="V333" s="19" t="n">
        <f aca="false">V233+IF($B33=0,H_LTV*V$21,0)-IF(AND($B33&gt;=1,$B33&lt;=IF(V$19="third",V$6,V$12)),H_LTV*V$21*H_LevRate/12,0)-IF($B33=IF(V$19="third",V$6,V$12),H_LTV*V$21,0)</f>
        <v>-4225.452415</v>
      </c>
      <c r="W333" s="19" t="n">
        <f aca="false">W233+IF($B33=0,H_LTV*W$21,0)-IF(AND($B33&gt;=1,$B33&lt;=IF(W$19="third",W$6,W$12)),H_LTV*W$21*H_LevRate/12,0)-IF($B33=IF(W$19="third",W$6,W$12),H_LTV*W$21,0)</f>
        <v>-4225.452415</v>
      </c>
      <c r="X333" s="19" t="n">
        <f aca="false">X233+IF($B33=0,H_LTV*X$21,0)-IF(AND($B33&gt;=1,$B33&lt;=IF(X$19="third",X$6,X$12)),H_LTV*X$21*H_LevRate/12,0)-IF($B33=IF(X$19="third",X$6,X$12),H_LTV*X$21,0)</f>
        <v>-4316.542898</v>
      </c>
      <c r="Y333" s="19" t="n">
        <f aca="false">Y233+IF($B33=0,H_LTV*Y$21,0)-IF(AND($B33&gt;=1,$B33&lt;=IF(Y$19="third",Y$6,Y$12)),H_LTV*Y$21*H_LevRate/12,0)-IF($B33=IF(Y$19="third",Y$6,Y$12),H_LTV*Y$21,0)</f>
        <v>-4316.542898</v>
      </c>
    </row>
    <row r="334" customFormat="false" ht="15" hidden="false" customHeight="false" outlineLevel="0" collapsed="false">
      <c r="B334" s="0" t="n">
        <v>3</v>
      </c>
      <c r="C334" s="19" t="n">
        <f aca="false">C234+IF($B34=0,H_LTV*C$21,0)-IF(AND($B34&gt;=1,$B34&lt;=IF(C$19="third",C$6,C$12)),H_LTV*C$21*H_LevRate/12,0)-IF($B34=IF(C$19="third",C$6,C$12),H_LTV*C$21,0)</f>
        <v>-903.649348209859</v>
      </c>
      <c r="D334" s="19" t="n">
        <f aca="false">D234+IF($B34=0,H_LTV*D$21,0)-IF(AND($B34&gt;=1,$B34&lt;=IF(D$19="third",D$6,D$12)),H_LTV*D$21*H_LevRate/12,0)-IF($B34=IF(D$19="third",D$6,D$12),H_LTV*D$21,0)</f>
        <v>-1151.59187376416</v>
      </c>
      <c r="E334" s="19" t="n">
        <f aca="false">E234+IF($B34=0,H_LTV*E$21,0)-IF(AND($B34&gt;=1,$B34&lt;=IF(E$19="third",E$6,E$12)),H_LTV*E$21*H_LevRate/12,0)-IF($B34=IF(E$19="third",E$6,E$12),H_LTV*E$21,0)</f>
        <v>-1151.59187376416</v>
      </c>
      <c r="F334" s="19" t="n">
        <f aca="false">F234+IF($B34=0,H_LTV*F$21,0)-IF(AND($B34&gt;=1,$B34&lt;=IF(F$19="third",F$6,F$12)),H_LTV*F$21*H_LevRate/12,0)-IF($B34=IF(F$19="third",F$6,F$12),H_LTV*F$21,0)</f>
        <v>-1131.62547510536</v>
      </c>
      <c r="G334" s="19" t="n">
        <f aca="false">G234+IF($B34=0,H_LTV*G$21,0)-IF(AND($B34&gt;=1,$B34&lt;=IF(G$19="third",G$6,G$12)),H_LTV*G$21*H_LevRate/12,0)-IF($B34=IF(G$19="third",G$6,G$12),H_LTV*G$21,0)</f>
        <v>-1031.31150374548</v>
      </c>
      <c r="H334" s="19" t="n">
        <f aca="false">H234+IF($B34=0,H_LTV*H$21,0)-IF(AND($B34&gt;=1,$B34&lt;=IF(H$19="third",H$6,H$12)),H_LTV*H$21*H_LevRate/12,0)-IF($B34=IF(H$19="third",H$6,H$12),H_LTV*H$21,0)</f>
        <v>-964.317768361212</v>
      </c>
      <c r="I334" s="19" t="n">
        <f aca="false">I234+IF($B34=0,H_LTV*I$21,0)-IF(AND($B34&gt;=1,$B34&lt;=IF(I$19="third",I$6,I$12)),H_LTV*I$21*H_LevRate/12,0)-IF($B34=IF(I$19="third",I$6,I$12),H_LTV*I$21,0)</f>
        <v>-848.709029050916</v>
      </c>
      <c r="J334" s="19" t="n">
        <f aca="false">J234+IF($B34=0,H_LTV*J$21,0)-IF(AND($B34&gt;=1,$B34&lt;=IF(J$19="third",J$6,J$12)),H_LTV*J$21*H_LevRate/12,0)-IF($B34=IF(J$19="third",J$6,J$12),H_LTV*J$21,0)</f>
        <v>-798.955983533063</v>
      </c>
      <c r="K334" s="19" t="n">
        <f aca="false">K234+IF($B34=0,H_LTV*K$21,0)-IF(AND($B34&gt;=1,$B34&lt;=IF(K$19="third",K$6,K$12)),H_LTV*K$21*H_LevRate/12,0)-IF($B34=IF(K$19="third",K$6,K$12),H_LTV*K$21,0)</f>
        <v>-801.140338459184</v>
      </c>
      <c r="L334" s="19" t="n">
        <f aca="false">L234+IF($B34=0,H_LTV*L$21,0)-IF(AND($B34&gt;=1,$B34&lt;=IF(L$19="third",L$6,L$12)),H_LTV*L$21*H_LevRate/12,0)-IF($B34=IF(L$19="third",L$6,L$12),H_LTV*L$21,0)</f>
        <v>-852.394843334521</v>
      </c>
      <c r="M334" s="19" t="n">
        <f aca="false">M234+IF($B34=0,H_LTV*M$21,0)-IF(AND($B34&gt;=1,$B34&lt;=IF(M$19="third",M$6,M$12)),H_LTV*M$21*H_LevRate/12,0)-IF($B34=IF(M$19="third",M$6,M$12),H_LTV*M$21,0)</f>
        <v>-954.903853085196</v>
      </c>
      <c r="N334" s="19" t="n">
        <f aca="false">N234+IF($B34=0,H_LTV*N$21,0)-IF(AND($B34&gt;=1,$B34&lt;=IF(N$19="third",N$6,N$12)),H_LTV*N$21*H_LevRate/12,0)-IF($B34=IF(N$19="third",N$6,N$12),H_LTV*N$21,0)</f>
        <v>-903.649348209859</v>
      </c>
      <c r="O334" s="19" t="n">
        <f aca="false">O234+IF($B34=0,H_LTV*O$21,0)-IF(AND($B34&gt;=1,$B34&lt;=IF(O$19="third",O$6,O$12)),H_LTV*O$21*H_LevRate/12,0)-IF($B34=IF(O$19="third",O$6,O$12),H_LTV*O$21,0)</f>
        <v>-903.649348209859</v>
      </c>
      <c r="P334" s="19" t="n">
        <f aca="false">P234+IF($B34=0,H_LTV*P$21,0)-IF(AND($B34&gt;=1,$B34&lt;=IF(P$19="third",P$6,P$12)),H_LTV*P$21*H_LevRate/12,0)-IF($B34=IF(P$19="third",P$6,P$12),H_LTV*P$21,0)</f>
        <v>-903.649348209859</v>
      </c>
      <c r="Q334" s="19" t="n">
        <f aca="false">Q234+IF($B34=0,H_LTV*Q$21,0)-IF(AND($B34&gt;=1,$B34&lt;=IF(Q$19="third",Q$6,Q$12)),H_LTV*Q$21*H_LevRate/12,0)-IF($B34=IF(Q$19="third",Q$6,Q$12),H_LTV*Q$21,0)</f>
        <v>-1030.14444249262</v>
      </c>
      <c r="R334" s="19" t="n">
        <f aca="false">R234+IF($B34=0,H_LTV*R$21,0)-IF(AND($B34&gt;=1,$B34&lt;=IF(R$19="third",R$6,R$12)),H_LTV*R$21*H_LevRate/12,0)-IF($B34=IF(R$19="third",R$6,R$12),H_LTV*R$21,0)</f>
        <v>-982.446672292643</v>
      </c>
      <c r="S334" s="19" t="n">
        <f aca="false">S234+IF($B34=0,H_LTV*S$21,0)-IF(AND($B34&gt;=1,$B34&lt;=IF(S$19="third",S$6,S$12)),H_LTV*S$21*H_LevRate/12,0)-IF($B34=IF(S$19="third",S$6,S$12),H_LTV*S$21,0)</f>
        <v>-964.707878282676</v>
      </c>
      <c r="T334" s="19" t="n">
        <f aca="false">T234+IF($B34=0,H_LTV*T$21,0)-IF(AND($B34&gt;=1,$B34&lt;=IF(T$19="third",T$6,T$12)),H_LTV*T$21*H_LevRate/12,0)-IF($B34=IF(T$19="third",T$6,T$12),H_LTV*T$21,0)</f>
        <v>-884.361932</v>
      </c>
      <c r="U334" s="19" t="n">
        <f aca="false">U234+IF($B34=0,H_LTV*U$21,0)-IF(AND($B34&gt;=1,$B34&lt;=IF(U$19="third",U$6,U$12)),H_LTV*U$21*H_LevRate/12,0)-IF($B34=IF(U$19="third",U$6,U$12),H_LTV*U$21,0)</f>
        <v>-884.361932</v>
      </c>
      <c r="V334" s="19" t="n">
        <f aca="false">V234+IF($B34=0,H_LTV*V$21,0)-IF(AND($B34&gt;=1,$B34&lt;=IF(V$19="third",V$6,V$12)),H_LTV*V$21*H_LevRate/12,0)-IF($B34=IF(V$19="third",V$6,V$12),H_LTV*V$21,0)</f>
        <v>-975.452415</v>
      </c>
      <c r="W334" s="19" t="n">
        <f aca="false">W234+IF($B34=0,H_LTV*W$21,0)-IF(AND($B34&gt;=1,$B34&lt;=IF(W$19="third",W$6,W$12)),H_LTV*W$21*H_LevRate/12,0)-IF($B34=IF(W$19="third",W$6,W$12),H_LTV*W$21,0)</f>
        <v>-975.452415</v>
      </c>
      <c r="X334" s="19" t="n">
        <f aca="false">X234+IF($B34=0,H_LTV*X$21,0)-IF(AND($B34&gt;=1,$B34&lt;=IF(X$19="third",X$6,X$12)),H_LTV*X$21*H_LevRate/12,0)-IF($B34=IF(X$19="third",X$6,X$12),H_LTV*X$21,0)</f>
        <v>-1066.542898</v>
      </c>
      <c r="Y334" s="19" t="n">
        <f aca="false">Y234+IF($B34=0,H_LTV*Y$21,0)-IF(AND($B34&gt;=1,$B34&lt;=IF(Y$19="third",Y$6,Y$12)),H_LTV*Y$21*H_LevRate/12,0)-IF($B34=IF(Y$19="third",Y$6,Y$12),H_LTV*Y$21,0)</f>
        <v>-1066.542898</v>
      </c>
    </row>
    <row r="335" customFormat="false" ht="15" hidden="false" customHeight="false" outlineLevel="0" collapsed="false">
      <c r="B335" s="0" t="n">
        <v>4</v>
      </c>
      <c r="C335" s="19" t="n">
        <f aca="false">C235+IF($B35=0,H_LTV*C$21,0)-IF(AND($B35&gt;=1,$B35&lt;=IF(C$19="third",C$6,C$12)),H_LTV*C$21*H_LevRate/12,0)-IF($B35=IF(C$19="third",C$6,C$12),H_LTV*C$21,0)</f>
        <v>-903.649348209859</v>
      </c>
      <c r="D335" s="19" t="n">
        <f aca="false">D235+IF($B35=0,H_LTV*D$21,0)-IF(AND($B35&gt;=1,$B35&lt;=IF(D$19="third",D$6,D$12)),H_LTV*D$21*H_LevRate/12,0)-IF($B35=IF(D$19="third",D$6,D$12),H_LTV*D$21,0)</f>
        <v>-1151.59187376416</v>
      </c>
      <c r="E335" s="19" t="n">
        <f aca="false">E235+IF($B35=0,H_LTV*E$21,0)-IF(AND($B35&gt;=1,$B35&lt;=IF(E$19="third",E$6,E$12)),H_LTV*E$21*H_LevRate/12,0)-IF($B35=IF(E$19="third",E$6,E$12),H_LTV*E$21,0)</f>
        <v>-1151.59187376416</v>
      </c>
      <c r="F335" s="19" t="n">
        <f aca="false">F235+IF($B35=0,H_LTV*F$21,0)-IF(AND($B35&gt;=1,$B35&lt;=IF(F$19="third",F$6,F$12)),H_LTV*F$21*H_LevRate/12,0)-IF($B35=IF(F$19="third",F$6,F$12),H_LTV*F$21,0)</f>
        <v>-1131.62547510536</v>
      </c>
      <c r="G335" s="19" t="n">
        <f aca="false">G235+IF($B35=0,H_LTV*G$21,0)-IF(AND($B35&gt;=1,$B35&lt;=IF(G$19="third",G$6,G$12)),H_LTV*G$21*H_LevRate/12,0)-IF($B35=IF(G$19="third",G$6,G$12),H_LTV*G$21,0)</f>
        <v>-1031.31150374548</v>
      </c>
      <c r="H335" s="19" t="n">
        <f aca="false">H235+IF($B35=0,H_LTV*H$21,0)-IF(AND($B35&gt;=1,$B35&lt;=IF(H$19="third",H$6,H$12)),H_LTV*H$21*H_LevRate/12,0)-IF($B35=IF(H$19="third",H$6,H$12),H_LTV*H$21,0)</f>
        <v>-964.317768361212</v>
      </c>
      <c r="I335" s="19" t="n">
        <f aca="false">I235+IF($B35=0,H_LTV*I$21,0)-IF(AND($B35&gt;=1,$B35&lt;=IF(I$19="third",I$6,I$12)),H_LTV*I$21*H_LevRate/12,0)-IF($B35=IF(I$19="third",I$6,I$12),H_LTV*I$21,0)</f>
        <v>-848.709029050916</v>
      </c>
      <c r="J335" s="19" t="n">
        <f aca="false">J235+IF($B35=0,H_LTV*J$21,0)-IF(AND($B35&gt;=1,$B35&lt;=IF(J$19="third",J$6,J$12)),H_LTV*J$21*H_LevRate/12,0)-IF($B35=IF(J$19="third",J$6,J$12),H_LTV*J$21,0)</f>
        <v>-798.955983533063</v>
      </c>
      <c r="K335" s="19" t="n">
        <f aca="false">K235+IF($B35=0,H_LTV*K$21,0)-IF(AND($B35&gt;=1,$B35&lt;=IF(K$19="third",K$6,K$12)),H_LTV*K$21*H_LevRate/12,0)-IF($B35=IF(K$19="third",K$6,K$12),H_LTV*K$21,0)</f>
        <v>-801.140338459184</v>
      </c>
      <c r="L335" s="19" t="n">
        <f aca="false">L235+IF($B35=0,H_LTV*L$21,0)-IF(AND($B35&gt;=1,$B35&lt;=IF(L$19="third",L$6,L$12)),H_LTV*L$21*H_LevRate/12,0)-IF($B35=IF(L$19="third",L$6,L$12),H_LTV*L$21,0)</f>
        <v>-852.394843334521</v>
      </c>
      <c r="M335" s="19" t="n">
        <f aca="false">M235+IF($B35=0,H_LTV*M$21,0)-IF(AND($B35&gt;=1,$B35&lt;=IF(M$19="third",M$6,M$12)),H_LTV*M$21*H_LevRate/12,0)-IF($B35=IF(M$19="third",M$6,M$12),H_LTV*M$21,0)</f>
        <v>-954.903853085196</v>
      </c>
      <c r="N335" s="19" t="n">
        <f aca="false">N235+IF($B35=0,H_LTV*N$21,0)-IF(AND($B35&gt;=1,$B35&lt;=IF(N$19="third",N$6,N$12)),H_LTV*N$21*H_LevRate/12,0)-IF($B35=IF(N$19="third",N$6,N$12),H_LTV*N$21,0)</f>
        <v>-903.649348209859</v>
      </c>
      <c r="O335" s="19" t="n">
        <f aca="false">O235+IF($B35=0,H_LTV*O$21,0)-IF(AND($B35&gt;=1,$B35&lt;=IF(O$19="third",O$6,O$12)),H_LTV*O$21*H_LevRate/12,0)-IF($B35=IF(O$19="third",O$6,O$12),H_LTV*O$21,0)</f>
        <v>-903.649348209859</v>
      </c>
      <c r="P335" s="19" t="n">
        <f aca="false">P235+IF($B35=0,H_LTV*P$21,0)-IF(AND($B35&gt;=1,$B35&lt;=IF(P$19="third",P$6,P$12)),H_LTV*P$21*H_LevRate/12,0)-IF($B35=IF(P$19="third",P$6,P$12),H_LTV*P$21,0)</f>
        <v>-903.649348209859</v>
      </c>
      <c r="Q335" s="19" t="n">
        <f aca="false">Q235+IF($B35=0,H_LTV*Q$21,0)-IF(AND($B35&gt;=1,$B35&lt;=IF(Q$19="third",Q$6,Q$12)),H_LTV*Q$21*H_LevRate/12,0)-IF($B35=IF(Q$19="third",Q$6,Q$12),H_LTV*Q$21,0)</f>
        <v>-1030.14444249262</v>
      </c>
      <c r="R335" s="19" t="n">
        <f aca="false">R235+IF($B35=0,H_LTV*R$21,0)-IF(AND($B35&gt;=1,$B35&lt;=IF(R$19="third",R$6,R$12)),H_LTV*R$21*H_LevRate/12,0)-IF($B35=IF(R$19="third",R$6,R$12),H_LTV*R$21,0)</f>
        <v>-982.446672292643</v>
      </c>
      <c r="S335" s="19" t="n">
        <f aca="false">S235+IF($B35=0,H_LTV*S$21,0)-IF(AND($B35&gt;=1,$B35&lt;=IF(S$19="third",S$6,S$12)),H_LTV*S$21*H_LevRate/12,0)-IF($B35=IF(S$19="third",S$6,S$12),H_LTV*S$21,0)</f>
        <v>-964.707878282676</v>
      </c>
      <c r="T335" s="19" t="n">
        <f aca="false">T235+IF($B35=0,H_LTV*T$21,0)-IF(AND($B35&gt;=1,$B35&lt;=IF(T$19="third",T$6,T$12)),H_LTV*T$21*H_LevRate/12,0)-IF($B35=IF(T$19="third",T$6,T$12),H_LTV*T$21,0)</f>
        <v>-884.361932</v>
      </c>
      <c r="U335" s="19" t="n">
        <f aca="false">U235+IF($B35=0,H_LTV*U$21,0)-IF(AND($B35&gt;=1,$B35&lt;=IF(U$19="third",U$6,U$12)),H_LTV*U$21*H_LevRate/12,0)-IF($B35=IF(U$19="third",U$6,U$12),H_LTV*U$21,0)</f>
        <v>-884.361932</v>
      </c>
      <c r="V335" s="19" t="n">
        <f aca="false">V235+IF($B35=0,H_LTV*V$21,0)-IF(AND($B35&gt;=1,$B35&lt;=IF(V$19="third",V$6,V$12)),H_LTV*V$21*H_LevRate/12,0)-IF($B35=IF(V$19="third",V$6,V$12),H_LTV*V$21,0)</f>
        <v>-975.452415</v>
      </c>
      <c r="W335" s="19" t="n">
        <f aca="false">W235+IF($B35=0,H_LTV*W$21,0)-IF(AND($B35&gt;=1,$B35&lt;=IF(W$19="third",W$6,W$12)),H_LTV*W$21*H_LevRate/12,0)-IF($B35=IF(W$19="third",W$6,W$12),H_LTV*W$21,0)</f>
        <v>-975.452415</v>
      </c>
      <c r="X335" s="19" t="n">
        <f aca="false">X235+IF($B35=0,H_LTV*X$21,0)-IF(AND($B35&gt;=1,$B35&lt;=IF(X$19="third",X$6,X$12)),H_LTV*X$21*H_LevRate/12,0)-IF($B35=IF(X$19="third",X$6,X$12),H_LTV*X$21,0)</f>
        <v>-1066.542898</v>
      </c>
      <c r="Y335" s="19" t="n">
        <f aca="false">Y235+IF($B35=0,H_LTV*Y$21,0)-IF(AND($B35&gt;=1,$B35&lt;=IF(Y$19="third",Y$6,Y$12)),H_LTV*Y$21*H_LevRate/12,0)-IF($B35=IF(Y$19="third",Y$6,Y$12),H_LTV*Y$21,0)</f>
        <v>-1066.542898</v>
      </c>
    </row>
    <row r="336" customFormat="false" ht="15" hidden="false" customHeight="false" outlineLevel="0" collapsed="false">
      <c r="B336" s="0" t="n">
        <v>5</v>
      </c>
      <c r="C336" s="19" t="n">
        <f aca="false">C236+IF($B36=0,H_LTV*C$21,0)-IF(AND($B36&gt;=1,$B36&lt;=IF(C$19="third",C$6,C$12)),H_LTV*C$21*H_LevRate/12,0)-IF($B36=IF(C$19="third",C$6,C$12),H_LTV*C$21,0)</f>
        <v>-903.649348209859</v>
      </c>
      <c r="D336" s="19" t="n">
        <f aca="false">D236+IF($B36=0,H_LTV*D$21,0)-IF(AND($B36&gt;=1,$B36&lt;=IF(D$19="third",D$6,D$12)),H_LTV*D$21*H_LevRate/12,0)-IF($B36=IF(D$19="third",D$6,D$12),H_LTV*D$21,0)</f>
        <v>-1151.59187376416</v>
      </c>
      <c r="E336" s="19" t="n">
        <f aca="false">E236+IF($B36=0,H_LTV*E$21,0)-IF(AND($B36&gt;=1,$B36&lt;=IF(E$19="third",E$6,E$12)),H_LTV*E$21*H_LevRate/12,0)-IF($B36=IF(E$19="third",E$6,E$12),H_LTV*E$21,0)</f>
        <v>-1151.59187376416</v>
      </c>
      <c r="F336" s="19" t="n">
        <f aca="false">F236+IF($B36=0,H_LTV*F$21,0)-IF(AND($B36&gt;=1,$B36&lt;=IF(F$19="third",F$6,F$12)),H_LTV*F$21*H_LevRate/12,0)-IF($B36=IF(F$19="third",F$6,F$12),H_LTV*F$21,0)</f>
        <v>-1131.62547510536</v>
      </c>
      <c r="G336" s="19" t="n">
        <f aca="false">G236+IF($B36=0,H_LTV*G$21,0)-IF(AND($B36&gt;=1,$B36&lt;=IF(G$19="third",G$6,G$12)),H_LTV*G$21*H_LevRate/12,0)-IF($B36=IF(G$19="third",G$6,G$12),H_LTV*G$21,0)</f>
        <v>-1031.31150374548</v>
      </c>
      <c r="H336" s="19" t="n">
        <f aca="false">H236+IF($B36=0,H_LTV*H$21,0)-IF(AND($B36&gt;=1,$B36&lt;=IF(H$19="third",H$6,H$12)),H_LTV*H$21*H_LevRate/12,0)-IF($B36=IF(H$19="third",H$6,H$12),H_LTV*H$21,0)</f>
        <v>-964.317768361212</v>
      </c>
      <c r="I336" s="19" t="n">
        <f aca="false">I236+IF($B36=0,H_LTV*I$21,0)-IF(AND($B36&gt;=1,$B36&lt;=IF(I$19="third",I$6,I$12)),H_LTV*I$21*H_LevRate/12,0)-IF($B36=IF(I$19="third",I$6,I$12),H_LTV*I$21,0)</f>
        <v>-848.709029050916</v>
      </c>
      <c r="J336" s="19" t="n">
        <f aca="false">J236+IF($B36=0,H_LTV*J$21,0)-IF(AND($B36&gt;=1,$B36&lt;=IF(J$19="third",J$6,J$12)),H_LTV*J$21*H_LevRate/12,0)-IF($B36=IF(J$19="third",J$6,J$12),H_LTV*J$21,0)</f>
        <v>-798.955983533063</v>
      </c>
      <c r="K336" s="19" t="n">
        <f aca="false">K236+IF($B36=0,H_LTV*K$21,0)-IF(AND($B36&gt;=1,$B36&lt;=IF(K$19="third",K$6,K$12)),H_LTV*K$21*H_LevRate/12,0)-IF($B36=IF(K$19="third",K$6,K$12),H_LTV*K$21,0)</f>
        <v>-801.140338459184</v>
      </c>
      <c r="L336" s="19" t="n">
        <f aca="false">L236+IF($B36=0,H_LTV*L$21,0)-IF(AND($B36&gt;=1,$B36&lt;=IF(L$19="third",L$6,L$12)),H_LTV*L$21*H_LevRate/12,0)-IF($B36=IF(L$19="third",L$6,L$12),H_LTV*L$21,0)</f>
        <v>-852.394843334521</v>
      </c>
      <c r="M336" s="19" t="n">
        <f aca="false">M236+IF($B36=0,H_LTV*M$21,0)-IF(AND($B36&gt;=1,$B36&lt;=IF(M$19="third",M$6,M$12)),H_LTV*M$21*H_LevRate/12,0)-IF($B36=IF(M$19="third",M$6,M$12),H_LTV*M$21,0)</f>
        <v>-954.903853085196</v>
      </c>
      <c r="N336" s="19" t="n">
        <f aca="false">N236+IF($B36=0,H_LTV*N$21,0)-IF(AND($B36&gt;=1,$B36&lt;=IF(N$19="third",N$6,N$12)),H_LTV*N$21*H_LevRate/12,0)-IF($B36=IF(N$19="third",N$6,N$12),H_LTV*N$21,0)</f>
        <v>-903.649348209859</v>
      </c>
      <c r="O336" s="19" t="n">
        <f aca="false">O236+IF($B36=0,H_LTV*O$21,0)-IF(AND($B36&gt;=1,$B36&lt;=IF(O$19="third",O$6,O$12)),H_LTV*O$21*H_LevRate/12,0)-IF($B36=IF(O$19="third",O$6,O$12),H_LTV*O$21,0)</f>
        <v>-903.649348209859</v>
      </c>
      <c r="P336" s="19" t="n">
        <f aca="false">P236+IF($B36=0,H_LTV*P$21,0)-IF(AND($B36&gt;=1,$B36&lt;=IF(P$19="third",P$6,P$12)),H_LTV*P$21*H_LevRate/12,0)-IF($B36=IF(P$19="third",P$6,P$12),H_LTV*P$21,0)</f>
        <v>-903.649348209859</v>
      </c>
      <c r="Q336" s="19" t="n">
        <f aca="false">Q236+IF($B36=0,H_LTV*Q$21,0)-IF(AND($B36&gt;=1,$B36&lt;=IF(Q$19="third",Q$6,Q$12)),H_LTV*Q$21*H_LevRate/12,0)-IF($B36=IF(Q$19="third",Q$6,Q$12),H_LTV*Q$21,0)</f>
        <v>-1030.14444249262</v>
      </c>
      <c r="R336" s="19" t="n">
        <f aca="false">R236+IF($B36=0,H_LTV*R$21,0)-IF(AND($B36&gt;=1,$B36&lt;=IF(R$19="third",R$6,R$12)),H_LTV*R$21*H_LevRate/12,0)-IF($B36=IF(R$19="third",R$6,R$12),H_LTV*R$21,0)</f>
        <v>-982.446672292643</v>
      </c>
      <c r="S336" s="19" t="n">
        <f aca="false">S236+IF($B36=0,H_LTV*S$21,0)-IF(AND($B36&gt;=1,$B36&lt;=IF(S$19="third",S$6,S$12)),H_LTV*S$21*H_LevRate/12,0)-IF($B36=IF(S$19="third",S$6,S$12),H_LTV*S$21,0)</f>
        <v>-964.707878282676</v>
      </c>
      <c r="T336" s="19" t="n">
        <f aca="false">T236+IF($B36=0,H_LTV*T$21,0)-IF(AND($B36&gt;=1,$B36&lt;=IF(T$19="third",T$6,T$12)),H_LTV*T$21*H_LevRate/12,0)-IF($B36=IF(T$19="third",T$6,T$12),H_LTV*T$21,0)</f>
        <v>-884.361932</v>
      </c>
      <c r="U336" s="19" t="n">
        <f aca="false">U236+IF($B36=0,H_LTV*U$21,0)-IF(AND($B36&gt;=1,$B36&lt;=IF(U$19="third",U$6,U$12)),H_LTV*U$21*H_LevRate/12,0)-IF($B36=IF(U$19="third",U$6,U$12),H_LTV*U$21,0)</f>
        <v>-884.361932</v>
      </c>
      <c r="V336" s="19" t="n">
        <f aca="false">V236+IF($B36=0,H_LTV*V$21,0)-IF(AND($B36&gt;=1,$B36&lt;=IF(V$19="third",V$6,V$12)),H_LTV*V$21*H_LevRate/12,0)-IF($B36=IF(V$19="third",V$6,V$12),H_LTV*V$21,0)</f>
        <v>-975.452415</v>
      </c>
      <c r="W336" s="19" t="n">
        <f aca="false">W236+IF($B36=0,H_LTV*W$21,0)-IF(AND($B36&gt;=1,$B36&lt;=IF(W$19="third",W$6,W$12)),H_LTV*W$21*H_LevRate/12,0)-IF($B36=IF(W$19="third",W$6,W$12),H_LTV*W$21,0)</f>
        <v>-975.452415</v>
      </c>
      <c r="X336" s="19" t="n">
        <f aca="false">X236+IF($B36=0,H_LTV*X$21,0)-IF(AND($B36&gt;=1,$B36&lt;=IF(X$19="third",X$6,X$12)),H_LTV*X$21*H_LevRate/12,0)-IF($B36=IF(X$19="third",X$6,X$12),H_LTV*X$21,0)</f>
        <v>-1066.542898</v>
      </c>
      <c r="Y336" s="19" t="n">
        <f aca="false">Y236+IF($B36=0,H_LTV*Y$21,0)-IF(AND($B36&gt;=1,$B36&lt;=IF(Y$19="third",Y$6,Y$12)),H_LTV*Y$21*H_LevRate/12,0)-IF($B36=IF(Y$19="third",Y$6,Y$12),H_LTV*Y$21,0)</f>
        <v>-1066.542898</v>
      </c>
    </row>
    <row r="337" customFormat="false" ht="15" hidden="false" customHeight="false" outlineLevel="0" collapsed="false">
      <c r="B337" s="0" t="n">
        <v>6</v>
      </c>
      <c r="C337" s="19" t="n">
        <f aca="false">C237+IF($B37=0,H_LTV*C$21,0)-IF(AND($B37&gt;=1,$B37&lt;=IF(C$19="third",C$6,C$12)),H_LTV*C$21*H_LevRate/12,0)-IF($B37=IF(C$19="third",C$6,C$12),H_LTV*C$21,0)</f>
        <v>-903.649348209859</v>
      </c>
      <c r="D337" s="19" t="n">
        <f aca="false">D237+IF($B37=0,H_LTV*D$21,0)-IF(AND($B37&gt;=1,$B37&lt;=IF(D$19="third",D$6,D$12)),H_LTV*D$21*H_LevRate/12,0)-IF($B37=IF(D$19="third",D$6,D$12),H_LTV*D$21,0)</f>
        <v>-1151.59187376416</v>
      </c>
      <c r="E337" s="19" t="n">
        <f aca="false">E237+IF($B37=0,H_LTV*E$21,0)-IF(AND($B37&gt;=1,$B37&lt;=IF(E$19="third",E$6,E$12)),H_LTV*E$21*H_LevRate/12,0)-IF($B37=IF(E$19="third",E$6,E$12),H_LTV*E$21,0)</f>
        <v>-1151.59187376416</v>
      </c>
      <c r="F337" s="19" t="n">
        <f aca="false">F237+IF($B37=0,H_LTV*F$21,0)-IF(AND($B37&gt;=1,$B37&lt;=IF(F$19="third",F$6,F$12)),H_LTV*F$21*H_LevRate/12,0)-IF($B37=IF(F$19="third",F$6,F$12),H_LTV*F$21,0)</f>
        <v>-1131.62547510536</v>
      </c>
      <c r="G337" s="19" t="n">
        <f aca="false">G237+IF($B37=0,H_LTV*G$21,0)-IF(AND($B37&gt;=1,$B37&lt;=IF(G$19="third",G$6,G$12)),H_LTV*G$21*H_LevRate/12,0)-IF($B37=IF(G$19="third",G$6,G$12),H_LTV*G$21,0)</f>
        <v>-1031.31150374548</v>
      </c>
      <c r="H337" s="19" t="n">
        <f aca="false">H237+IF($B37=0,H_LTV*H$21,0)-IF(AND($B37&gt;=1,$B37&lt;=IF(H$19="third",H$6,H$12)),H_LTV*H$21*H_LevRate/12,0)-IF($B37=IF(H$19="third",H$6,H$12),H_LTV*H$21,0)</f>
        <v>-964.317768361212</v>
      </c>
      <c r="I337" s="19" t="n">
        <f aca="false">I237+IF($B37=0,H_LTV*I$21,0)-IF(AND($B37&gt;=1,$B37&lt;=IF(I$19="third",I$6,I$12)),H_LTV*I$21*H_LevRate/12,0)-IF($B37=IF(I$19="third",I$6,I$12),H_LTV*I$21,0)</f>
        <v>-848.709029050916</v>
      </c>
      <c r="J337" s="19" t="n">
        <f aca="false">J237+IF($B37=0,H_LTV*J$21,0)-IF(AND($B37&gt;=1,$B37&lt;=IF(J$19="third",J$6,J$12)),H_LTV*J$21*H_LevRate/12,0)-IF($B37=IF(J$19="third",J$6,J$12),H_LTV*J$21,0)</f>
        <v>-798.955983533063</v>
      </c>
      <c r="K337" s="19" t="n">
        <f aca="false">K237+IF($B37=0,H_LTV*K$21,0)-IF(AND($B37&gt;=1,$B37&lt;=IF(K$19="third",K$6,K$12)),H_LTV*K$21*H_LevRate/12,0)-IF($B37=IF(K$19="third",K$6,K$12),H_LTV*K$21,0)</f>
        <v>-801.140338459184</v>
      </c>
      <c r="L337" s="19" t="n">
        <f aca="false">L237+IF($B37=0,H_LTV*L$21,0)-IF(AND($B37&gt;=1,$B37&lt;=IF(L$19="third",L$6,L$12)),H_LTV*L$21*H_LevRate/12,0)-IF($B37=IF(L$19="third",L$6,L$12),H_LTV*L$21,0)</f>
        <v>-852.394843334521</v>
      </c>
      <c r="M337" s="19" t="n">
        <f aca="false">M237+IF($B37=0,H_LTV*M$21,0)-IF(AND($B37&gt;=1,$B37&lt;=IF(M$19="third",M$6,M$12)),H_LTV*M$21*H_LevRate/12,0)-IF($B37=IF(M$19="third",M$6,M$12),H_LTV*M$21,0)</f>
        <v>-954.903853085196</v>
      </c>
      <c r="N337" s="19" t="n">
        <f aca="false">N237+IF($B37=0,H_LTV*N$21,0)-IF(AND($B37&gt;=1,$B37&lt;=IF(N$19="third",N$6,N$12)),H_LTV*N$21*H_LevRate/12,0)-IF($B37=IF(N$19="third",N$6,N$12),H_LTV*N$21,0)</f>
        <v>-903.649348209859</v>
      </c>
      <c r="O337" s="19" t="n">
        <f aca="false">O237+IF($B37=0,H_LTV*O$21,0)-IF(AND($B37&gt;=1,$B37&lt;=IF(O$19="third",O$6,O$12)),H_LTV*O$21*H_LevRate/12,0)-IF($B37=IF(O$19="third",O$6,O$12),H_LTV*O$21,0)</f>
        <v>-903.649348209859</v>
      </c>
      <c r="P337" s="19" t="n">
        <f aca="false">P237+IF($B37=0,H_LTV*P$21,0)-IF(AND($B37&gt;=1,$B37&lt;=IF(P$19="third",P$6,P$12)),H_LTV*P$21*H_LevRate/12,0)-IF($B37=IF(P$19="third",P$6,P$12),H_LTV*P$21,0)</f>
        <v>-903.649348209859</v>
      </c>
      <c r="Q337" s="19" t="n">
        <f aca="false">Q237+IF($B37=0,H_LTV*Q$21,0)-IF(AND($B37&gt;=1,$B37&lt;=IF(Q$19="third",Q$6,Q$12)),H_LTV*Q$21*H_LevRate/12,0)-IF($B37=IF(Q$19="third",Q$6,Q$12),H_LTV*Q$21,0)</f>
        <v>-1030.14444249262</v>
      </c>
      <c r="R337" s="19" t="n">
        <f aca="false">R237+IF($B37=0,H_LTV*R$21,0)-IF(AND($B37&gt;=1,$B37&lt;=IF(R$19="third",R$6,R$12)),H_LTV*R$21*H_LevRate/12,0)-IF($B37=IF(R$19="third",R$6,R$12),H_LTV*R$21,0)</f>
        <v>-982.446672292643</v>
      </c>
      <c r="S337" s="19" t="n">
        <f aca="false">S237+IF($B37=0,H_LTV*S$21,0)-IF(AND($B37&gt;=1,$B37&lt;=IF(S$19="third",S$6,S$12)),H_LTV*S$21*H_LevRate/12,0)-IF($B37=IF(S$19="third",S$6,S$12),H_LTV*S$21,0)</f>
        <v>-964.707878282676</v>
      </c>
      <c r="T337" s="19" t="n">
        <f aca="false">T237+IF($B37=0,H_LTV*T$21,0)-IF(AND($B37&gt;=1,$B37&lt;=IF(T$19="third",T$6,T$12)),H_LTV*T$21*H_LevRate/12,0)-IF($B37=IF(T$19="third",T$6,T$12),H_LTV*T$21,0)</f>
        <v>-884.361932</v>
      </c>
      <c r="U337" s="19" t="n">
        <f aca="false">U237+IF($B37=0,H_LTV*U$21,0)-IF(AND($B37&gt;=1,$B37&lt;=IF(U$19="third",U$6,U$12)),H_LTV*U$21*H_LevRate/12,0)-IF($B37=IF(U$19="third",U$6,U$12),H_LTV*U$21,0)</f>
        <v>-884.361932</v>
      </c>
      <c r="V337" s="19" t="n">
        <f aca="false">V237+IF($B37=0,H_LTV*V$21,0)-IF(AND($B37&gt;=1,$B37&lt;=IF(V$19="third",V$6,V$12)),H_LTV*V$21*H_LevRate/12,0)-IF($B37=IF(V$19="third",V$6,V$12),H_LTV*V$21,0)</f>
        <v>-975.452415</v>
      </c>
      <c r="W337" s="19" t="n">
        <f aca="false">W237+IF($B37=0,H_LTV*W$21,0)-IF(AND($B37&gt;=1,$B37&lt;=IF(W$19="third",W$6,W$12)),H_LTV*W$21*H_LevRate/12,0)-IF($B37=IF(W$19="third",W$6,W$12),H_LTV*W$21,0)</f>
        <v>-975.452415</v>
      </c>
      <c r="X337" s="19" t="n">
        <f aca="false">X237+IF($B37=0,H_LTV*X$21,0)-IF(AND($B37&gt;=1,$B37&lt;=IF(X$19="third",X$6,X$12)),H_LTV*X$21*H_LevRate/12,0)-IF($B37=IF(X$19="third",X$6,X$12),H_LTV*X$21,0)</f>
        <v>-1066.542898</v>
      </c>
      <c r="Y337" s="19" t="n">
        <f aca="false">Y237+IF($B37=0,H_LTV*Y$21,0)-IF(AND($B37&gt;=1,$B37&lt;=IF(Y$19="third",Y$6,Y$12)),H_LTV*Y$21*H_LevRate/12,0)-IF($B37=IF(Y$19="third",Y$6,Y$12),H_LTV*Y$21,0)</f>
        <v>-1066.542898</v>
      </c>
    </row>
    <row r="338" customFormat="false" ht="15" hidden="false" customHeight="false" outlineLevel="0" collapsed="false">
      <c r="B338" s="0" t="n">
        <v>7</v>
      </c>
      <c r="C338" s="19" t="n">
        <f aca="false">C238+IF($B38=0,H_LTV*C$21,0)-IF(AND($B38&gt;=1,$B38&lt;=IF(C$19="third",C$6,C$12)),H_LTV*C$21*H_LevRate/12,0)-IF($B38=IF(C$19="third",C$6,C$12),H_LTV*C$21,0)</f>
        <v>-903.649348209859</v>
      </c>
      <c r="D338" s="19" t="n">
        <f aca="false">D238+IF($B38=0,H_LTV*D$21,0)-IF(AND($B38&gt;=1,$B38&lt;=IF(D$19="third",D$6,D$12)),H_LTV*D$21*H_LevRate/12,0)-IF($B38=IF(D$19="third",D$6,D$12),H_LTV*D$21,0)</f>
        <v>-1151.59187376416</v>
      </c>
      <c r="E338" s="19" t="n">
        <f aca="false">E238+IF($B38=0,H_LTV*E$21,0)-IF(AND($B38&gt;=1,$B38&lt;=IF(E$19="third",E$6,E$12)),H_LTV*E$21*H_LevRate/12,0)-IF($B38=IF(E$19="third",E$6,E$12),H_LTV*E$21,0)</f>
        <v>-1151.59187376416</v>
      </c>
      <c r="F338" s="19" t="n">
        <f aca="false">F238+IF($B38=0,H_LTV*F$21,0)-IF(AND($B38&gt;=1,$B38&lt;=IF(F$19="third",F$6,F$12)),H_LTV*F$21*H_LevRate/12,0)-IF($B38=IF(F$19="third",F$6,F$12),H_LTV*F$21,0)</f>
        <v>-1131.62547510536</v>
      </c>
      <c r="G338" s="19" t="n">
        <f aca="false">G238+IF($B38=0,H_LTV*G$21,0)-IF(AND($B38&gt;=1,$B38&lt;=IF(G$19="third",G$6,G$12)),H_LTV*G$21*H_LevRate/12,0)-IF($B38=IF(G$19="third",G$6,G$12),H_LTV*G$21,0)</f>
        <v>-1031.31150374548</v>
      </c>
      <c r="H338" s="19" t="n">
        <f aca="false">H238+IF($B38=0,H_LTV*H$21,0)-IF(AND($B38&gt;=1,$B38&lt;=IF(H$19="third",H$6,H$12)),H_LTV*H$21*H_LevRate/12,0)-IF($B38=IF(H$19="third",H$6,H$12),H_LTV*H$21,0)</f>
        <v>-964.317768361212</v>
      </c>
      <c r="I338" s="19" t="n">
        <f aca="false">I238+IF($B38=0,H_LTV*I$21,0)-IF(AND($B38&gt;=1,$B38&lt;=IF(I$19="third",I$6,I$12)),H_LTV*I$21*H_LevRate/12,0)-IF($B38=IF(I$19="third",I$6,I$12),H_LTV*I$21,0)</f>
        <v>-848.709029050916</v>
      </c>
      <c r="J338" s="19" t="n">
        <f aca="false">J238+IF($B38=0,H_LTV*J$21,0)-IF(AND($B38&gt;=1,$B38&lt;=IF(J$19="third",J$6,J$12)),H_LTV*J$21*H_LevRate/12,0)-IF($B38=IF(J$19="third",J$6,J$12),H_LTV*J$21,0)</f>
        <v>-798.955983533063</v>
      </c>
      <c r="K338" s="19" t="n">
        <f aca="false">K238+IF($B38=0,H_LTV*K$21,0)-IF(AND($B38&gt;=1,$B38&lt;=IF(K$19="third",K$6,K$12)),H_LTV*K$21*H_LevRate/12,0)-IF($B38=IF(K$19="third",K$6,K$12),H_LTV*K$21,0)</f>
        <v>-801.140338459184</v>
      </c>
      <c r="L338" s="19" t="n">
        <f aca="false">L238+IF($B38=0,H_LTV*L$21,0)-IF(AND($B38&gt;=1,$B38&lt;=IF(L$19="third",L$6,L$12)),H_LTV*L$21*H_LevRate/12,0)-IF($B38=IF(L$19="third",L$6,L$12),H_LTV*L$21,0)</f>
        <v>-852.394843334521</v>
      </c>
      <c r="M338" s="19" t="n">
        <f aca="false">M238+IF($B38=0,H_LTV*M$21,0)-IF(AND($B38&gt;=1,$B38&lt;=IF(M$19="third",M$6,M$12)),H_LTV*M$21*H_LevRate/12,0)-IF($B38=IF(M$19="third",M$6,M$12),H_LTV*M$21,0)</f>
        <v>-954.903853085196</v>
      </c>
      <c r="N338" s="19" t="n">
        <f aca="false">N238+IF($B38=0,H_LTV*N$21,0)-IF(AND($B38&gt;=1,$B38&lt;=IF(N$19="third",N$6,N$12)),H_LTV*N$21*H_LevRate/12,0)-IF($B38=IF(N$19="third",N$6,N$12),H_LTV*N$21,0)</f>
        <v>-903.649348209859</v>
      </c>
      <c r="O338" s="19" t="n">
        <f aca="false">O238+IF($B38=0,H_LTV*O$21,0)-IF(AND($B38&gt;=1,$B38&lt;=IF(O$19="third",O$6,O$12)),H_LTV*O$21*H_LevRate/12,0)-IF($B38=IF(O$19="third",O$6,O$12),H_LTV*O$21,0)</f>
        <v>-903.649348209859</v>
      </c>
      <c r="P338" s="19" t="n">
        <f aca="false">P238+IF($B38=0,H_LTV*P$21,0)-IF(AND($B38&gt;=1,$B38&lt;=IF(P$19="third",P$6,P$12)),H_LTV*P$21*H_LevRate/12,0)-IF($B38=IF(P$19="third",P$6,P$12),H_LTV*P$21,0)</f>
        <v>-903.649348209859</v>
      </c>
      <c r="Q338" s="19" t="n">
        <f aca="false">Q238+IF($B38=0,H_LTV*Q$21,0)-IF(AND($B38&gt;=1,$B38&lt;=IF(Q$19="third",Q$6,Q$12)),H_LTV*Q$21*H_LevRate/12,0)-IF($B38=IF(Q$19="third",Q$6,Q$12),H_LTV*Q$21,0)</f>
        <v>-1030.14444249262</v>
      </c>
      <c r="R338" s="19" t="n">
        <f aca="false">R238+IF($B38=0,H_LTV*R$21,0)-IF(AND($B38&gt;=1,$B38&lt;=IF(R$19="third",R$6,R$12)),H_LTV*R$21*H_LevRate/12,0)-IF($B38=IF(R$19="third",R$6,R$12),H_LTV*R$21,0)</f>
        <v>-982.446672292643</v>
      </c>
      <c r="S338" s="19" t="n">
        <f aca="false">S238+IF($B38=0,H_LTV*S$21,0)-IF(AND($B38&gt;=1,$B38&lt;=IF(S$19="third",S$6,S$12)),H_LTV*S$21*H_LevRate/12,0)-IF($B38=IF(S$19="third",S$6,S$12),H_LTV*S$21,0)</f>
        <v>-964.707878282676</v>
      </c>
      <c r="T338" s="19" t="n">
        <f aca="false">T238+IF($B38=0,H_LTV*T$21,0)-IF(AND($B38&gt;=1,$B38&lt;=IF(T$19="third",T$6,T$12)),H_LTV*T$21*H_LevRate/12,0)-IF($B38=IF(T$19="third",T$6,T$12),H_LTV*T$21,0)</f>
        <v>-884.361932</v>
      </c>
      <c r="U338" s="19" t="n">
        <f aca="false">U238+IF($B38=0,H_LTV*U$21,0)-IF(AND($B38&gt;=1,$B38&lt;=IF(U$19="third",U$6,U$12)),H_LTV*U$21*H_LevRate/12,0)-IF($B38=IF(U$19="third",U$6,U$12),H_LTV*U$21,0)</f>
        <v>-884.361932</v>
      </c>
      <c r="V338" s="19" t="n">
        <f aca="false">V238+IF($B38=0,H_LTV*V$21,0)-IF(AND($B38&gt;=1,$B38&lt;=IF(V$19="third",V$6,V$12)),H_LTV*V$21*H_LevRate/12,0)-IF($B38=IF(V$19="third",V$6,V$12),H_LTV*V$21,0)</f>
        <v>-975.452415</v>
      </c>
      <c r="W338" s="19" t="n">
        <f aca="false">W238+IF($B38=0,H_LTV*W$21,0)-IF(AND($B38&gt;=1,$B38&lt;=IF(W$19="third",W$6,W$12)),H_LTV*W$21*H_LevRate/12,0)-IF($B38=IF(W$19="third",W$6,W$12),H_LTV*W$21,0)</f>
        <v>-975.452415</v>
      </c>
      <c r="X338" s="19" t="n">
        <f aca="false">X238+IF($B38=0,H_LTV*X$21,0)-IF(AND($B38&gt;=1,$B38&lt;=IF(X$19="third",X$6,X$12)),H_LTV*X$21*H_LevRate/12,0)-IF($B38=IF(X$19="third",X$6,X$12),H_LTV*X$21,0)</f>
        <v>-1066.542898</v>
      </c>
      <c r="Y338" s="19" t="n">
        <f aca="false">Y238+IF($B38=0,H_LTV*Y$21,0)-IF(AND($B38&gt;=1,$B38&lt;=IF(Y$19="third",Y$6,Y$12)),H_LTV*Y$21*H_LevRate/12,0)-IF($B38=IF(Y$19="third",Y$6,Y$12),H_LTV*Y$21,0)</f>
        <v>-1066.542898</v>
      </c>
    </row>
    <row r="339" customFormat="false" ht="15" hidden="false" customHeight="false" outlineLevel="0" collapsed="false">
      <c r="B339" s="0" t="n">
        <v>8</v>
      </c>
      <c r="C339" s="19" t="n">
        <f aca="false">C239+IF($B39=0,H_LTV*C$21,0)-IF(AND($B39&gt;=1,$B39&lt;=IF(C$19="third",C$6,C$12)),H_LTV*C$21*H_LevRate/12,0)-IF($B39=IF(C$19="third",C$6,C$12),H_LTV*C$21,0)</f>
        <v>-903.649348209859</v>
      </c>
      <c r="D339" s="19" t="n">
        <f aca="false">D239+IF($B39=0,H_LTV*D$21,0)-IF(AND($B39&gt;=1,$B39&lt;=IF(D$19="third",D$6,D$12)),H_LTV*D$21*H_LevRate/12,0)-IF($B39=IF(D$19="third",D$6,D$12),H_LTV*D$21,0)</f>
        <v>-1151.59187376416</v>
      </c>
      <c r="E339" s="19" t="n">
        <f aca="false">E239+IF($B39=0,H_LTV*E$21,0)-IF(AND($B39&gt;=1,$B39&lt;=IF(E$19="third",E$6,E$12)),H_LTV*E$21*H_LevRate/12,0)-IF($B39=IF(E$19="third",E$6,E$12),H_LTV*E$21,0)</f>
        <v>-1151.59187376416</v>
      </c>
      <c r="F339" s="19" t="n">
        <f aca="false">F239+IF($B39=0,H_LTV*F$21,0)-IF(AND($B39&gt;=1,$B39&lt;=IF(F$19="third",F$6,F$12)),H_LTV*F$21*H_LevRate/12,0)-IF($B39=IF(F$19="third",F$6,F$12),H_LTV*F$21,0)</f>
        <v>-1131.62547510536</v>
      </c>
      <c r="G339" s="19" t="n">
        <f aca="false">G239+IF($B39=0,H_LTV*G$21,0)-IF(AND($B39&gt;=1,$B39&lt;=IF(G$19="third",G$6,G$12)),H_LTV*G$21*H_LevRate/12,0)-IF($B39=IF(G$19="third",G$6,G$12),H_LTV*G$21,0)</f>
        <v>-1031.31150374548</v>
      </c>
      <c r="H339" s="19" t="n">
        <f aca="false">H239+IF($B39=0,H_LTV*H$21,0)-IF(AND($B39&gt;=1,$B39&lt;=IF(H$19="third",H$6,H$12)),H_LTV*H$21*H_LevRate/12,0)-IF($B39=IF(H$19="third",H$6,H$12),H_LTV*H$21,0)</f>
        <v>-964.317768361212</v>
      </c>
      <c r="I339" s="19" t="n">
        <f aca="false">I239+IF($B39=0,H_LTV*I$21,0)-IF(AND($B39&gt;=1,$B39&lt;=IF(I$19="third",I$6,I$12)),H_LTV*I$21*H_LevRate/12,0)-IF($B39=IF(I$19="third",I$6,I$12),H_LTV*I$21,0)</f>
        <v>-848.709029050916</v>
      </c>
      <c r="J339" s="19" t="n">
        <f aca="false">J239+IF($B39=0,H_LTV*J$21,0)-IF(AND($B39&gt;=1,$B39&lt;=IF(J$19="third",J$6,J$12)),H_LTV*J$21*H_LevRate/12,0)-IF($B39=IF(J$19="third",J$6,J$12),H_LTV*J$21,0)</f>
        <v>-798.955983533063</v>
      </c>
      <c r="K339" s="19" t="n">
        <f aca="false">K239+IF($B39=0,H_LTV*K$21,0)-IF(AND($B39&gt;=1,$B39&lt;=IF(K$19="third",K$6,K$12)),H_LTV*K$21*H_LevRate/12,0)-IF($B39=IF(K$19="third",K$6,K$12),H_LTV*K$21,0)</f>
        <v>-801.140338459184</v>
      </c>
      <c r="L339" s="19" t="n">
        <f aca="false">L239+IF($B39=0,H_LTV*L$21,0)-IF(AND($B39&gt;=1,$B39&lt;=IF(L$19="third",L$6,L$12)),H_LTV*L$21*H_LevRate/12,0)-IF($B39=IF(L$19="third",L$6,L$12),H_LTV*L$21,0)</f>
        <v>-852.394843334521</v>
      </c>
      <c r="M339" s="19" t="n">
        <f aca="false">M239+IF($B39=0,H_LTV*M$21,0)-IF(AND($B39&gt;=1,$B39&lt;=IF(M$19="third",M$6,M$12)),H_LTV*M$21*H_LevRate/12,0)-IF($B39=IF(M$19="third",M$6,M$12),H_LTV*M$21,0)</f>
        <v>-954.903853085196</v>
      </c>
      <c r="N339" s="19" t="n">
        <f aca="false">N239+IF($B39=0,H_LTV*N$21,0)-IF(AND($B39&gt;=1,$B39&lt;=IF(N$19="third",N$6,N$12)),H_LTV*N$21*H_LevRate/12,0)-IF($B39=IF(N$19="third",N$6,N$12),H_LTV*N$21,0)</f>
        <v>-903.649348209859</v>
      </c>
      <c r="O339" s="19" t="n">
        <f aca="false">O239+IF($B39=0,H_LTV*O$21,0)-IF(AND($B39&gt;=1,$B39&lt;=IF(O$19="third",O$6,O$12)),H_LTV*O$21*H_LevRate/12,0)-IF($B39=IF(O$19="third",O$6,O$12),H_LTV*O$21,0)</f>
        <v>-903.649348209859</v>
      </c>
      <c r="P339" s="19" t="n">
        <f aca="false">P239+IF($B39=0,H_LTV*P$21,0)-IF(AND($B39&gt;=1,$B39&lt;=IF(P$19="third",P$6,P$12)),H_LTV*P$21*H_LevRate/12,0)-IF($B39=IF(P$19="third",P$6,P$12),H_LTV*P$21,0)</f>
        <v>-903.649348209859</v>
      </c>
      <c r="Q339" s="19" t="n">
        <f aca="false">Q239+IF($B39=0,H_LTV*Q$21,0)-IF(AND($B39&gt;=1,$B39&lt;=IF(Q$19="third",Q$6,Q$12)),H_LTV*Q$21*H_LevRate/12,0)-IF($B39=IF(Q$19="third",Q$6,Q$12),H_LTV*Q$21,0)</f>
        <v>-1030.14444249262</v>
      </c>
      <c r="R339" s="19" t="n">
        <f aca="false">R239+IF($B39=0,H_LTV*R$21,0)-IF(AND($B39&gt;=1,$B39&lt;=IF(R$19="third",R$6,R$12)),H_LTV*R$21*H_LevRate/12,0)-IF($B39=IF(R$19="third",R$6,R$12),H_LTV*R$21,0)</f>
        <v>-982.446672292643</v>
      </c>
      <c r="S339" s="19" t="n">
        <f aca="false">S239+IF($B39=0,H_LTV*S$21,0)-IF(AND($B39&gt;=1,$B39&lt;=IF(S$19="third",S$6,S$12)),H_LTV*S$21*H_LevRate/12,0)-IF($B39=IF(S$19="third",S$6,S$12),H_LTV*S$21,0)</f>
        <v>-964.707878282676</v>
      </c>
      <c r="T339" s="19" t="n">
        <f aca="false">T239+IF($B39=0,H_LTV*T$21,0)-IF(AND($B39&gt;=1,$B39&lt;=IF(T$19="third",T$6,T$12)),H_LTV*T$21*H_LevRate/12,0)-IF($B39=IF(T$19="third",T$6,T$12),H_LTV*T$21,0)</f>
        <v>-884.361932</v>
      </c>
      <c r="U339" s="19" t="n">
        <f aca="false">U239+IF($B39=0,H_LTV*U$21,0)-IF(AND($B39&gt;=1,$B39&lt;=IF(U$19="third",U$6,U$12)),H_LTV*U$21*H_LevRate/12,0)-IF($B39=IF(U$19="third",U$6,U$12),H_LTV*U$21,0)</f>
        <v>-884.361932</v>
      </c>
      <c r="V339" s="19" t="n">
        <f aca="false">V239+IF($B39=0,H_LTV*V$21,0)-IF(AND($B39&gt;=1,$B39&lt;=IF(V$19="third",V$6,V$12)),H_LTV*V$21*H_LevRate/12,0)-IF($B39=IF(V$19="third",V$6,V$12),H_LTV*V$21,0)</f>
        <v>-975.452415</v>
      </c>
      <c r="W339" s="19" t="n">
        <f aca="false">W239+IF($B39=0,H_LTV*W$21,0)-IF(AND($B39&gt;=1,$B39&lt;=IF(W$19="third",W$6,W$12)),H_LTV*W$21*H_LevRate/12,0)-IF($B39=IF(W$19="third",W$6,W$12),H_LTV*W$21,0)</f>
        <v>-975.452415</v>
      </c>
      <c r="X339" s="19" t="n">
        <f aca="false">X239+IF($B39=0,H_LTV*X$21,0)-IF(AND($B39&gt;=1,$B39&lt;=IF(X$19="third",X$6,X$12)),H_LTV*X$21*H_LevRate/12,0)-IF($B39=IF(X$19="third",X$6,X$12),H_LTV*X$21,0)</f>
        <v>-1066.542898</v>
      </c>
      <c r="Y339" s="19" t="n">
        <f aca="false">Y239+IF($B39=0,H_LTV*Y$21,0)-IF(AND($B39&gt;=1,$B39&lt;=IF(Y$19="third",Y$6,Y$12)),H_LTV*Y$21*H_LevRate/12,0)-IF($B39=IF(Y$19="third",Y$6,Y$12),H_LTV*Y$21,0)</f>
        <v>-1066.542898</v>
      </c>
    </row>
    <row r="340" customFormat="false" ht="15" hidden="false" customHeight="false" outlineLevel="0" collapsed="false">
      <c r="B340" s="0" t="n">
        <v>9</v>
      </c>
      <c r="C340" s="19" t="n">
        <f aca="false">C240+IF($B40=0,H_LTV*C$21,0)-IF(AND($B40&gt;=1,$B40&lt;=IF(C$19="third",C$6,C$12)),H_LTV*C$21*H_LevRate/12,0)-IF($B40=IF(C$19="third",C$6,C$12),H_LTV*C$21,0)</f>
        <v>-903.649348209859</v>
      </c>
      <c r="D340" s="19" t="n">
        <f aca="false">D240+IF($B40=0,H_LTV*D$21,0)-IF(AND($B40&gt;=1,$B40&lt;=IF(D$19="third",D$6,D$12)),H_LTV*D$21*H_LevRate/12,0)-IF($B40=IF(D$19="third",D$6,D$12),H_LTV*D$21,0)</f>
        <v>-1151.59187376416</v>
      </c>
      <c r="E340" s="19" t="n">
        <f aca="false">E240+IF($B40=0,H_LTV*E$21,0)-IF(AND($B40&gt;=1,$B40&lt;=IF(E$19="third",E$6,E$12)),H_LTV*E$21*H_LevRate/12,0)-IF($B40=IF(E$19="third",E$6,E$12),H_LTV*E$21,0)</f>
        <v>-1151.59187376416</v>
      </c>
      <c r="F340" s="19" t="n">
        <f aca="false">F240+IF($B40=0,H_LTV*F$21,0)-IF(AND($B40&gt;=1,$B40&lt;=IF(F$19="third",F$6,F$12)),H_LTV*F$21*H_LevRate/12,0)-IF($B40=IF(F$19="third",F$6,F$12),H_LTV*F$21,0)</f>
        <v>-1131.62547510536</v>
      </c>
      <c r="G340" s="19" t="n">
        <f aca="false">G240+IF($B40=0,H_LTV*G$21,0)-IF(AND($B40&gt;=1,$B40&lt;=IF(G$19="third",G$6,G$12)),H_LTV*G$21*H_LevRate/12,0)-IF($B40=IF(G$19="third",G$6,G$12),H_LTV*G$21,0)</f>
        <v>-1031.31150374548</v>
      </c>
      <c r="H340" s="19" t="n">
        <f aca="false">H240+IF($B40=0,H_LTV*H$21,0)-IF(AND($B40&gt;=1,$B40&lt;=IF(H$19="third",H$6,H$12)),H_LTV*H$21*H_LevRate/12,0)-IF($B40=IF(H$19="third",H$6,H$12),H_LTV*H$21,0)</f>
        <v>-964.317768361212</v>
      </c>
      <c r="I340" s="19" t="n">
        <f aca="false">I240+IF($B40=0,H_LTV*I$21,0)-IF(AND($B40&gt;=1,$B40&lt;=IF(I$19="third",I$6,I$12)),H_LTV*I$21*H_LevRate/12,0)-IF($B40=IF(I$19="third",I$6,I$12),H_LTV*I$21,0)</f>
        <v>-848.709029050916</v>
      </c>
      <c r="J340" s="19" t="n">
        <f aca="false">J240+IF($B40=0,H_LTV*J$21,0)-IF(AND($B40&gt;=1,$B40&lt;=IF(J$19="third",J$6,J$12)),H_LTV*J$21*H_LevRate/12,0)-IF($B40=IF(J$19="third",J$6,J$12),H_LTV*J$21,0)</f>
        <v>-798.955983533063</v>
      </c>
      <c r="K340" s="19" t="n">
        <f aca="false">K240+IF($B40=0,H_LTV*K$21,0)-IF(AND($B40&gt;=1,$B40&lt;=IF(K$19="third",K$6,K$12)),H_LTV*K$21*H_LevRate/12,0)-IF($B40=IF(K$19="third",K$6,K$12),H_LTV*K$21,0)</f>
        <v>-801.140338459184</v>
      </c>
      <c r="L340" s="19" t="n">
        <f aca="false">L240+IF($B40=0,H_LTV*L$21,0)-IF(AND($B40&gt;=1,$B40&lt;=IF(L$19="third",L$6,L$12)),H_LTV*L$21*H_LevRate/12,0)-IF($B40=IF(L$19="third",L$6,L$12),H_LTV*L$21,0)</f>
        <v>-852.394843334521</v>
      </c>
      <c r="M340" s="19" t="n">
        <f aca="false">M240+IF($B40=0,H_LTV*M$21,0)-IF(AND($B40&gt;=1,$B40&lt;=IF(M$19="third",M$6,M$12)),H_LTV*M$21*H_LevRate/12,0)-IF($B40=IF(M$19="third",M$6,M$12),H_LTV*M$21,0)</f>
        <v>-954.903853085196</v>
      </c>
      <c r="N340" s="19" t="n">
        <f aca="false">N240+IF($B40=0,H_LTV*N$21,0)-IF(AND($B40&gt;=1,$B40&lt;=IF(N$19="third",N$6,N$12)),H_LTV*N$21*H_LevRate/12,0)-IF($B40=IF(N$19="third",N$6,N$12),H_LTV*N$21,0)</f>
        <v>-903.649348209859</v>
      </c>
      <c r="O340" s="19" t="n">
        <f aca="false">O240+IF($B40=0,H_LTV*O$21,0)-IF(AND($B40&gt;=1,$B40&lt;=IF(O$19="third",O$6,O$12)),H_LTV*O$21*H_LevRate/12,0)-IF($B40=IF(O$19="third",O$6,O$12),H_LTV*O$21,0)</f>
        <v>-903.649348209859</v>
      </c>
      <c r="P340" s="19" t="n">
        <f aca="false">P240+IF($B40=0,H_LTV*P$21,0)-IF(AND($B40&gt;=1,$B40&lt;=IF(P$19="third",P$6,P$12)),H_LTV*P$21*H_LevRate/12,0)-IF($B40=IF(P$19="third",P$6,P$12),H_LTV*P$21,0)</f>
        <v>-903.649348209859</v>
      </c>
      <c r="Q340" s="19" t="n">
        <f aca="false">Q240+IF($B40=0,H_LTV*Q$21,0)-IF(AND($B40&gt;=1,$B40&lt;=IF(Q$19="third",Q$6,Q$12)),H_LTV*Q$21*H_LevRate/12,0)-IF($B40=IF(Q$19="third",Q$6,Q$12),H_LTV*Q$21,0)</f>
        <v>-1030.14444249262</v>
      </c>
      <c r="R340" s="19" t="n">
        <f aca="false">R240+IF($B40=0,H_LTV*R$21,0)-IF(AND($B40&gt;=1,$B40&lt;=IF(R$19="third",R$6,R$12)),H_LTV*R$21*H_LevRate/12,0)-IF($B40=IF(R$19="third",R$6,R$12),H_LTV*R$21,0)</f>
        <v>-982.446672292643</v>
      </c>
      <c r="S340" s="19" t="n">
        <f aca="false">S240+IF($B40=0,H_LTV*S$21,0)-IF(AND($B40&gt;=1,$B40&lt;=IF(S$19="third",S$6,S$12)),H_LTV*S$21*H_LevRate/12,0)-IF($B40=IF(S$19="third",S$6,S$12),H_LTV*S$21,0)</f>
        <v>-964.707878282676</v>
      </c>
      <c r="T340" s="19" t="n">
        <f aca="false">T240+IF($B40=0,H_LTV*T$21,0)-IF(AND($B40&gt;=1,$B40&lt;=IF(T$19="third",T$6,T$12)),H_LTV*T$21*H_LevRate/12,0)-IF($B40=IF(T$19="third",T$6,T$12),H_LTV*T$21,0)</f>
        <v>-884.361932</v>
      </c>
      <c r="U340" s="19" t="n">
        <f aca="false">U240+IF($B40=0,H_LTV*U$21,0)-IF(AND($B40&gt;=1,$B40&lt;=IF(U$19="third",U$6,U$12)),H_LTV*U$21*H_LevRate/12,0)-IF($B40=IF(U$19="third",U$6,U$12),H_LTV*U$21,0)</f>
        <v>-884.361932</v>
      </c>
      <c r="V340" s="19" t="n">
        <f aca="false">V240+IF($B40=0,H_LTV*V$21,0)-IF(AND($B40&gt;=1,$B40&lt;=IF(V$19="third",V$6,V$12)),H_LTV*V$21*H_LevRate/12,0)-IF($B40=IF(V$19="third",V$6,V$12),H_LTV*V$21,0)</f>
        <v>-975.452415</v>
      </c>
      <c r="W340" s="19" t="n">
        <f aca="false">W240+IF($B40=0,H_LTV*W$21,0)-IF(AND($B40&gt;=1,$B40&lt;=IF(W$19="third",W$6,W$12)),H_LTV*W$21*H_LevRate/12,0)-IF($B40=IF(W$19="third",W$6,W$12),H_LTV*W$21,0)</f>
        <v>-975.452415</v>
      </c>
      <c r="X340" s="19" t="n">
        <f aca="false">X240+IF($B40=0,H_LTV*X$21,0)-IF(AND($B40&gt;=1,$B40&lt;=IF(X$19="third",X$6,X$12)),H_LTV*X$21*H_LevRate/12,0)-IF($B40=IF(X$19="third",X$6,X$12),H_LTV*X$21,0)</f>
        <v>-1066.542898</v>
      </c>
      <c r="Y340" s="19" t="n">
        <f aca="false">Y240+IF($B40=0,H_LTV*Y$21,0)-IF(AND($B40&gt;=1,$B40&lt;=IF(Y$19="third",Y$6,Y$12)),H_LTV*Y$21*H_LevRate/12,0)-IF($B40=IF(Y$19="third",Y$6,Y$12),H_LTV*Y$21,0)</f>
        <v>-1066.542898</v>
      </c>
    </row>
    <row r="341" customFormat="false" ht="15" hidden="false" customHeight="false" outlineLevel="0" collapsed="false">
      <c r="B341" s="0" t="n">
        <v>10</v>
      </c>
      <c r="C341" s="19" t="n">
        <f aca="false">C241+IF($B41=0,H_LTV*C$21,0)-IF(AND($B41&gt;=1,$B41&lt;=IF(C$19="third",C$6,C$12)),H_LTV*C$21*H_LevRate/12,0)-IF($B41=IF(C$19="third",C$6,C$12),H_LTV*C$21,0)</f>
        <v>-903.649348209859</v>
      </c>
      <c r="D341" s="19" t="n">
        <f aca="false">D241+IF($B41=0,H_LTV*D$21,0)-IF(AND($B41&gt;=1,$B41&lt;=IF(D$19="third",D$6,D$12)),H_LTV*D$21*H_LevRate/12,0)-IF($B41=IF(D$19="third",D$6,D$12),H_LTV*D$21,0)</f>
        <v>-2401.59187376416</v>
      </c>
      <c r="E341" s="19" t="n">
        <f aca="false">E241+IF($B41=0,H_LTV*E$21,0)-IF(AND($B41&gt;=1,$B41&lt;=IF(E$19="third",E$6,E$12)),H_LTV*E$21*H_LevRate/12,0)-IF($B41=IF(E$19="third",E$6,E$12),H_LTV*E$21,0)</f>
        <v>-1151.59187376416</v>
      </c>
      <c r="F341" s="19" t="n">
        <f aca="false">F241+IF($B41=0,H_LTV*F$21,0)-IF(AND($B41&gt;=1,$B41&lt;=IF(F$19="third",F$6,F$12)),H_LTV*F$21*H_LevRate/12,0)-IF($B41=IF(F$19="third",F$6,F$12),H_LTV*F$21,0)</f>
        <v>-4381.62547510536</v>
      </c>
      <c r="G341" s="19" t="n">
        <f aca="false">G241+IF($B41=0,H_LTV*G$21,0)-IF(AND($B41&gt;=1,$B41&lt;=IF(G$19="third",G$6,G$12)),H_LTV*G$21*H_LevRate/12,0)-IF($B41=IF(G$19="third",G$6,G$12),H_LTV*G$21,0)</f>
        <v>-1031.31150374548</v>
      </c>
      <c r="H341" s="19" t="n">
        <f aca="false">H241+IF($B41=0,H_LTV*H$21,0)-IF(AND($B41&gt;=1,$B41&lt;=IF(H$19="third",H$6,H$12)),H_LTV*H$21*H_LevRate/12,0)-IF($B41=IF(H$19="third",H$6,H$12),H_LTV*H$21,0)</f>
        <v>-964.317768361212</v>
      </c>
      <c r="I341" s="19" t="n">
        <f aca="false">I241+IF($B41=0,H_LTV*I$21,0)-IF(AND($B41&gt;=1,$B41&lt;=IF(I$19="third",I$6,I$12)),H_LTV*I$21*H_LevRate/12,0)-IF($B41=IF(I$19="third",I$6,I$12),H_LTV*I$21,0)</f>
        <v>-848.709029050916</v>
      </c>
      <c r="J341" s="19" t="n">
        <f aca="false">J241+IF($B41=0,H_LTV*J$21,0)-IF(AND($B41&gt;=1,$B41&lt;=IF(J$19="third",J$6,J$12)),H_LTV*J$21*H_LevRate/12,0)-IF($B41=IF(J$19="third",J$6,J$12),H_LTV*J$21,0)</f>
        <v>-798.955983533063</v>
      </c>
      <c r="K341" s="19" t="n">
        <f aca="false">K241+IF($B41=0,H_LTV*K$21,0)-IF(AND($B41&gt;=1,$B41&lt;=IF(K$19="third",K$6,K$12)),H_LTV*K$21*H_LevRate/12,0)-IF($B41=IF(K$19="third",K$6,K$12),H_LTV*K$21,0)</f>
        <v>-801.140338459184</v>
      </c>
      <c r="L341" s="19" t="n">
        <f aca="false">L241+IF($B41=0,H_LTV*L$21,0)-IF(AND($B41&gt;=1,$B41&lt;=IF(L$19="third",L$6,L$12)),H_LTV*L$21*H_LevRate/12,0)-IF($B41=IF(L$19="third",L$6,L$12),H_LTV*L$21,0)</f>
        <v>-852.394843334521</v>
      </c>
      <c r="M341" s="19" t="n">
        <f aca="false">M241+IF($B41=0,H_LTV*M$21,0)-IF(AND($B41&gt;=1,$B41&lt;=IF(M$19="third",M$6,M$12)),H_LTV*M$21*H_LevRate/12,0)-IF($B41=IF(M$19="third",M$6,M$12),H_LTV*M$21,0)</f>
        <v>-954.903853085196</v>
      </c>
      <c r="N341" s="19" t="n">
        <f aca="false">N241+IF($B41=0,H_LTV*N$21,0)-IF(AND($B41&gt;=1,$B41&lt;=IF(N$19="third",N$6,N$12)),H_LTV*N$21*H_LevRate/12,0)-IF($B41=IF(N$19="third",N$6,N$12),H_LTV*N$21,0)</f>
        <v>-903.649348209859</v>
      </c>
      <c r="O341" s="19" t="n">
        <f aca="false">O241+IF($B41=0,H_LTV*O$21,0)-IF(AND($B41&gt;=1,$B41&lt;=IF(O$19="third",O$6,O$12)),H_LTV*O$21*H_LevRate/12,0)-IF($B41=IF(O$19="third",O$6,O$12),H_LTV*O$21,0)</f>
        <v>-903.649348209859</v>
      </c>
      <c r="P341" s="19" t="n">
        <f aca="false">P241+IF($B41=0,H_LTV*P$21,0)-IF(AND($B41&gt;=1,$B41&lt;=IF(P$19="third",P$6,P$12)),H_LTV*P$21*H_LevRate/12,0)-IF($B41=IF(P$19="third",P$6,P$12),H_LTV*P$21,0)</f>
        <v>-903.649348209859</v>
      </c>
      <c r="Q341" s="19" t="n">
        <f aca="false">Q241+IF($B41=0,H_LTV*Q$21,0)-IF(AND($B41&gt;=1,$B41&lt;=IF(Q$19="third",Q$6,Q$12)),H_LTV*Q$21*H_LevRate/12,0)-IF($B41=IF(Q$19="third",Q$6,Q$12),H_LTV*Q$21,0)</f>
        <v>-1030.14444249262</v>
      </c>
      <c r="R341" s="19" t="n">
        <f aca="false">R241+IF($B41=0,H_LTV*R$21,0)-IF(AND($B41&gt;=1,$B41&lt;=IF(R$19="third",R$6,R$12)),H_LTV*R$21*H_LevRate/12,0)-IF($B41=IF(R$19="third",R$6,R$12),H_LTV*R$21,0)</f>
        <v>-982.446672292643</v>
      </c>
      <c r="S341" s="19" t="n">
        <f aca="false">S241+IF($B41=0,H_LTV*S$21,0)-IF(AND($B41&gt;=1,$B41&lt;=IF(S$19="third",S$6,S$12)),H_LTV*S$21*H_LevRate/12,0)-IF($B41=IF(S$19="third",S$6,S$12),H_LTV*S$21,0)</f>
        <v>-964.707878282676</v>
      </c>
      <c r="T341" s="19" t="n">
        <f aca="false">T241+IF($B41=0,H_LTV*T$21,0)-IF(AND($B41&gt;=1,$B41&lt;=IF(T$19="third",T$6,T$12)),H_LTV*T$21*H_LevRate/12,0)-IF($B41=IF(T$19="third",T$6,T$12),H_LTV*T$21,0)</f>
        <v>-884.361932</v>
      </c>
      <c r="U341" s="19" t="n">
        <f aca="false">U241+IF($B41=0,H_LTV*U$21,0)-IF(AND($B41&gt;=1,$B41&lt;=IF(U$19="third",U$6,U$12)),H_LTV*U$21*H_LevRate/12,0)-IF($B41=IF(U$19="third",U$6,U$12),H_LTV*U$21,0)</f>
        <v>-884.361932</v>
      </c>
      <c r="V341" s="19" t="n">
        <f aca="false">V241+IF($B41=0,H_LTV*V$21,0)-IF(AND($B41&gt;=1,$B41&lt;=IF(V$19="third",V$6,V$12)),H_LTV*V$21*H_LevRate/12,0)-IF($B41=IF(V$19="third",V$6,V$12),H_LTV*V$21,0)</f>
        <v>-975.452415</v>
      </c>
      <c r="W341" s="19" t="n">
        <f aca="false">W241+IF($B41=0,H_LTV*W$21,0)-IF(AND($B41&gt;=1,$B41&lt;=IF(W$19="third",W$6,W$12)),H_LTV*W$21*H_LevRate/12,0)-IF($B41=IF(W$19="third",W$6,W$12),H_LTV*W$21,0)</f>
        <v>-975.452415</v>
      </c>
      <c r="X341" s="19" t="n">
        <f aca="false">X241+IF($B41=0,H_LTV*X$21,0)-IF(AND($B41&gt;=1,$B41&lt;=IF(X$19="third",X$6,X$12)),H_LTV*X$21*H_LevRate/12,0)-IF($B41=IF(X$19="third",X$6,X$12),H_LTV*X$21,0)</f>
        <v>-1066.542898</v>
      </c>
      <c r="Y341" s="19" t="n">
        <f aca="false">Y241+IF($B41=0,H_LTV*Y$21,0)-IF(AND($B41&gt;=1,$B41&lt;=IF(Y$19="third",Y$6,Y$12)),H_LTV*Y$21*H_LevRate/12,0)-IF($B41=IF(Y$19="third",Y$6,Y$12),H_LTV*Y$21,0)</f>
        <v>-1066.542898</v>
      </c>
    </row>
    <row r="342" customFormat="false" ht="15" hidden="false" customHeight="false" outlineLevel="0" collapsed="false">
      <c r="B342" s="0" t="n">
        <v>11</v>
      </c>
      <c r="C342" s="19" t="n">
        <f aca="false">C242+IF($B42=0,H_LTV*C$21,0)-IF(AND($B42&gt;=1,$B42&lt;=IF(C$19="third",C$6,C$12)),H_LTV*C$21*H_LevRate/12,0)-IF($B42=IF(C$19="third",C$6,C$12),H_LTV*C$21,0)</f>
        <v>-903.649348209859</v>
      </c>
      <c r="D342" s="19" t="n">
        <f aca="false">D242+IF($B42=0,H_LTV*D$21,0)-IF(AND($B42&gt;=1,$B42&lt;=IF(D$19="third",D$6,D$12)),H_LTV*D$21*H_LevRate/12,0)-IF($B42=IF(D$19="third",D$6,D$12),H_LTV*D$21,0)</f>
        <v>-1301.59187376416</v>
      </c>
      <c r="E342" s="19" t="n">
        <f aca="false">E242+IF($B42=0,H_LTV*E$21,0)-IF(AND($B42&gt;=1,$B42&lt;=IF(E$19="third",E$6,E$12)),H_LTV*E$21*H_LevRate/12,0)-IF($B42=IF(E$19="third",E$6,E$12),H_LTV*E$21,0)</f>
        <v>-1151.59187376416</v>
      </c>
      <c r="F342" s="19" t="n">
        <f aca="false">F242+IF($B42=0,H_LTV*F$21,0)-IF(AND($B42&gt;=1,$B42&lt;=IF(F$19="third",F$6,F$12)),H_LTV*F$21*H_LevRate/12,0)-IF($B42=IF(F$19="third",F$6,F$12),H_LTV*F$21,0)</f>
        <v>-1281.62547510536</v>
      </c>
      <c r="G342" s="19" t="n">
        <f aca="false">G242+IF($B42=0,H_LTV*G$21,0)-IF(AND($B42&gt;=1,$B42&lt;=IF(G$19="third",G$6,G$12)),H_LTV*G$21*H_LevRate/12,0)-IF($B42=IF(G$19="third",G$6,G$12),H_LTV*G$21,0)</f>
        <v>-1031.31150374548</v>
      </c>
      <c r="H342" s="19" t="n">
        <f aca="false">H242+IF($B42=0,H_LTV*H$21,0)-IF(AND($B42&gt;=1,$B42&lt;=IF(H$19="third",H$6,H$12)),H_LTV*H$21*H_LevRate/12,0)-IF($B42=IF(H$19="third",H$6,H$12),H_LTV*H$21,0)</f>
        <v>-964.317768361212</v>
      </c>
      <c r="I342" s="19" t="n">
        <f aca="false">I242+IF($B42=0,H_LTV*I$21,0)-IF(AND($B42&gt;=1,$B42&lt;=IF(I$19="third",I$6,I$12)),H_LTV*I$21*H_LevRate/12,0)-IF($B42=IF(I$19="third",I$6,I$12),H_LTV*I$21,0)</f>
        <v>-848.709029050916</v>
      </c>
      <c r="J342" s="19" t="n">
        <f aca="false">J242+IF($B42=0,H_LTV*J$21,0)-IF(AND($B42&gt;=1,$B42&lt;=IF(J$19="third",J$6,J$12)),H_LTV*J$21*H_LevRate/12,0)-IF($B42=IF(J$19="third",J$6,J$12),H_LTV*J$21,0)</f>
        <v>-798.955983533063</v>
      </c>
      <c r="K342" s="19" t="n">
        <f aca="false">K242+IF($B42=0,H_LTV*K$21,0)-IF(AND($B42&gt;=1,$B42&lt;=IF(K$19="third",K$6,K$12)),H_LTV*K$21*H_LevRate/12,0)-IF($B42=IF(K$19="third",K$6,K$12),H_LTV*K$21,0)</f>
        <v>-801.140338459184</v>
      </c>
      <c r="L342" s="19" t="n">
        <f aca="false">L242+IF($B42=0,H_LTV*L$21,0)-IF(AND($B42&gt;=1,$B42&lt;=IF(L$19="third",L$6,L$12)),H_LTV*L$21*H_LevRate/12,0)-IF($B42=IF(L$19="third",L$6,L$12),H_LTV*L$21,0)</f>
        <v>-852.394843334521</v>
      </c>
      <c r="M342" s="19" t="n">
        <f aca="false">M242+IF($B42=0,H_LTV*M$21,0)-IF(AND($B42&gt;=1,$B42&lt;=IF(M$19="third",M$6,M$12)),H_LTV*M$21*H_LevRate/12,0)-IF($B42=IF(M$19="third",M$6,M$12),H_LTV*M$21,0)</f>
        <v>-954.903853085196</v>
      </c>
      <c r="N342" s="19" t="n">
        <f aca="false">N242+IF($B42=0,H_LTV*N$21,0)-IF(AND($B42&gt;=1,$B42&lt;=IF(N$19="third",N$6,N$12)),H_LTV*N$21*H_LevRate/12,0)-IF($B42=IF(N$19="third",N$6,N$12),H_LTV*N$21,0)</f>
        <v>-903.649348209859</v>
      </c>
      <c r="O342" s="19" t="n">
        <f aca="false">O242+IF($B42=0,H_LTV*O$21,0)-IF(AND($B42&gt;=1,$B42&lt;=IF(O$19="third",O$6,O$12)),H_LTV*O$21*H_LevRate/12,0)-IF($B42=IF(O$19="third",O$6,O$12),H_LTV*O$21,0)</f>
        <v>-903.649348209859</v>
      </c>
      <c r="P342" s="19" t="n">
        <f aca="false">P242+IF($B42=0,H_LTV*P$21,0)-IF(AND($B42&gt;=1,$B42&lt;=IF(P$19="third",P$6,P$12)),H_LTV*P$21*H_LevRate/12,0)-IF($B42=IF(P$19="third",P$6,P$12),H_LTV*P$21,0)</f>
        <v>-903.649348209859</v>
      </c>
      <c r="Q342" s="19" t="n">
        <f aca="false">Q242+IF($B42=0,H_LTV*Q$21,0)-IF(AND($B42&gt;=1,$B42&lt;=IF(Q$19="third",Q$6,Q$12)),H_LTV*Q$21*H_LevRate/12,0)-IF($B42=IF(Q$19="third",Q$6,Q$12),H_LTV*Q$21,0)</f>
        <v>-1030.14444249262</v>
      </c>
      <c r="R342" s="19" t="n">
        <f aca="false">R242+IF($B42=0,H_LTV*R$21,0)-IF(AND($B42&gt;=1,$B42&lt;=IF(R$19="third",R$6,R$12)),H_LTV*R$21*H_LevRate/12,0)-IF($B42=IF(R$19="third",R$6,R$12),H_LTV*R$21,0)</f>
        <v>-982.446672292643</v>
      </c>
      <c r="S342" s="19" t="n">
        <f aca="false">S242+IF($B42=0,H_LTV*S$21,0)-IF(AND($B42&gt;=1,$B42&lt;=IF(S$19="third",S$6,S$12)),H_LTV*S$21*H_LevRate/12,0)-IF($B42=IF(S$19="third",S$6,S$12),H_LTV*S$21,0)</f>
        <v>-964.707878282676</v>
      </c>
      <c r="T342" s="19" t="n">
        <f aca="false">T242+IF($B42=0,H_LTV*T$21,0)-IF(AND($B42&gt;=1,$B42&lt;=IF(T$19="third",T$6,T$12)),H_LTV*T$21*H_LevRate/12,0)-IF($B42=IF(T$19="third",T$6,T$12),H_LTV*T$21,0)</f>
        <v>-884.361932</v>
      </c>
      <c r="U342" s="19" t="n">
        <f aca="false">U242+IF($B42=0,H_LTV*U$21,0)-IF(AND($B42&gt;=1,$B42&lt;=IF(U$19="third",U$6,U$12)),H_LTV*U$21*H_LevRate/12,0)-IF($B42=IF(U$19="third",U$6,U$12),H_LTV*U$21,0)</f>
        <v>-884.361932</v>
      </c>
      <c r="V342" s="19" t="n">
        <f aca="false">V242+IF($B42=0,H_LTV*V$21,0)-IF(AND($B42&gt;=1,$B42&lt;=IF(V$19="third",V$6,V$12)),H_LTV*V$21*H_LevRate/12,0)-IF($B42=IF(V$19="third",V$6,V$12),H_LTV*V$21,0)</f>
        <v>-975.452415</v>
      </c>
      <c r="W342" s="19" t="n">
        <f aca="false">W242+IF($B42=0,H_LTV*W$21,0)-IF(AND($B42&gt;=1,$B42&lt;=IF(W$19="third",W$6,W$12)),H_LTV*W$21*H_LevRate/12,0)-IF($B42=IF(W$19="third",W$6,W$12),H_LTV*W$21,0)</f>
        <v>-975.452415</v>
      </c>
      <c r="X342" s="19" t="n">
        <f aca="false">X242+IF($B42=0,H_LTV*X$21,0)-IF(AND($B42&gt;=1,$B42&lt;=IF(X$19="third",X$6,X$12)),H_LTV*X$21*H_LevRate/12,0)-IF($B42=IF(X$19="third",X$6,X$12),H_LTV*X$21,0)</f>
        <v>-1066.542898</v>
      </c>
      <c r="Y342" s="19" t="n">
        <f aca="false">Y242+IF($B42=0,H_LTV*Y$21,0)-IF(AND($B42&gt;=1,$B42&lt;=IF(Y$19="third",Y$6,Y$12)),H_LTV*Y$21*H_LevRate/12,0)-IF($B42=IF(Y$19="third",Y$6,Y$12),H_LTV*Y$21,0)</f>
        <v>-1066.542898</v>
      </c>
    </row>
    <row r="343" customFormat="false" ht="15" hidden="false" customHeight="false" outlineLevel="0" collapsed="false">
      <c r="B343" s="0" t="n">
        <v>12</v>
      </c>
      <c r="C343" s="19" t="n">
        <f aca="false">C243+IF($B43=0,H_LTV*C$21,0)-IF(AND($B43&gt;=1,$B43&lt;=IF(C$19="third",C$6,C$12)),H_LTV*C$21*H_LevRate/12,0)-IF($B43=IF(C$19="third",C$6,C$12),H_LTV*C$21,0)</f>
        <v>-903.649348209859</v>
      </c>
      <c r="D343" s="19" t="n">
        <f aca="false">D243+IF($B43=0,H_LTV*D$21,0)-IF(AND($B43&gt;=1,$B43&lt;=IF(D$19="third",D$6,D$12)),H_LTV*D$21*H_LevRate/12,0)-IF($B43=IF(D$19="third",D$6,D$12),H_LTV*D$21,0)</f>
        <v>-1301.59187376416</v>
      </c>
      <c r="E343" s="19" t="n">
        <f aca="false">E243+IF($B43=0,H_LTV*E$21,0)-IF(AND($B43&gt;=1,$B43&lt;=IF(E$19="third",E$6,E$12)),H_LTV*E$21*H_LevRate/12,0)-IF($B43=IF(E$19="third",E$6,E$12),H_LTV*E$21,0)</f>
        <v>-1151.59187376416</v>
      </c>
      <c r="F343" s="19" t="n">
        <f aca="false">F243+IF($B43=0,H_LTV*F$21,0)-IF(AND($B43&gt;=1,$B43&lt;=IF(F$19="third",F$6,F$12)),H_LTV*F$21*H_LevRate/12,0)-IF($B43=IF(F$19="third",F$6,F$12),H_LTV*F$21,0)</f>
        <v>-1281.62547510536</v>
      </c>
      <c r="G343" s="19" t="n">
        <f aca="false">G243+IF($B43=0,H_LTV*G$21,0)-IF(AND($B43&gt;=1,$B43&lt;=IF(G$19="third",G$6,G$12)),H_LTV*G$21*H_LevRate/12,0)-IF($B43=IF(G$19="third",G$6,G$12),H_LTV*G$21,0)</f>
        <v>-1031.31150374548</v>
      </c>
      <c r="H343" s="19" t="n">
        <f aca="false">H243+IF($B43=0,H_LTV*H$21,0)-IF(AND($B43&gt;=1,$B43&lt;=IF(H$19="third",H$6,H$12)),H_LTV*H$21*H_LevRate/12,0)-IF($B43=IF(H$19="third",H$6,H$12),H_LTV*H$21,0)</f>
        <v>-964.317768361212</v>
      </c>
      <c r="I343" s="19" t="n">
        <f aca="false">I243+IF($B43=0,H_LTV*I$21,0)-IF(AND($B43&gt;=1,$B43&lt;=IF(I$19="third",I$6,I$12)),H_LTV*I$21*H_LevRate/12,0)-IF($B43=IF(I$19="third",I$6,I$12),H_LTV*I$21,0)</f>
        <v>-848.709029050916</v>
      </c>
      <c r="J343" s="19" t="n">
        <f aca="false">J243+IF($B43=0,H_LTV*J$21,0)-IF(AND($B43&gt;=1,$B43&lt;=IF(J$19="third",J$6,J$12)),H_LTV*J$21*H_LevRate/12,0)-IF($B43=IF(J$19="third",J$6,J$12),H_LTV*J$21,0)</f>
        <v>-798.955983533063</v>
      </c>
      <c r="K343" s="19" t="n">
        <f aca="false">K243+IF($B43=0,H_LTV*K$21,0)-IF(AND($B43&gt;=1,$B43&lt;=IF(K$19="third",K$6,K$12)),H_LTV*K$21*H_LevRate/12,0)-IF($B43=IF(K$19="third",K$6,K$12),H_LTV*K$21,0)</f>
        <v>-801.140338459184</v>
      </c>
      <c r="L343" s="19" t="n">
        <f aca="false">L243+IF($B43=0,H_LTV*L$21,0)-IF(AND($B43&gt;=1,$B43&lt;=IF(L$19="third",L$6,L$12)),H_LTV*L$21*H_LevRate/12,0)-IF($B43=IF(L$19="third",L$6,L$12),H_LTV*L$21,0)</f>
        <v>-852.394843334521</v>
      </c>
      <c r="M343" s="19" t="n">
        <f aca="false">M243+IF($B43=0,H_LTV*M$21,0)-IF(AND($B43&gt;=1,$B43&lt;=IF(M$19="third",M$6,M$12)),H_LTV*M$21*H_LevRate/12,0)-IF($B43=IF(M$19="third",M$6,M$12),H_LTV*M$21,0)</f>
        <v>-954.903853085196</v>
      </c>
      <c r="N343" s="19" t="n">
        <f aca="false">N243+IF($B43=0,H_LTV*N$21,0)-IF(AND($B43&gt;=1,$B43&lt;=IF(N$19="third",N$6,N$12)),H_LTV*N$21*H_LevRate/12,0)-IF($B43=IF(N$19="third",N$6,N$12),H_LTV*N$21,0)</f>
        <v>-903.649348209859</v>
      </c>
      <c r="O343" s="19" t="n">
        <f aca="false">O243+IF($B43=0,H_LTV*O$21,0)-IF(AND($B43&gt;=1,$B43&lt;=IF(O$19="third",O$6,O$12)),H_LTV*O$21*H_LevRate/12,0)-IF($B43=IF(O$19="third",O$6,O$12),H_LTV*O$21,0)</f>
        <v>-903.649348209859</v>
      </c>
      <c r="P343" s="19" t="n">
        <f aca="false">P243+IF($B43=0,H_LTV*P$21,0)-IF(AND($B43&gt;=1,$B43&lt;=IF(P$19="third",P$6,P$12)),H_LTV*P$21*H_LevRate/12,0)-IF($B43=IF(P$19="third",P$6,P$12),H_LTV*P$21,0)</f>
        <v>-903.649348209859</v>
      </c>
      <c r="Q343" s="19" t="n">
        <f aca="false">Q243+IF($B43=0,H_LTV*Q$21,0)-IF(AND($B43&gt;=1,$B43&lt;=IF(Q$19="third",Q$6,Q$12)),H_LTV*Q$21*H_LevRate/12,0)-IF($B43=IF(Q$19="third",Q$6,Q$12),H_LTV*Q$21,0)</f>
        <v>-1030.14444249262</v>
      </c>
      <c r="R343" s="19" t="n">
        <f aca="false">R243+IF($B43=0,H_LTV*R$21,0)-IF(AND($B43&gt;=1,$B43&lt;=IF(R$19="third",R$6,R$12)),H_LTV*R$21*H_LevRate/12,0)-IF($B43=IF(R$19="third",R$6,R$12),H_LTV*R$21,0)</f>
        <v>-982.446672292643</v>
      </c>
      <c r="S343" s="19" t="n">
        <f aca="false">S243+IF($B43=0,H_LTV*S$21,0)-IF(AND($B43&gt;=1,$B43&lt;=IF(S$19="third",S$6,S$12)),H_LTV*S$21*H_LevRate/12,0)-IF($B43=IF(S$19="third",S$6,S$12),H_LTV*S$21,0)</f>
        <v>-964.707878282676</v>
      </c>
      <c r="T343" s="19" t="n">
        <f aca="false">T243+IF($B43=0,H_LTV*T$21,0)-IF(AND($B43&gt;=1,$B43&lt;=IF(T$19="third",T$6,T$12)),H_LTV*T$21*H_LevRate/12,0)-IF($B43=IF(T$19="third",T$6,T$12),H_LTV*T$21,0)</f>
        <v>-884.361932</v>
      </c>
      <c r="U343" s="19" t="n">
        <f aca="false">U243+IF($B43=0,H_LTV*U$21,0)-IF(AND($B43&gt;=1,$B43&lt;=IF(U$19="third",U$6,U$12)),H_LTV*U$21*H_LevRate/12,0)-IF($B43=IF(U$19="third",U$6,U$12),H_LTV*U$21,0)</f>
        <v>-884.361932</v>
      </c>
      <c r="V343" s="19" t="n">
        <f aca="false">V243+IF($B43=0,H_LTV*V$21,0)-IF(AND($B43&gt;=1,$B43&lt;=IF(V$19="third",V$6,V$12)),H_LTV*V$21*H_LevRate/12,0)-IF($B43=IF(V$19="third",V$6,V$12),H_LTV*V$21,0)</f>
        <v>-975.452415</v>
      </c>
      <c r="W343" s="19" t="n">
        <f aca="false">W243+IF($B43=0,H_LTV*W$21,0)-IF(AND($B43&gt;=1,$B43&lt;=IF(W$19="third",W$6,W$12)),H_LTV*W$21*H_LevRate/12,0)-IF($B43=IF(W$19="third",W$6,W$12),H_LTV*W$21,0)</f>
        <v>-975.452415</v>
      </c>
      <c r="X343" s="19" t="n">
        <f aca="false">X243+IF($B43=0,H_LTV*X$21,0)-IF(AND($B43&gt;=1,$B43&lt;=IF(X$19="third",X$6,X$12)),H_LTV*X$21*H_LevRate/12,0)-IF($B43=IF(X$19="third",X$6,X$12),H_LTV*X$21,0)</f>
        <v>-1066.542898</v>
      </c>
      <c r="Y343" s="19" t="n">
        <f aca="false">Y243+IF($B43=0,H_LTV*Y$21,0)-IF(AND($B43&gt;=1,$B43&lt;=IF(Y$19="third",Y$6,Y$12)),H_LTV*Y$21*H_LevRate/12,0)-IF($B43=IF(Y$19="third",Y$6,Y$12),H_LTV*Y$21,0)</f>
        <v>-1066.542898</v>
      </c>
    </row>
    <row r="344" customFormat="false" ht="15" hidden="false" customHeight="false" outlineLevel="0" collapsed="false">
      <c r="B344" s="0" t="n">
        <v>13</v>
      </c>
      <c r="C344" s="19" t="n">
        <f aca="false">C244+IF($B44=0,H_LTV*C$21,0)-IF(AND($B44&gt;=1,$B44&lt;=IF(C$19="third",C$6,C$12)),H_LTV*C$21*H_LevRate/12,0)-IF($B44=IF(C$19="third",C$6,C$12),H_LTV*C$21,0)</f>
        <v>-903.649348209859</v>
      </c>
      <c r="D344" s="19" t="n">
        <f aca="false">D244+IF($B44=0,H_LTV*D$21,0)-IF(AND($B44&gt;=1,$B44&lt;=IF(D$19="third",D$6,D$12)),H_LTV*D$21*H_LevRate/12,0)-IF($B44=IF(D$19="third",D$6,D$12),H_LTV*D$21,0)</f>
        <v>-9601.59187376416</v>
      </c>
      <c r="E344" s="19" t="n">
        <f aca="false">E244+IF($B44=0,H_LTV*E$21,0)-IF(AND($B44&gt;=1,$B44&lt;=IF(E$19="third",E$6,E$12)),H_LTV*E$21*H_LevRate/12,0)-IF($B44=IF(E$19="third",E$6,E$12),H_LTV*E$21,0)</f>
        <v>-1151.59187376416</v>
      </c>
      <c r="F344" s="19" t="n">
        <f aca="false">F244+IF($B44=0,H_LTV*F$21,0)-IF(AND($B44&gt;=1,$B44&lt;=IF(F$19="third",F$6,F$12)),H_LTV*F$21*H_LevRate/12,0)-IF($B44=IF(F$19="third",F$6,F$12),H_LTV*F$21,0)</f>
        <v>-9581.62547510536</v>
      </c>
      <c r="G344" s="19" t="n">
        <f aca="false">G244+IF($B44=0,H_LTV*G$21,0)-IF(AND($B44&gt;=1,$B44&lt;=IF(G$19="third",G$6,G$12)),H_LTV*G$21*H_LevRate/12,0)-IF($B44=IF(G$19="third",G$6,G$12),H_LTV*G$21,0)</f>
        <v>-1031.31150374548</v>
      </c>
      <c r="H344" s="19" t="n">
        <f aca="false">H244+IF($B44=0,H_LTV*H$21,0)-IF(AND($B44&gt;=1,$B44&lt;=IF(H$19="third",H$6,H$12)),H_LTV*H$21*H_LevRate/12,0)-IF($B44=IF(H$19="third",H$6,H$12),H_LTV*H$21,0)</f>
        <v>-964.317768361212</v>
      </c>
      <c r="I344" s="19" t="n">
        <f aca="false">I244+IF($B44=0,H_LTV*I$21,0)-IF(AND($B44&gt;=1,$B44&lt;=IF(I$19="third",I$6,I$12)),H_LTV*I$21*H_LevRate/12,0)-IF($B44=IF(I$19="third",I$6,I$12),H_LTV*I$21,0)</f>
        <v>-848.709029050916</v>
      </c>
      <c r="J344" s="19" t="n">
        <f aca="false">J244+IF($B44=0,H_LTV*J$21,0)-IF(AND($B44&gt;=1,$B44&lt;=IF(J$19="third",J$6,J$12)),H_LTV*J$21*H_LevRate/12,0)-IF($B44=IF(J$19="third",J$6,J$12),H_LTV*J$21,0)</f>
        <v>-798.955983533063</v>
      </c>
      <c r="K344" s="19" t="n">
        <f aca="false">K244+IF($B44=0,H_LTV*K$21,0)-IF(AND($B44&gt;=1,$B44&lt;=IF(K$19="third",K$6,K$12)),H_LTV*K$21*H_LevRate/12,0)-IF($B44=IF(K$19="third",K$6,K$12),H_LTV*K$21,0)</f>
        <v>-801.140338459184</v>
      </c>
      <c r="L344" s="19" t="n">
        <f aca="false">L244+IF($B44=0,H_LTV*L$21,0)-IF(AND($B44&gt;=1,$B44&lt;=IF(L$19="third",L$6,L$12)),H_LTV*L$21*H_LevRate/12,0)-IF($B44=IF(L$19="third",L$6,L$12),H_LTV*L$21,0)</f>
        <v>-852.394843334521</v>
      </c>
      <c r="M344" s="19" t="n">
        <f aca="false">M244+IF($B44=0,H_LTV*M$21,0)-IF(AND($B44&gt;=1,$B44&lt;=IF(M$19="third",M$6,M$12)),H_LTV*M$21*H_LevRate/12,0)-IF($B44=IF(M$19="third",M$6,M$12),H_LTV*M$21,0)</f>
        <v>-954.903853085196</v>
      </c>
      <c r="N344" s="19" t="n">
        <f aca="false">N244+IF($B44=0,H_LTV*N$21,0)-IF(AND($B44&gt;=1,$B44&lt;=IF(N$19="third",N$6,N$12)),H_LTV*N$21*H_LevRate/12,0)-IF($B44=IF(N$19="third",N$6,N$12),H_LTV*N$21,0)</f>
        <v>-903.649348209859</v>
      </c>
      <c r="O344" s="19" t="n">
        <f aca="false">O244+IF($B44=0,H_LTV*O$21,0)-IF(AND($B44&gt;=1,$B44&lt;=IF(O$19="third",O$6,O$12)),H_LTV*O$21*H_LevRate/12,0)-IF($B44=IF(O$19="third",O$6,O$12),H_LTV*O$21,0)</f>
        <v>-903.649348209859</v>
      </c>
      <c r="P344" s="19" t="n">
        <f aca="false">P244+IF($B44=0,H_LTV*P$21,0)-IF(AND($B44&gt;=1,$B44&lt;=IF(P$19="third",P$6,P$12)),H_LTV*P$21*H_LevRate/12,0)-IF($B44=IF(P$19="third",P$6,P$12),H_LTV*P$21,0)</f>
        <v>-903.649348209859</v>
      </c>
      <c r="Q344" s="19" t="n">
        <f aca="false">Q244+IF($B44=0,H_LTV*Q$21,0)-IF(AND($B44&gt;=1,$B44&lt;=IF(Q$19="third",Q$6,Q$12)),H_LTV*Q$21*H_LevRate/12,0)-IF($B44=IF(Q$19="third",Q$6,Q$12),H_LTV*Q$21,0)</f>
        <v>-1030.14444249262</v>
      </c>
      <c r="R344" s="19" t="n">
        <f aca="false">R244+IF($B44=0,H_LTV*R$21,0)-IF(AND($B44&gt;=1,$B44&lt;=IF(R$19="third",R$6,R$12)),H_LTV*R$21*H_LevRate/12,0)-IF($B44=IF(R$19="third",R$6,R$12),H_LTV*R$21,0)</f>
        <v>-982.446672292643</v>
      </c>
      <c r="S344" s="19" t="n">
        <f aca="false">S244+IF($B44=0,H_LTV*S$21,0)-IF(AND($B44&gt;=1,$B44&lt;=IF(S$19="third",S$6,S$12)),H_LTV*S$21*H_LevRate/12,0)-IF($B44=IF(S$19="third",S$6,S$12),H_LTV*S$21,0)</f>
        <v>-964.707878282676</v>
      </c>
      <c r="T344" s="19" t="n">
        <f aca="false">T244+IF($B44=0,H_LTV*T$21,0)-IF(AND($B44&gt;=1,$B44&lt;=IF(T$19="third",T$6,T$12)),H_LTV*T$21*H_LevRate/12,0)-IF($B44=IF(T$19="third",T$6,T$12),H_LTV*T$21,0)</f>
        <v>-884.361932</v>
      </c>
      <c r="U344" s="19" t="n">
        <f aca="false">U244+IF($B44=0,H_LTV*U$21,0)-IF(AND($B44&gt;=1,$B44&lt;=IF(U$19="third",U$6,U$12)),H_LTV*U$21*H_LevRate/12,0)-IF($B44=IF(U$19="third",U$6,U$12),H_LTV*U$21,0)</f>
        <v>-884.361932</v>
      </c>
      <c r="V344" s="19" t="n">
        <f aca="false">V244+IF($B44=0,H_LTV*V$21,0)-IF(AND($B44&gt;=1,$B44&lt;=IF(V$19="third",V$6,V$12)),H_LTV*V$21*H_LevRate/12,0)-IF($B44=IF(V$19="third",V$6,V$12),H_LTV*V$21,0)</f>
        <v>-975.452415</v>
      </c>
      <c r="W344" s="19" t="n">
        <f aca="false">W244+IF($B44=0,H_LTV*W$21,0)-IF(AND($B44&gt;=1,$B44&lt;=IF(W$19="third",W$6,W$12)),H_LTV*W$21*H_LevRate/12,0)-IF($B44=IF(W$19="third",W$6,W$12),H_LTV*W$21,0)</f>
        <v>-975.452415</v>
      </c>
      <c r="X344" s="19" t="n">
        <f aca="false">X244+IF($B44=0,H_LTV*X$21,0)-IF(AND($B44&gt;=1,$B44&lt;=IF(X$19="third",X$6,X$12)),H_LTV*X$21*H_LevRate/12,0)-IF($B44=IF(X$19="third",X$6,X$12),H_LTV*X$21,0)</f>
        <v>-1066.542898</v>
      </c>
      <c r="Y344" s="19" t="n">
        <f aca="false">Y244+IF($B44=0,H_LTV*Y$21,0)-IF(AND($B44&gt;=1,$B44&lt;=IF(Y$19="third",Y$6,Y$12)),H_LTV*Y$21*H_LevRate/12,0)-IF($B44=IF(Y$19="third",Y$6,Y$12),H_LTV*Y$21,0)</f>
        <v>-1066.542898</v>
      </c>
    </row>
    <row r="345" customFormat="false" ht="15" hidden="false" customHeight="false" outlineLevel="0" collapsed="false">
      <c r="B345" s="0" t="n">
        <v>14</v>
      </c>
      <c r="C345" s="19" t="n">
        <f aca="false">C245+IF($B45=0,H_LTV*C$21,0)-IF(AND($B45&gt;=1,$B45&lt;=IF(C$19="third",C$6,C$12)),H_LTV*C$21*H_LevRate/12,0)-IF($B45=IF(C$19="third",C$6,C$12),H_LTV*C$21,0)</f>
        <v>-903.649348209859</v>
      </c>
      <c r="D345" s="19" t="n">
        <f aca="false">D245+IF($B45=0,H_LTV*D$21,0)-IF(AND($B45&gt;=1,$B45&lt;=IF(D$19="third",D$6,D$12)),H_LTV*D$21*H_LevRate/12,0)-IF($B45=IF(D$19="third",D$6,D$12),H_LTV*D$21,0)</f>
        <v>-1301.59187376416</v>
      </c>
      <c r="E345" s="19" t="n">
        <f aca="false">E245+IF($B45=0,H_LTV*E$21,0)-IF(AND($B45&gt;=1,$B45&lt;=IF(E$19="third",E$6,E$12)),H_LTV*E$21*H_LevRate/12,0)-IF($B45=IF(E$19="third",E$6,E$12),H_LTV*E$21,0)</f>
        <v>-1151.59187376416</v>
      </c>
      <c r="F345" s="19" t="n">
        <f aca="false">F245+IF($B45=0,H_LTV*F$21,0)-IF(AND($B45&gt;=1,$B45&lt;=IF(F$19="third",F$6,F$12)),H_LTV*F$21*H_LevRate/12,0)-IF($B45=IF(F$19="third",F$6,F$12),H_LTV*F$21,0)</f>
        <v>-1281.62547510536</v>
      </c>
      <c r="G345" s="19" t="n">
        <f aca="false">G245+IF($B45=0,H_LTV*G$21,0)-IF(AND($B45&gt;=1,$B45&lt;=IF(G$19="third",G$6,G$12)),H_LTV*G$21*H_LevRate/12,0)-IF($B45=IF(G$19="third",G$6,G$12),H_LTV*G$21,0)</f>
        <v>-1031.31150374548</v>
      </c>
      <c r="H345" s="19" t="n">
        <f aca="false">H245+IF($B45=0,H_LTV*H$21,0)-IF(AND($B45&gt;=1,$B45&lt;=IF(H$19="third",H$6,H$12)),H_LTV*H$21*H_LevRate/12,0)-IF($B45=IF(H$19="third",H$6,H$12),H_LTV*H$21,0)</f>
        <v>-964.317768361212</v>
      </c>
      <c r="I345" s="19" t="n">
        <f aca="false">I245+IF($B45=0,H_LTV*I$21,0)-IF(AND($B45&gt;=1,$B45&lt;=IF(I$19="third",I$6,I$12)),H_LTV*I$21*H_LevRate/12,0)-IF($B45=IF(I$19="third",I$6,I$12),H_LTV*I$21,0)</f>
        <v>-848.709029050916</v>
      </c>
      <c r="J345" s="19" t="n">
        <f aca="false">J245+IF($B45=0,H_LTV*J$21,0)-IF(AND($B45&gt;=1,$B45&lt;=IF(J$19="third",J$6,J$12)),H_LTV*J$21*H_LevRate/12,0)-IF($B45=IF(J$19="third",J$6,J$12),H_LTV*J$21,0)</f>
        <v>-798.955983533063</v>
      </c>
      <c r="K345" s="19" t="n">
        <f aca="false">K245+IF($B45=0,H_LTV*K$21,0)-IF(AND($B45&gt;=1,$B45&lt;=IF(K$19="third",K$6,K$12)),H_LTV*K$21*H_LevRate/12,0)-IF($B45=IF(K$19="third",K$6,K$12),H_LTV*K$21,0)</f>
        <v>-801.140338459184</v>
      </c>
      <c r="L345" s="19" t="n">
        <f aca="false">L245+IF($B45=0,H_LTV*L$21,0)-IF(AND($B45&gt;=1,$B45&lt;=IF(L$19="third",L$6,L$12)),H_LTV*L$21*H_LevRate/12,0)-IF($B45=IF(L$19="third",L$6,L$12),H_LTV*L$21,0)</f>
        <v>-852.394843334521</v>
      </c>
      <c r="M345" s="19" t="n">
        <f aca="false">M245+IF($B45=0,H_LTV*M$21,0)-IF(AND($B45&gt;=1,$B45&lt;=IF(M$19="third",M$6,M$12)),H_LTV*M$21*H_LevRate/12,0)-IF($B45=IF(M$19="third",M$6,M$12),H_LTV*M$21,0)</f>
        <v>-954.903853085196</v>
      </c>
      <c r="N345" s="19" t="n">
        <f aca="false">N245+IF($B45=0,H_LTV*N$21,0)-IF(AND($B45&gt;=1,$B45&lt;=IF(N$19="third",N$6,N$12)),H_LTV*N$21*H_LevRate/12,0)-IF($B45=IF(N$19="third",N$6,N$12),H_LTV*N$21,0)</f>
        <v>-903.649348209859</v>
      </c>
      <c r="O345" s="19" t="n">
        <f aca="false">O245+IF($B45=0,H_LTV*O$21,0)-IF(AND($B45&gt;=1,$B45&lt;=IF(O$19="third",O$6,O$12)),H_LTV*O$21*H_LevRate/12,0)-IF($B45=IF(O$19="third",O$6,O$12),H_LTV*O$21,0)</f>
        <v>-903.649348209859</v>
      </c>
      <c r="P345" s="19" t="n">
        <f aca="false">P245+IF($B45=0,H_LTV*P$21,0)-IF(AND($B45&gt;=1,$B45&lt;=IF(P$19="third",P$6,P$12)),H_LTV*P$21*H_LevRate/12,0)-IF($B45=IF(P$19="third",P$6,P$12),H_LTV*P$21,0)</f>
        <v>-903.649348209859</v>
      </c>
      <c r="Q345" s="19" t="n">
        <f aca="false">Q245+IF($B45=0,H_LTV*Q$21,0)-IF(AND($B45&gt;=1,$B45&lt;=IF(Q$19="third",Q$6,Q$12)),H_LTV*Q$21*H_LevRate/12,0)-IF($B45=IF(Q$19="third",Q$6,Q$12),H_LTV*Q$21,0)</f>
        <v>-1030.14444249262</v>
      </c>
      <c r="R345" s="19" t="n">
        <f aca="false">R245+IF($B45=0,H_LTV*R$21,0)-IF(AND($B45&gt;=1,$B45&lt;=IF(R$19="third",R$6,R$12)),H_LTV*R$21*H_LevRate/12,0)-IF($B45=IF(R$19="third",R$6,R$12),H_LTV*R$21,0)</f>
        <v>-982.446672292643</v>
      </c>
      <c r="S345" s="19" t="n">
        <f aca="false">S245+IF($B45=0,H_LTV*S$21,0)-IF(AND($B45&gt;=1,$B45&lt;=IF(S$19="third",S$6,S$12)),H_LTV*S$21*H_LevRate/12,0)-IF($B45=IF(S$19="third",S$6,S$12),H_LTV*S$21,0)</f>
        <v>-964.707878282676</v>
      </c>
      <c r="T345" s="19" t="n">
        <f aca="false">T245+IF($B45=0,H_LTV*T$21,0)-IF(AND($B45&gt;=1,$B45&lt;=IF(T$19="third",T$6,T$12)),H_LTV*T$21*H_LevRate/12,0)-IF($B45=IF(T$19="third",T$6,T$12),H_LTV*T$21,0)</f>
        <v>-884.361932</v>
      </c>
      <c r="U345" s="19" t="n">
        <f aca="false">U245+IF($B45=0,H_LTV*U$21,0)-IF(AND($B45&gt;=1,$B45&lt;=IF(U$19="third",U$6,U$12)),H_LTV*U$21*H_LevRate/12,0)-IF($B45=IF(U$19="third",U$6,U$12),H_LTV*U$21,0)</f>
        <v>-884.361932</v>
      </c>
      <c r="V345" s="19" t="n">
        <f aca="false">V245+IF($B45=0,H_LTV*V$21,0)-IF(AND($B45&gt;=1,$B45&lt;=IF(V$19="third",V$6,V$12)),H_LTV*V$21*H_LevRate/12,0)-IF($B45=IF(V$19="third",V$6,V$12),H_LTV*V$21,0)</f>
        <v>-975.452415</v>
      </c>
      <c r="W345" s="19" t="n">
        <f aca="false">W245+IF($B45=0,H_LTV*W$21,0)-IF(AND($B45&gt;=1,$B45&lt;=IF(W$19="third",W$6,W$12)),H_LTV*W$21*H_LevRate/12,0)-IF($B45=IF(W$19="third",W$6,W$12),H_LTV*W$21,0)</f>
        <v>-975.452415</v>
      </c>
      <c r="X345" s="19" t="n">
        <f aca="false">X245+IF($B45=0,H_LTV*X$21,0)-IF(AND($B45&gt;=1,$B45&lt;=IF(X$19="third",X$6,X$12)),H_LTV*X$21*H_LevRate/12,0)-IF($B45=IF(X$19="third",X$6,X$12),H_LTV*X$21,0)</f>
        <v>-1066.542898</v>
      </c>
      <c r="Y345" s="19" t="n">
        <f aca="false">Y245+IF($B45=0,H_LTV*Y$21,0)-IF(AND($B45&gt;=1,$B45&lt;=IF(Y$19="third",Y$6,Y$12)),H_LTV*Y$21*H_LevRate/12,0)-IF($B45=IF(Y$19="third",Y$6,Y$12),H_LTV*Y$21,0)</f>
        <v>-1066.542898</v>
      </c>
    </row>
    <row r="346" customFormat="false" ht="15" hidden="false" customHeight="false" outlineLevel="0" collapsed="false">
      <c r="B346" s="0" t="n">
        <v>15</v>
      </c>
      <c r="C346" s="19" t="n">
        <f aca="false">C246+IF($B46=0,H_LTV*C$21,0)-IF(AND($B46&gt;=1,$B46&lt;=IF(C$19="third",C$6,C$12)),H_LTV*C$21*H_LevRate/12,0)-IF($B46=IF(C$19="third",C$6,C$12),H_LTV*C$21,0)</f>
        <v>-903.649348209859</v>
      </c>
      <c r="D346" s="19" t="n">
        <f aca="false">D246+IF($B46=0,H_LTV*D$21,0)-IF(AND($B46&gt;=1,$B46&lt;=IF(D$19="third",D$6,D$12)),H_LTV*D$21*H_LevRate/12,0)-IF($B46=IF(D$19="third",D$6,D$12),H_LTV*D$21,0)</f>
        <v>-1301.59187376416</v>
      </c>
      <c r="E346" s="19" t="n">
        <f aca="false">E246+IF($B46=0,H_LTV*E$21,0)-IF(AND($B46&gt;=1,$B46&lt;=IF(E$19="third",E$6,E$12)),H_LTV*E$21*H_LevRate/12,0)-IF($B46=IF(E$19="third",E$6,E$12),H_LTV*E$21,0)</f>
        <v>-1151.59187376416</v>
      </c>
      <c r="F346" s="19" t="n">
        <f aca="false">F246+IF($B46=0,H_LTV*F$21,0)-IF(AND($B46&gt;=1,$B46&lt;=IF(F$19="third",F$6,F$12)),H_LTV*F$21*H_LevRate/12,0)-IF($B46=IF(F$19="third",F$6,F$12),H_LTV*F$21,0)</f>
        <v>-1281.62547510536</v>
      </c>
      <c r="G346" s="19" t="n">
        <f aca="false">G246+IF($B46=0,H_LTV*G$21,0)-IF(AND($B46&gt;=1,$B46&lt;=IF(G$19="third",G$6,G$12)),H_LTV*G$21*H_LevRate/12,0)-IF($B46=IF(G$19="third",G$6,G$12),H_LTV*G$21,0)</f>
        <v>-1031.31150374548</v>
      </c>
      <c r="H346" s="19" t="n">
        <f aca="false">H246+IF($B46=0,H_LTV*H$21,0)-IF(AND($B46&gt;=1,$B46&lt;=IF(H$19="third",H$6,H$12)),H_LTV*H$21*H_LevRate/12,0)-IF($B46=IF(H$19="third",H$6,H$12),H_LTV*H$21,0)</f>
        <v>-964.317768361212</v>
      </c>
      <c r="I346" s="19" t="n">
        <f aca="false">I246+IF($B46=0,H_LTV*I$21,0)-IF(AND($B46&gt;=1,$B46&lt;=IF(I$19="third",I$6,I$12)),H_LTV*I$21*H_LevRate/12,0)-IF($B46=IF(I$19="third",I$6,I$12),H_LTV*I$21,0)</f>
        <v>-848.709029050916</v>
      </c>
      <c r="J346" s="19" t="n">
        <f aca="false">J246+IF($B46=0,H_LTV*J$21,0)-IF(AND($B46&gt;=1,$B46&lt;=IF(J$19="third",J$6,J$12)),H_LTV*J$21*H_LevRate/12,0)-IF($B46=IF(J$19="third",J$6,J$12),H_LTV*J$21,0)</f>
        <v>-798.955983533063</v>
      </c>
      <c r="K346" s="19" t="n">
        <f aca="false">K246+IF($B46=0,H_LTV*K$21,0)-IF(AND($B46&gt;=1,$B46&lt;=IF(K$19="third",K$6,K$12)),H_LTV*K$21*H_LevRate/12,0)-IF($B46=IF(K$19="third",K$6,K$12),H_LTV*K$21,0)</f>
        <v>-801.140338459184</v>
      </c>
      <c r="L346" s="19" t="n">
        <f aca="false">L246+IF($B46=0,H_LTV*L$21,0)-IF(AND($B46&gt;=1,$B46&lt;=IF(L$19="third",L$6,L$12)),H_LTV*L$21*H_LevRate/12,0)-IF($B46=IF(L$19="third",L$6,L$12),H_LTV*L$21,0)</f>
        <v>-852.394843334521</v>
      </c>
      <c r="M346" s="19" t="n">
        <f aca="false">M246+IF($B46=0,H_LTV*M$21,0)-IF(AND($B46&gt;=1,$B46&lt;=IF(M$19="third",M$6,M$12)),H_LTV*M$21*H_LevRate/12,0)-IF($B46=IF(M$19="third",M$6,M$12),H_LTV*M$21,0)</f>
        <v>-954.903853085196</v>
      </c>
      <c r="N346" s="19" t="n">
        <f aca="false">N246+IF($B46=0,H_LTV*N$21,0)-IF(AND($B46&gt;=1,$B46&lt;=IF(N$19="third",N$6,N$12)),H_LTV*N$21*H_LevRate/12,0)-IF($B46=IF(N$19="third",N$6,N$12),H_LTV*N$21,0)</f>
        <v>-903.649348209859</v>
      </c>
      <c r="O346" s="19" t="n">
        <f aca="false">O246+IF($B46=0,H_LTV*O$21,0)-IF(AND($B46&gt;=1,$B46&lt;=IF(O$19="third",O$6,O$12)),H_LTV*O$21*H_LevRate/12,0)-IF($B46=IF(O$19="third",O$6,O$12),H_LTV*O$21,0)</f>
        <v>-903.649348209859</v>
      </c>
      <c r="P346" s="19" t="n">
        <f aca="false">P246+IF($B46=0,H_LTV*P$21,0)-IF(AND($B46&gt;=1,$B46&lt;=IF(P$19="third",P$6,P$12)),H_LTV*P$21*H_LevRate/12,0)-IF($B46=IF(P$19="third",P$6,P$12),H_LTV*P$21,0)</f>
        <v>-903.649348209859</v>
      </c>
      <c r="Q346" s="19" t="n">
        <f aca="false">Q246+IF($B46=0,H_LTV*Q$21,0)-IF(AND($B46&gt;=1,$B46&lt;=IF(Q$19="third",Q$6,Q$12)),H_LTV*Q$21*H_LevRate/12,0)-IF($B46=IF(Q$19="third",Q$6,Q$12),H_LTV*Q$21,0)</f>
        <v>-1030.14444249262</v>
      </c>
      <c r="R346" s="19" t="n">
        <f aca="false">R246+IF($B46=0,H_LTV*R$21,0)-IF(AND($B46&gt;=1,$B46&lt;=IF(R$19="third",R$6,R$12)),H_LTV*R$21*H_LevRate/12,0)-IF($B46=IF(R$19="third",R$6,R$12),H_LTV*R$21,0)</f>
        <v>-982.446672292643</v>
      </c>
      <c r="S346" s="19" t="n">
        <f aca="false">S246+IF($B46=0,H_LTV*S$21,0)-IF(AND($B46&gt;=1,$B46&lt;=IF(S$19="third",S$6,S$12)),H_LTV*S$21*H_LevRate/12,0)-IF($B46=IF(S$19="third",S$6,S$12),H_LTV*S$21,0)</f>
        <v>-964.707878282676</v>
      </c>
      <c r="T346" s="19" t="n">
        <f aca="false">T246+IF($B46=0,H_LTV*T$21,0)-IF(AND($B46&gt;=1,$B46&lt;=IF(T$19="third",T$6,T$12)),H_LTV*T$21*H_LevRate/12,0)-IF($B46=IF(T$19="third",T$6,T$12),H_LTV*T$21,0)</f>
        <v>-884.361932</v>
      </c>
      <c r="U346" s="19" t="n">
        <f aca="false">U246+IF($B46=0,H_LTV*U$21,0)-IF(AND($B46&gt;=1,$B46&lt;=IF(U$19="third",U$6,U$12)),H_LTV*U$21*H_LevRate/12,0)-IF($B46=IF(U$19="third",U$6,U$12),H_LTV*U$21,0)</f>
        <v>-884.361932</v>
      </c>
      <c r="V346" s="19" t="n">
        <f aca="false">V246+IF($B46=0,H_LTV*V$21,0)-IF(AND($B46&gt;=1,$B46&lt;=IF(V$19="third",V$6,V$12)),H_LTV*V$21*H_LevRate/12,0)-IF($B46=IF(V$19="third",V$6,V$12),H_LTV*V$21,0)</f>
        <v>-975.452415</v>
      </c>
      <c r="W346" s="19" t="n">
        <f aca="false">W246+IF($B46=0,H_LTV*W$21,0)-IF(AND($B46&gt;=1,$B46&lt;=IF(W$19="third",W$6,W$12)),H_LTV*W$21*H_LevRate/12,0)-IF($B46=IF(W$19="third",W$6,W$12),H_LTV*W$21,0)</f>
        <v>-975.452415</v>
      </c>
      <c r="X346" s="19" t="n">
        <f aca="false">X246+IF($B46=0,H_LTV*X$21,0)-IF(AND($B46&gt;=1,$B46&lt;=IF(X$19="third",X$6,X$12)),H_LTV*X$21*H_LevRate/12,0)-IF($B46=IF(X$19="third",X$6,X$12),H_LTV*X$21,0)</f>
        <v>-4316.542898</v>
      </c>
      <c r="Y346" s="19" t="n">
        <f aca="false">Y246+IF($B46=0,H_LTV*Y$21,0)-IF(AND($B46&gt;=1,$B46&lt;=IF(Y$19="third",Y$6,Y$12)),H_LTV*Y$21*H_LevRate/12,0)-IF($B46=IF(Y$19="third",Y$6,Y$12),H_LTV*Y$21,0)</f>
        <v>-1066.542898</v>
      </c>
    </row>
    <row r="347" customFormat="false" ht="15" hidden="false" customHeight="false" outlineLevel="0" collapsed="false">
      <c r="B347" s="0" t="n">
        <v>16</v>
      </c>
      <c r="C347" s="19" t="n">
        <f aca="false">C247+IF($B47=0,H_LTV*C$21,0)-IF(AND($B47&gt;=1,$B47&lt;=IF(C$19="third",C$6,C$12)),H_LTV*C$21*H_LevRate/12,0)-IF($B47=IF(C$19="third",C$6,C$12),H_LTV*C$21,0)</f>
        <v>-903.649348209859</v>
      </c>
      <c r="D347" s="19" t="n">
        <f aca="false">D247+IF($B47=0,H_LTV*D$21,0)-IF(AND($B47&gt;=1,$B47&lt;=IF(D$19="third",D$6,D$12)),H_LTV*D$21*H_LevRate/12,0)-IF($B47=IF(D$19="third",D$6,D$12),H_LTV*D$21,0)</f>
        <v>-1301.59187376416</v>
      </c>
      <c r="E347" s="19" t="n">
        <f aca="false">E247+IF($B47=0,H_LTV*E$21,0)-IF(AND($B47&gt;=1,$B47&lt;=IF(E$19="third",E$6,E$12)),H_LTV*E$21*H_LevRate/12,0)-IF($B47=IF(E$19="third",E$6,E$12),H_LTV*E$21,0)</f>
        <v>-1151.59187376416</v>
      </c>
      <c r="F347" s="19" t="n">
        <f aca="false">F247+IF($B47=0,H_LTV*F$21,0)-IF(AND($B47&gt;=1,$B47&lt;=IF(F$19="third",F$6,F$12)),H_LTV*F$21*H_LevRate/12,0)-IF($B47=IF(F$19="third",F$6,F$12),H_LTV*F$21,0)</f>
        <v>-1281.62547510536</v>
      </c>
      <c r="G347" s="19" t="n">
        <f aca="false">G247+IF($B47=0,H_LTV*G$21,0)-IF(AND($B47&gt;=1,$B47&lt;=IF(G$19="third",G$6,G$12)),H_LTV*G$21*H_LevRate/12,0)-IF($B47=IF(G$19="third",G$6,G$12),H_LTV*G$21,0)</f>
        <v>-1031.31150374548</v>
      </c>
      <c r="H347" s="19" t="n">
        <f aca="false">H247+IF($B47=0,H_LTV*H$21,0)-IF(AND($B47&gt;=1,$B47&lt;=IF(H$19="third",H$6,H$12)),H_LTV*H$21*H_LevRate/12,0)-IF($B47=IF(H$19="third",H$6,H$12),H_LTV*H$21,0)</f>
        <v>-964.317768361212</v>
      </c>
      <c r="I347" s="19" t="n">
        <f aca="false">I247+IF($B47=0,H_LTV*I$21,0)-IF(AND($B47&gt;=1,$B47&lt;=IF(I$19="third",I$6,I$12)),H_LTV*I$21*H_LevRate/12,0)-IF($B47=IF(I$19="third",I$6,I$12),H_LTV*I$21,0)</f>
        <v>-848.709029050916</v>
      </c>
      <c r="J347" s="19" t="n">
        <f aca="false">J247+IF($B47=0,H_LTV*J$21,0)-IF(AND($B47&gt;=1,$B47&lt;=IF(J$19="third",J$6,J$12)),H_LTV*J$21*H_LevRate/12,0)-IF($B47=IF(J$19="third",J$6,J$12),H_LTV*J$21,0)</f>
        <v>-798.955983533063</v>
      </c>
      <c r="K347" s="19" t="n">
        <f aca="false">K247+IF($B47=0,H_LTV*K$21,0)-IF(AND($B47&gt;=1,$B47&lt;=IF(K$19="third",K$6,K$12)),H_LTV*K$21*H_LevRate/12,0)-IF($B47=IF(K$19="third",K$6,K$12),H_LTV*K$21,0)</f>
        <v>-801.140338459184</v>
      </c>
      <c r="L347" s="19" t="n">
        <f aca="false">L247+IF($B47=0,H_LTV*L$21,0)-IF(AND($B47&gt;=1,$B47&lt;=IF(L$19="third",L$6,L$12)),H_LTV*L$21*H_LevRate/12,0)-IF($B47=IF(L$19="third",L$6,L$12),H_LTV*L$21,0)</f>
        <v>-852.394843334521</v>
      </c>
      <c r="M347" s="19" t="n">
        <f aca="false">M247+IF($B47=0,H_LTV*M$21,0)-IF(AND($B47&gt;=1,$B47&lt;=IF(M$19="third",M$6,M$12)),H_LTV*M$21*H_LevRate/12,0)-IF($B47=IF(M$19="third",M$6,M$12),H_LTV*M$21,0)</f>
        <v>-954.903853085196</v>
      </c>
      <c r="N347" s="19" t="n">
        <f aca="false">N247+IF($B47=0,H_LTV*N$21,0)-IF(AND($B47&gt;=1,$B47&lt;=IF(N$19="third",N$6,N$12)),H_LTV*N$21*H_LevRate/12,0)-IF($B47=IF(N$19="third",N$6,N$12),H_LTV*N$21,0)</f>
        <v>-903.649348209859</v>
      </c>
      <c r="O347" s="19" t="n">
        <f aca="false">O247+IF($B47=0,H_LTV*O$21,0)-IF(AND($B47&gt;=1,$B47&lt;=IF(O$19="third",O$6,O$12)),H_LTV*O$21*H_LevRate/12,0)-IF($B47=IF(O$19="third",O$6,O$12),H_LTV*O$21,0)</f>
        <v>-903.649348209859</v>
      </c>
      <c r="P347" s="19" t="n">
        <f aca="false">P247+IF($B47=0,H_LTV*P$21,0)-IF(AND($B47&gt;=1,$B47&lt;=IF(P$19="third",P$6,P$12)),H_LTV*P$21*H_LevRate/12,0)-IF($B47=IF(P$19="third",P$6,P$12),H_LTV*P$21,0)</f>
        <v>-903.649348209859</v>
      </c>
      <c r="Q347" s="19" t="n">
        <f aca="false">Q247+IF($B47=0,H_LTV*Q$21,0)-IF(AND($B47&gt;=1,$B47&lt;=IF(Q$19="third",Q$6,Q$12)),H_LTV*Q$21*H_LevRate/12,0)-IF($B47=IF(Q$19="third",Q$6,Q$12),H_LTV*Q$21,0)</f>
        <v>-1030.14444249262</v>
      </c>
      <c r="R347" s="19" t="n">
        <f aca="false">R247+IF($B47=0,H_LTV*R$21,0)-IF(AND($B47&gt;=1,$B47&lt;=IF(R$19="third",R$6,R$12)),H_LTV*R$21*H_LevRate/12,0)-IF($B47=IF(R$19="third",R$6,R$12),H_LTV*R$21,0)</f>
        <v>-982.446672292643</v>
      </c>
      <c r="S347" s="19" t="n">
        <f aca="false">S247+IF($B47=0,H_LTV*S$21,0)-IF(AND($B47&gt;=1,$B47&lt;=IF(S$19="third",S$6,S$12)),H_LTV*S$21*H_LevRate/12,0)-IF($B47=IF(S$19="third",S$6,S$12),H_LTV*S$21,0)</f>
        <v>-964.707878282676</v>
      </c>
      <c r="T347" s="19" t="n">
        <f aca="false">T247+IF($B47=0,H_LTV*T$21,0)-IF(AND($B47&gt;=1,$B47&lt;=IF(T$19="third",T$6,T$12)),H_LTV*T$21*H_LevRate/12,0)-IF($B47=IF(T$19="third",T$6,T$12),H_LTV*T$21,0)</f>
        <v>-884.361932</v>
      </c>
      <c r="U347" s="19" t="n">
        <f aca="false">U247+IF($B47=0,H_LTV*U$21,0)-IF(AND($B47&gt;=1,$B47&lt;=IF(U$19="third",U$6,U$12)),H_LTV*U$21*H_LevRate/12,0)-IF($B47=IF(U$19="third",U$6,U$12),H_LTV*U$21,0)</f>
        <v>-884.361932</v>
      </c>
      <c r="V347" s="19" t="n">
        <f aca="false">V247+IF($B47=0,H_LTV*V$21,0)-IF(AND($B47&gt;=1,$B47&lt;=IF(V$19="third",V$6,V$12)),H_LTV*V$21*H_LevRate/12,0)-IF($B47=IF(V$19="third",V$6,V$12),H_LTV*V$21,0)</f>
        <v>-975.452415</v>
      </c>
      <c r="W347" s="19" t="n">
        <f aca="false">W247+IF($B47=0,H_LTV*W$21,0)-IF(AND($B47&gt;=1,$B47&lt;=IF(W$19="third",W$6,W$12)),H_LTV*W$21*H_LevRate/12,0)-IF($B47=IF(W$19="third",W$6,W$12),H_LTV*W$21,0)</f>
        <v>-975.452415</v>
      </c>
      <c r="X347" s="19" t="n">
        <f aca="false">X247+IF($B47=0,H_LTV*X$21,0)-IF(AND($B47&gt;=1,$B47&lt;=IF(X$19="third",X$6,X$12)),H_LTV*X$21*H_LevRate/12,0)-IF($B47=IF(X$19="third",X$6,X$12),H_LTV*X$21,0)</f>
        <v>-1216.542898</v>
      </c>
      <c r="Y347" s="19" t="n">
        <f aca="false">Y247+IF($B47=0,H_LTV*Y$21,0)-IF(AND($B47&gt;=1,$B47&lt;=IF(Y$19="third",Y$6,Y$12)),H_LTV*Y$21*H_LevRate/12,0)-IF($B47=IF(Y$19="third",Y$6,Y$12),H_LTV*Y$21,0)</f>
        <v>-4316.542898</v>
      </c>
    </row>
    <row r="348" customFormat="false" ht="15" hidden="false" customHeight="false" outlineLevel="0" collapsed="false">
      <c r="B348" s="0" t="n">
        <v>17</v>
      </c>
      <c r="C348" s="19" t="n">
        <f aca="false">C248+IF($B48=0,H_LTV*C$21,0)-IF(AND($B48&gt;=1,$B48&lt;=IF(C$19="third",C$6,C$12)),H_LTV*C$21*H_LevRate/12,0)-IF($B48=IF(C$19="third",C$6,C$12),H_LTV*C$21,0)</f>
        <v>-903.649348209859</v>
      </c>
      <c r="D348" s="19" t="n">
        <f aca="false">D248+IF($B48=0,H_LTV*D$21,0)-IF(AND($B48&gt;=1,$B48&lt;=IF(D$19="third",D$6,D$12)),H_LTV*D$21*H_LevRate/12,0)-IF($B48=IF(D$19="third",D$6,D$12),H_LTV*D$21,0)</f>
        <v>107241.476442873</v>
      </c>
      <c r="E348" s="19" t="n">
        <f aca="false">E248+IF($B48=0,H_LTV*E$21,0)-IF(AND($B48&gt;=1,$B48&lt;=IF(E$19="third",E$6,E$12)),H_LTV*E$21*H_LevRate/12,0)-IF($B48=IF(E$19="third",E$6,E$12),H_LTV*E$21,0)</f>
        <v>-1151.59187376416</v>
      </c>
      <c r="F348" s="19" t="n">
        <f aca="false">F248+IF($B48=0,H_LTV*F$21,0)-IF(AND($B48&gt;=1,$B48&lt;=IF(F$19="third",F$6,F$12)),H_LTV*F$21*H_LevRate/12,0)-IF($B48=IF(F$19="third",F$6,F$12),H_LTV*F$21,0)</f>
        <v>109439.595422492</v>
      </c>
      <c r="G348" s="19" t="n">
        <f aca="false">G248+IF($B48=0,H_LTV*G$21,0)-IF(AND($B48&gt;=1,$B48&lt;=IF(G$19="third",G$6,G$12)),H_LTV*G$21*H_LevRate/12,0)-IF($B48=IF(G$19="third",G$6,G$12),H_LTV*G$21,0)</f>
        <v>-1031.31150374548</v>
      </c>
      <c r="H348" s="19" t="n">
        <f aca="false">H248+IF($B48=0,H_LTV*H$21,0)-IF(AND($B48&gt;=1,$B48&lt;=IF(H$19="third",H$6,H$12)),H_LTV*H$21*H_LevRate/12,0)-IF($B48=IF(H$19="third",H$6,H$12),H_LTV*H$21,0)</f>
        <v>-964.317768361212</v>
      </c>
      <c r="I348" s="19" t="n">
        <f aca="false">I248+IF($B48=0,H_LTV*I$21,0)-IF(AND($B48&gt;=1,$B48&lt;=IF(I$19="third",I$6,I$12)),H_LTV*I$21*H_LevRate/12,0)-IF($B48=IF(I$19="third",I$6,I$12),H_LTV*I$21,0)</f>
        <v>-848.709029050916</v>
      </c>
      <c r="J348" s="19" t="n">
        <f aca="false">J248+IF($B48=0,H_LTV*J$21,0)-IF(AND($B48&gt;=1,$B48&lt;=IF(J$19="third",J$6,J$12)),H_LTV*J$21*H_LevRate/12,0)-IF($B48=IF(J$19="third",J$6,J$12),H_LTV*J$21,0)</f>
        <v>-798.955983533063</v>
      </c>
      <c r="K348" s="19" t="n">
        <f aca="false">K248+IF($B48=0,H_LTV*K$21,0)-IF(AND($B48&gt;=1,$B48&lt;=IF(K$19="third",K$6,K$12)),H_LTV*K$21*H_LevRate/12,0)-IF($B48=IF(K$19="third",K$6,K$12),H_LTV*K$21,0)</f>
        <v>-801.140338459184</v>
      </c>
      <c r="L348" s="19" t="n">
        <f aca="false">L248+IF($B48=0,H_LTV*L$21,0)-IF(AND($B48&gt;=1,$B48&lt;=IF(L$19="third",L$6,L$12)),H_LTV*L$21*H_LevRate/12,0)-IF($B48=IF(L$19="third",L$6,L$12),H_LTV*L$21,0)</f>
        <v>-852.394843334521</v>
      </c>
      <c r="M348" s="19" t="n">
        <f aca="false">M248+IF($B48=0,H_LTV*M$21,0)-IF(AND($B48&gt;=1,$B48&lt;=IF(M$19="third",M$6,M$12)),H_LTV*M$21*H_LevRate/12,0)-IF($B48=IF(M$19="third",M$6,M$12),H_LTV*M$21,0)</f>
        <v>-954.903853085196</v>
      </c>
      <c r="N348" s="19" t="n">
        <f aca="false">N248+IF($B48=0,H_LTV*N$21,0)-IF(AND($B48&gt;=1,$B48&lt;=IF(N$19="third",N$6,N$12)),H_LTV*N$21*H_LevRate/12,0)-IF($B48=IF(N$19="third",N$6,N$12),H_LTV*N$21,0)</f>
        <v>-903.649348209859</v>
      </c>
      <c r="O348" s="19" t="n">
        <f aca="false">O248+IF($B48=0,H_LTV*O$21,0)-IF(AND($B48&gt;=1,$B48&lt;=IF(O$19="third",O$6,O$12)),H_LTV*O$21*H_LevRate/12,0)-IF($B48=IF(O$19="third",O$6,O$12),H_LTV*O$21,0)</f>
        <v>-903.649348209859</v>
      </c>
      <c r="P348" s="19" t="n">
        <f aca="false">P248+IF($B48=0,H_LTV*P$21,0)-IF(AND($B48&gt;=1,$B48&lt;=IF(P$19="third",P$6,P$12)),H_LTV*P$21*H_LevRate/12,0)-IF($B48=IF(P$19="third",P$6,P$12),H_LTV*P$21,0)</f>
        <v>-903.649348209859</v>
      </c>
      <c r="Q348" s="19" t="n">
        <f aca="false">Q248+IF($B48=0,H_LTV*Q$21,0)-IF(AND($B48&gt;=1,$B48&lt;=IF(Q$19="third",Q$6,Q$12)),H_LTV*Q$21*H_LevRate/12,0)-IF($B48=IF(Q$19="third",Q$6,Q$12),H_LTV*Q$21,0)</f>
        <v>-1030.14444249262</v>
      </c>
      <c r="R348" s="19" t="n">
        <f aca="false">R248+IF($B48=0,H_LTV*R$21,0)-IF(AND($B48&gt;=1,$B48&lt;=IF(R$19="third",R$6,R$12)),H_LTV*R$21*H_LevRate/12,0)-IF($B48=IF(R$19="third",R$6,R$12),H_LTV*R$21,0)</f>
        <v>-982.446672292643</v>
      </c>
      <c r="S348" s="19" t="n">
        <f aca="false">S248+IF($B48=0,H_LTV*S$21,0)-IF(AND($B48&gt;=1,$B48&lt;=IF(S$19="third",S$6,S$12)),H_LTV*S$21*H_LevRate/12,0)-IF($B48=IF(S$19="third",S$6,S$12),H_LTV*S$21,0)</f>
        <v>-964.707878282676</v>
      </c>
      <c r="T348" s="19" t="n">
        <f aca="false">T248+IF($B48=0,H_LTV*T$21,0)-IF(AND($B48&gt;=1,$B48&lt;=IF(T$19="third",T$6,T$12)),H_LTV*T$21*H_LevRate/12,0)-IF($B48=IF(T$19="third",T$6,T$12),H_LTV*T$21,0)</f>
        <v>-884.361932</v>
      </c>
      <c r="U348" s="19" t="n">
        <f aca="false">U248+IF($B48=0,H_LTV*U$21,0)-IF(AND($B48&gt;=1,$B48&lt;=IF(U$19="third",U$6,U$12)),H_LTV*U$21*H_LevRate/12,0)-IF($B48=IF(U$19="third",U$6,U$12),H_LTV*U$21,0)</f>
        <v>-884.361932</v>
      </c>
      <c r="V348" s="19" t="n">
        <f aca="false">V248+IF($B48=0,H_LTV*V$21,0)-IF(AND($B48&gt;=1,$B48&lt;=IF(V$19="third",V$6,V$12)),H_LTV*V$21*H_LevRate/12,0)-IF($B48=IF(V$19="third",V$6,V$12),H_LTV*V$21,0)</f>
        <v>-975.452415</v>
      </c>
      <c r="W348" s="19" t="n">
        <f aca="false">W248+IF($B48=0,H_LTV*W$21,0)-IF(AND($B48&gt;=1,$B48&lt;=IF(W$19="third",W$6,W$12)),H_LTV*W$21*H_LevRate/12,0)-IF($B48=IF(W$19="third",W$6,W$12),H_LTV*W$21,0)</f>
        <v>-975.452415</v>
      </c>
      <c r="X348" s="19" t="n">
        <f aca="false">X248+IF($B48=0,H_LTV*X$21,0)-IF(AND($B48&gt;=1,$B48&lt;=IF(X$19="third",X$6,X$12)),H_LTV*X$21*H_LevRate/12,0)-IF($B48=IF(X$19="third",X$6,X$12),H_LTV*X$21,0)</f>
        <v>-1216.542898</v>
      </c>
      <c r="Y348" s="19" t="n">
        <f aca="false">Y248+IF($B48=0,H_LTV*Y$21,0)-IF(AND($B48&gt;=1,$B48&lt;=IF(Y$19="third",Y$6,Y$12)),H_LTV*Y$21*H_LevRate/12,0)-IF($B48=IF(Y$19="third",Y$6,Y$12),H_LTV*Y$21,0)</f>
        <v>-1216.542898</v>
      </c>
    </row>
    <row r="349" customFormat="false" ht="15" hidden="false" customHeight="false" outlineLevel="0" collapsed="false">
      <c r="B349" s="0" t="n">
        <v>18</v>
      </c>
      <c r="C349" s="19" t="n">
        <f aca="false">C249+IF($B49=0,H_LTV*C$21,0)-IF(AND($B49&gt;=1,$B49&lt;=IF(C$19="third",C$6,C$12)),H_LTV*C$21*H_LevRate/12,0)-IF($B49=IF(C$19="third",C$6,C$12),H_LTV*C$21,0)</f>
        <v>-903.649348209859</v>
      </c>
      <c r="D349" s="19" t="n">
        <f aca="false">D249+IF($B49=0,H_LTV*D$21,0)-IF(AND($B49&gt;=1,$B49&lt;=IF(D$19="third",D$6,D$12)),H_LTV*D$21*H_LevRate/12,0)-IF($B49=IF(D$19="third",D$6,D$12),H_LTV*D$21,0)</f>
        <v>0</v>
      </c>
      <c r="E349" s="19" t="n">
        <f aca="false">E249+IF($B49=0,H_LTV*E$21,0)-IF(AND($B49&gt;=1,$B49&lt;=IF(E$19="third",E$6,E$12)),H_LTV*E$21*H_LevRate/12,0)-IF($B49=IF(E$19="third",E$6,E$12),H_LTV*E$21,0)</f>
        <v>-1151.59187376416</v>
      </c>
      <c r="F349" s="19" t="n">
        <f aca="false">F249+IF($B49=0,H_LTV*F$21,0)-IF(AND($B49&gt;=1,$B49&lt;=IF(F$19="third",F$6,F$12)),H_LTV*F$21*H_LevRate/12,0)-IF($B49=IF(F$19="third",F$6,F$12),H_LTV*F$21,0)</f>
        <v>0</v>
      </c>
      <c r="G349" s="19" t="n">
        <f aca="false">G249+IF($B49=0,H_LTV*G$21,0)-IF(AND($B49&gt;=1,$B49&lt;=IF(G$19="third",G$6,G$12)),H_LTV*G$21*H_LevRate/12,0)-IF($B49=IF(G$19="third",G$6,G$12),H_LTV*G$21,0)</f>
        <v>-4281.31150374548</v>
      </c>
      <c r="H349" s="19" t="n">
        <f aca="false">H249+IF($B49=0,H_LTV*H$21,0)-IF(AND($B49&gt;=1,$B49&lt;=IF(H$19="third",H$6,H$12)),H_LTV*H$21*H_LevRate/12,0)-IF($B49=IF(H$19="third",H$6,H$12),H_LTV*H$21,0)</f>
        <v>-964.317768361212</v>
      </c>
      <c r="I349" s="19" t="n">
        <f aca="false">I249+IF($B49=0,H_LTV*I$21,0)-IF(AND($B49&gt;=1,$B49&lt;=IF(I$19="third",I$6,I$12)),H_LTV*I$21*H_LevRate/12,0)-IF($B49=IF(I$19="third",I$6,I$12),H_LTV*I$21,0)</f>
        <v>-848.709029050916</v>
      </c>
      <c r="J349" s="19" t="n">
        <f aca="false">J249+IF($B49=0,H_LTV*J$21,0)-IF(AND($B49&gt;=1,$B49&lt;=IF(J$19="third",J$6,J$12)),H_LTV*J$21*H_LevRate/12,0)-IF($B49=IF(J$19="third",J$6,J$12),H_LTV*J$21,0)</f>
        <v>-798.955983533063</v>
      </c>
      <c r="K349" s="19" t="n">
        <f aca="false">K249+IF($B49=0,H_LTV*K$21,0)-IF(AND($B49&gt;=1,$B49&lt;=IF(K$19="third",K$6,K$12)),H_LTV*K$21*H_LevRate/12,0)-IF($B49=IF(K$19="third",K$6,K$12),H_LTV*K$21,0)</f>
        <v>-801.140338459184</v>
      </c>
      <c r="L349" s="19" t="n">
        <f aca="false">L249+IF($B49=0,H_LTV*L$21,0)-IF(AND($B49&gt;=1,$B49&lt;=IF(L$19="third",L$6,L$12)),H_LTV*L$21*H_LevRate/12,0)-IF($B49=IF(L$19="third",L$6,L$12),H_LTV*L$21,0)</f>
        <v>-852.394843334521</v>
      </c>
      <c r="M349" s="19" t="n">
        <f aca="false">M249+IF($B49=0,H_LTV*M$21,0)-IF(AND($B49&gt;=1,$B49&lt;=IF(M$19="third",M$6,M$12)),H_LTV*M$21*H_LevRate/12,0)-IF($B49=IF(M$19="third",M$6,M$12),H_LTV*M$21,0)</f>
        <v>-954.903853085196</v>
      </c>
      <c r="N349" s="19" t="n">
        <f aca="false">N249+IF($B49=0,H_LTV*N$21,0)-IF(AND($B49&gt;=1,$B49&lt;=IF(N$19="third",N$6,N$12)),H_LTV*N$21*H_LevRate/12,0)-IF($B49=IF(N$19="third",N$6,N$12),H_LTV*N$21,0)</f>
        <v>-903.649348209859</v>
      </c>
      <c r="O349" s="19" t="n">
        <f aca="false">O249+IF($B49=0,H_LTV*O$21,0)-IF(AND($B49&gt;=1,$B49&lt;=IF(O$19="third",O$6,O$12)),H_LTV*O$21*H_LevRate/12,0)-IF($B49=IF(O$19="third",O$6,O$12),H_LTV*O$21,0)</f>
        <v>-903.649348209859</v>
      </c>
      <c r="P349" s="19" t="n">
        <f aca="false">P249+IF($B49=0,H_LTV*P$21,0)-IF(AND($B49&gt;=1,$B49&lt;=IF(P$19="third",P$6,P$12)),H_LTV*P$21*H_LevRate/12,0)-IF($B49=IF(P$19="third",P$6,P$12),H_LTV*P$21,0)</f>
        <v>-903.649348209859</v>
      </c>
      <c r="Q349" s="19" t="n">
        <f aca="false">Q249+IF($B49=0,H_LTV*Q$21,0)-IF(AND($B49&gt;=1,$B49&lt;=IF(Q$19="third",Q$6,Q$12)),H_LTV*Q$21*H_LevRate/12,0)-IF($B49=IF(Q$19="third",Q$6,Q$12),H_LTV*Q$21,0)</f>
        <v>-1030.14444249262</v>
      </c>
      <c r="R349" s="19" t="n">
        <f aca="false">R249+IF($B49=0,H_LTV*R$21,0)-IF(AND($B49&gt;=1,$B49&lt;=IF(R$19="third",R$6,R$12)),H_LTV*R$21*H_LevRate/12,0)-IF($B49=IF(R$19="third",R$6,R$12),H_LTV*R$21,0)</f>
        <v>-982.446672292643</v>
      </c>
      <c r="S349" s="19" t="n">
        <f aca="false">S249+IF($B49=0,H_LTV*S$21,0)-IF(AND($B49&gt;=1,$B49&lt;=IF(S$19="third",S$6,S$12)),H_LTV*S$21*H_LevRate/12,0)-IF($B49=IF(S$19="third",S$6,S$12),H_LTV*S$21,0)</f>
        <v>-964.707878282676</v>
      </c>
      <c r="T349" s="19" t="n">
        <f aca="false">T249+IF($B49=0,H_LTV*T$21,0)-IF(AND($B49&gt;=1,$B49&lt;=IF(T$19="third",T$6,T$12)),H_LTV*T$21*H_LevRate/12,0)-IF($B49=IF(T$19="third",T$6,T$12),H_LTV*T$21,0)</f>
        <v>-884.361932</v>
      </c>
      <c r="U349" s="19" t="n">
        <f aca="false">U249+IF($B49=0,H_LTV*U$21,0)-IF(AND($B49&gt;=1,$B49&lt;=IF(U$19="third",U$6,U$12)),H_LTV*U$21*H_LevRate/12,0)-IF($B49=IF(U$19="third",U$6,U$12),H_LTV*U$21,0)</f>
        <v>-884.361932</v>
      </c>
      <c r="V349" s="19" t="n">
        <f aca="false">V249+IF($B49=0,H_LTV*V$21,0)-IF(AND($B49&gt;=1,$B49&lt;=IF(V$19="third",V$6,V$12)),H_LTV*V$21*H_LevRate/12,0)-IF($B49=IF(V$19="third",V$6,V$12),H_LTV*V$21,0)</f>
        <v>-975.452415</v>
      </c>
      <c r="W349" s="19" t="n">
        <f aca="false">W249+IF($B49=0,H_LTV*W$21,0)-IF(AND($B49&gt;=1,$B49&lt;=IF(W$19="third",W$6,W$12)),H_LTV*W$21*H_LevRate/12,0)-IF($B49=IF(W$19="third",W$6,W$12),H_LTV*W$21,0)</f>
        <v>-975.452415</v>
      </c>
      <c r="X349" s="19" t="n">
        <f aca="false">X249+IF($B49=0,H_LTV*X$21,0)-IF(AND($B49&gt;=1,$B49&lt;=IF(X$19="third",X$6,X$12)),H_LTV*X$21*H_LevRate/12,0)-IF($B49=IF(X$19="third",X$6,X$12),H_LTV*X$21,0)</f>
        <v>-9516.542898</v>
      </c>
      <c r="Y349" s="19" t="n">
        <f aca="false">Y249+IF($B49=0,H_LTV*Y$21,0)-IF(AND($B49&gt;=1,$B49&lt;=IF(Y$19="third",Y$6,Y$12)),H_LTV*Y$21*H_LevRate/12,0)-IF($B49=IF(Y$19="third",Y$6,Y$12),H_LTV*Y$21,0)</f>
        <v>-1216.542898</v>
      </c>
    </row>
    <row r="350" customFormat="false" ht="15" hidden="false" customHeight="false" outlineLevel="0" collapsed="false">
      <c r="B350" s="0" t="n">
        <v>19</v>
      </c>
      <c r="C350" s="19" t="n">
        <f aca="false">C250+IF($B50=0,H_LTV*C$21,0)-IF(AND($B50&gt;=1,$B50&lt;=IF(C$19="third",C$6,C$12)),H_LTV*C$21*H_LevRate/12,0)-IF($B50=IF(C$19="third",C$6,C$12),H_LTV*C$21,0)</f>
        <v>-903.649348209859</v>
      </c>
      <c r="D350" s="19" t="n">
        <f aca="false">D250+IF($B50=0,H_LTV*D$21,0)-IF(AND($B50&gt;=1,$B50&lt;=IF(D$19="third",D$6,D$12)),H_LTV*D$21*H_LevRate/12,0)-IF($B50=IF(D$19="third",D$6,D$12),H_LTV*D$21,0)</f>
        <v>0</v>
      </c>
      <c r="E350" s="19" t="n">
        <f aca="false">E250+IF($B50=0,H_LTV*E$21,0)-IF(AND($B50&gt;=1,$B50&lt;=IF(E$19="third",E$6,E$12)),H_LTV*E$21*H_LevRate/12,0)-IF($B50=IF(E$19="third",E$6,E$12),H_LTV*E$21,0)</f>
        <v>-1151.59187376416</v>
      </c>
      <c r="F350" s="19" t="n">
        <f aca="false">F250+IF($B50=0,H_LTV*F$21,0)-IF(AND($B50&gt;=1,$B50&lt;=IF(F$19="third",F$6,F$12)),H_LTV*F$21*H_LevRate/12,0)-IF($B50=IF(F$19="third",F$6,F$12),H_LTV*F$21,0)</f>
        <v>0</v>
      </c>
      <c r="G350" s="19" t="n">
        <f aca="false">G250+IF($B50=0,H_LTV*G$21,0)-IF(AND($B50&gt;=1,$B50&lt;=IF(G$19="third",G$6,G$12)),H_LTV*G$21*H_LevRate/12,0)-IF($B50=IF(G$19="third",G$6,G$12),H_LTV*G$21,0)</f>
        <v>-1181.31150374548</v>
      </c>
      <c r="H350" s="19" t="n">
        <f aca="false">H250+IF($B50=0,H_LTV*H$21,0)-IF(AND($B50&gt;=1,$B50&lt;=IF(H$19="third",H$6,H$12)),H_LTV*H$21*H_LevRate/12,0)-IF($B50=IF(H$19="third",H$6,H$12),H_LTV*H$21,0)</f>
        <v>-964.317768361212</v>
      </c>
      <c r="I350" s="19" t="n">
        <f aca="false">I250+IF($B50=0,H_LTV*I$21,0)-IF(AND($B50&gt;=1,$B50&lt;=IF(I$19="third",I$6,I$12)),H_LTV*I$21*H_LevRate/12,0)-IF($B50=IF(I$19="third",I$6,I$12),H_LTV*I$21,0)</f>
        <v>-848.709029050916</v>
      </c>
      <c r="J350" s="19" t="n">
        <f aca="false">J250+IF($B50=0,H_LTV*J$21,0)-IF(AND($B50&gt;=1,$B50&lt;=IF(J$19="third",J$6,J$12)),H_LTV*J$21*H_LevRate/12,0)-IF($B50=IF(J$19="third",J$6,J$12),H_LTV*J$21,0)</f>
        <v>-798.955983533063</v>
      </c>
      <c r="K350" s="19" t="n">
        <f aca="false">K250+IF($B50=0,H_LTV*K$21,0)-IF(AND($B50&gt;=1,$B50&lt;=IF(K$19="third",K$6,K$12)),H_LTV*K$21*H_LevRate/12,0)-IF($B50=IF(K$19="third",K$6,K$12),H_LTV*K$21,0)</f>
        <v>-801.140338459184</v>
      </c>
      <c r="L350" s="19" t="n">
        <f aca="false">L250+IF($B50=0,H_LTV*L$21,0)-IF(AND($B50&gt;=1,$B50&lt;=IF(L$19="third",L$6,L$12)),H_LTV*L$21*H_LevRate/12,0)-IF($B50=IF(L$19="third",L$6,L$12),H_LTV*L$21,0)</f>
        <v>-852.394843334521</v>
      </c>
      <c r="M350" s="19" t="n">
        <f aca="false">M250+IF($B50=0,H_LTV*M$21,0)-IF(AND($B50&gt;=1,$B50&lt;=IF(M$19="third",M$6,M$12)),H_LTV*M$21*H_LevRate/12,0)-IF($B50=IF(M$19="third",M$6,M$12),H_LTV*M$21,0)</f>
        <v>-954.903853085196</v>
      </c>
      <c r="N350" s="19" t="n">
        <f aca="false">N250+IF($B50=0,H_LTV*N$21,0)-IF(AND($B50&gt;=1,$B50&lt;=IF(N$19="third",N$6,N$12)),H_LTV*N$21*H_LevRate/12,0)-IF($B50=IF(N$19="third",N$6,N$12),H_LTV*N$21,0)</f>
        <v>-903.649348209859</v>
      </c>
      <c r="O350" s="19" t="n">
        <f aca="false">O250+IF($B50=0,H_LTV*O$21,0)-IF(AND($B50&gt;=1,$B50&lt;=IF(O$19="third",O$6,O$12)),H_LTV*O$21*H_LevRate/12,0)-IF($B50=IF(O$19="third",O$6,O$12),H_LTV*O$21,0)</f>
        <v>-903.649348209859</v>
      </c>
      <c r="P350" s="19" t="n">
        <f aca="false">P250+IF($B50=0,H_LTV*P$21,0)-IF(AND($B50&gt;=1,$B50&lt;=IF(P$19="third",P$6,P$12)),H_LTV*P$21*H_LevRate/12,0)-IF($B50=IF(P$19="third",P$6,P$12),H_LTV*P$21,0)</f>
        <v>-903.649348209859</v>
      </c>
      <c r="Q350" s="19" t="n">
        <f aca="false">Q250+IF($B50=0,H_LTV*Q$21,0)-IF(AND($B50&gt;=1,$B50&lt;=IF(Q$19="third",Q$6,Q$12)),H_LTV*Q$21*H_LevRate/12,0)-IF($B50=IF(Q$19="third",Q$6,Q$12),H_LTV*Q$21,0)</f>
        <v>-1030.14444249262</v>
      </c>
      <c r="R350" s="19" t="n">
        <f aca="false">R250+IF($B50=0,H_LTV*R$21,0)-IF(AND($B50&gt;=1,$B50&lt;=IF(R$19="third",R$6,R$12)),H_LTV*R$21*H_LevRate/12,0)-IF($B50=IF(R$19="third",R$6,R$12),H_LTV*R$21,0)</f>
        <v>-982.446672292643</v>
      </c>
      <c r="S350" s="19" t="n">
        <f aca="false">S250+IF($B50=0,H_LTV*S$21,0)-IF(AND($B50&gt;=1,$B50&lt;=IF(S$19="third",S$6,S$12)),H_LTV*S$21*H_LevRate/12,0)-IF($B50=IF(S$19="third",S$6,S$12),H_LTV*S$21,0)</f>
        <v>-964.707878282676</v>
      </c>
      <c r="T350" s="19" t="n">
        <f aca="false">T250+IF($B50=0,H_LTV*T$21,0)-IF(AND($B50&gt;=1,$B50&lt;=IF(T$19="third",T$6,T$12)),H_LTV*T$21*H_LevRate/12,0)-IF($B50=IF(T$19="third",T$6,T$12),H_LTV*T$21,0)</f>
        <v>-884.361932</v>
      </c>
      <c r="U350" s="19" t="n">
        <f aca="false">U250+IF($B50=0,H_LTV*U$21,0)-IF(AND($B50&gt;=1,$B50&lt;=IF(U$19="third",U$6,U$12)),H_LTV*U$21*H_LevRate/12,0)-IF($B50=IF(U$19="third",U$6,U$12),H_LTV*U$21,0)</f>
        <v>-884.361932</v>
      </c>
      <c r="V350" s="19" t="n">
        <f aca="false">V250+IF($B50=0,H_LTV*V$21,0)-IF(AND($B50&gt;=1,$B50&lt;=IF(V$19="third",V$6,V$12)),H_LTV*V$21*H_LevRate/12,0)-IF($B50=IF(V$19="third",V$6,V$12),H_LTV*V$21,0)</f>
        <v>-975.452415</v>
      </c>
      <c r="W350" s="19" t="n">
        <f aca="false">W250+IF($B50=0,H_LTV*W$21,0)-IF(AND($B50&gt;=1,$B50&lt;=IF(W$19="third",W$6,W$12)),H_LTV*W$21*H_LevRate/12,0)-IF($B50=IF(W$19="third",W$6,W$12),H_LTV*W$21,0)</f>
        <v>-975.452415</v>
      </c>
      <c r="X350" s="19" t="n">
        <f aca="false">X250+IF($B50=0,H_LTV*X$21,0)-IF(AND($B50&gt;=1,$B50&lt;=IF(X$19="third",X$6,X$12)),H_LTV*X$21*H_LevRate/12,0)-IF($B50=IF(X$19="third",X$6,X$12),H_LTV*X$21,0)</f>
        <v>-1216.542898</v>
      </c>
      <c r="Y350" s="19" t="n">
        <f aca="false">Y250+IF($B50=0,H_LTV*Y$21,0)-IF(AND($B50&gt;=1,$B50&lt;=IF(Y$19="third",Y$6,Y$12)),H_LTV*Y$21*H_LevRate/12,0)-IF($B50=IF(Y$19="third",Y$6,Y$12),H_LTV*Y$21,0)</f>
        <v>-9516.542898</v>
      </c>
    </row>
    <row r="351" customFormat="false" ht="15" hidden="false" customHeight="false" outlineLevel="0" collapsed="false">
      <c r="B351" s="0" t="n">
        <v>20</v>
      </c>
      <c r="C351" s="19" t="n">
        <f aca="false">C251+IF($B51=0,H_LTV*C$21,0)-IF(AND($B51&gt;=1,$B51&lt;=IF(C$19="third",C$6,C$12)),H_LTV*C$21*H_LevRate/12,0)-IF($B51=IF(C$19="third",C$6,C$12),H_LTV*C$21,0)</f>
        <v>-903.649348209859</v>
      </c>
      <c r="D351" s="19" t="n">
        <f aca="false">D251+IF($B51=0,H_LTV*D$21,0)-IF(AND($B51&gt;=1,$B51&lt;=IF(D$19="third",D$6,D$12)),H_LTV*D$21*H_LevRate/12,0)-IF($B51=IF(D$19="third",D$6,D$12),H_LTV*D$21,0)</f>
        <v>0</v>
      </c>
      <c r="E351" s="19" t="n">
        <f aca="false">E251+IF($B51=0,H_LTV*E$21,0)-IF(AND($B51&gt;=1,$B51&lt;=IF(E$19="third",E$6,E$12)),H_LTV*E$21*H_LevRate/12,0)-IF($B51=IF(E$19="third",E$6,E$12),H_LTV*E$21,0)</f>
        <v>-1151.59187376416</v>
      </c>
      <c r="F351" s="19" t="n">
        <f aca="false">F251+IF($B51=0,H_LTV*F$21,0)-IF(AND($B51&gt;=1,$B51&lt;=IF(F$19="third",F$6,F$12)),H_LTV*F$21*H_LevRate/12,0)-IF($B51=IF(F$19="third",F$6,F$12),H_LTV*F$21,0)</f>
        <v>0</v>
      </c>
      <c r="G351" s="19" t="n">
        <f aca="false">G251+IF($B51=0,H_LTV*G$21,0)-IF(AND($B51&gt;=1,$B51&lt;=IF(G$19="third",G$6,G$12)),H_LTV*G$21*H_LevRate/12,0)-IF($B51=IF(G$19="third",G$6,G$12),H_LTV*G$21,0)</f>
        <v>-1181.31150374548</v>
      </c>
      <c r="H351" s="19" t="n">
        <f aca="false">H251+IF($B51=0,H_LTV*H$21,0)-IF(AND($B51&gt;=1,$B51&lt;=IF(H$19="third",H$6,H$12)),H_LTV*H$21*H_LevRate/12,0)-IF($B51=IF(H$19="third",H$6,H$12),H_LTV*H$21,0)</f>
        <v>-964.317768361212</v>
      </c>
      <c r="I351" s="19" t="n">
        <f aca="false">I251+IF($B51=0,H_LTV*I$21,0)-IF(AND($B51&gt;=1,$B51&lt;=IF(I$19="third",I$6,I$12)),H_LTV*I$21*H_LevRate/12,0)-IF($B51=IF(I$19="third",I$6,I$12),H_LTV*I$21,0)</f>
        <v>-848.709029050916</v>
      </c>
      <c r="J351" s="19" t="n">
        <f aca="false">J251+IF($B51=0,H_LTV*J$21,0)-IF(AND($B51&gt;=1,$B51&lt;=IF(J$19="third",J$6,J$12)),H_LTV*J$21*H_LevRate/12,0)-IF($B51=IF(J$19="third",J$6,J$12),H_LTV*J$21,0)</f>
        <v>-798.955983533063</v>
      </c>
      <c r="K351" s="19" t="n">
        <f aca="false">K251+IF($B51=0,H_LTV*K$21,0)-IF(AND($B51&gt;=1,$B51&lt;=IF(K$19="third",K$6,K$12)),H_LTV*K$21*H_LevRate/12,0)-IF($B51=IF(K$19="third",K$6,K$12),H_LTV*K$21,0)</f>
        <v>-801.140338459184</v>
      </c>
      <c r="L351" s="19" t="n">
        <f aca="false">L251+IF($B51=0,H_LTV*L$21,0)-IF(AND($B51&gt;=1,$B51&lt;=IF(L$19="third",L$6,L$12)),H_LTV*L$21*H_LevRate/12,0)-IF($B51=IF(L$19="third",L$6,L$12),H_LTV*L$21,0)</f>
        <v>-852.394843334521</v>
      </c>
      <c r="M351" s="19" t="n">
        <f aca="false">M251+IF($B51=0,H_LTV*M$21,0)-IF(AND($B51&gt;=1,$B51&lt;=IF(M$19="third",M$6,M$12)),H_LTV*M$21*H_LevRate/12,0)-IF($B51=IF(M$19="third",M$6,M$12),H_LTV*M$21,0)</f>
        <v>-954.903853085196</v>
      </c>
      <c r="N351" s="19" t="n">
        <f aca="false">N251+IF($B51=0,H_LTV*N$21,0)-IF(AND($B51&gt;=1,$B51&lt;=IF(N$19="third",N$6,N$12)),H_LTV*N$21*H_LevRate/12,0)-IF($B51=IF(N$19="third",N$6,N$12),H_LTV*N$21,0)</f>
        <v>-903.649348209859</v>
      </c>
      <c r="O351" s="19" t="n">
        <f aca="false">O251+IF($B51=0,H_LTV*O$21,0)-IF(AND($B51&gt;=1,$B51&lt;=IF(O$19="third",O$6,O$12)),H_LTV*O$21*H_LevRate/12,0)-IF($B51=IF(O$19="third",O$6,O$12),H_LTV*O$21,0)</f>
        <v>-903.649348209859</v>
      </c>
      <c r="P351" s="19" t="n">
        <f aca="false">P251+IF($B51=0,H_LTV*P$21,0)-IF(AND($B51&gt;=1,$B51&lt;=IF(P$19="third",P$6,P$12)),H_LTV*P$21*H_LevRate/12,0)-IF($B51=IF(P$19="third",P$6,P$12),H_LTV*P$21,0)</f>
        <v>-903.649348209859</v>
      </c>
      <c r="Q351" s="19" t="n">
        <f aca="false">Q251+IF($B51=0,H_LTV*Q$21,0)-IF(AND($B51&gt;=1,$B51&lt;=IF(Q$19="third",Q$6,Q$12)),H_LTV*Q$21*H_LevRate/12,0)-IF($B51=IF(Q$19="third",Q$6,Q$12),H_LTV*Q$21,0)</f>
        <v>-1030.14444249262</v>
      </c>
      <c r="R351" s="19" t="n">
        <f aca="false">R251+IF($B51=0,H_LTV*R$21,0)-IF(AND($B51&gt;=1,$B51&lt;=IF(R$19="third",R$6,R$12)),H_LTV*R$21*H_LevRate/12,0)-IF($B51=IF(R$19="third",R$6,R$12),H_LTV*R$21,0)</f>
        <v>-982.446672292643</v>
      </c>
      <c r="S351" s="19" t="n">
        <f aca="false">S251+IF($B51=0,H_LTV*S$21,0)-IF(AND($B51&gt;=1,$B51&lt;=IF(S$19="third",S$6,S$12)),H_LTV*S$21*H_LevRate/12,0)-IF($B51=IF(S$19="third",S$6,S$12),H_LTV*S$21,0)</f>
        <v>-964.707878282676</v>
      </c>
      <c r="T351" s="19" t="n">
        <f aca="false">T251+IF($B51=0,H_LTV*T$21,0)-IF(AND($B51&gt;=1,$B51&lt;=IF(T$19="third",T$6,T$12)),H_LTV*T$21*H_LevRate/12,0)-IF($B51=IF(T$19="third",T$6,T$12),H_LTV*T$21,0)</f>
        <v>-884.361932</v>
      </c>
      <c r="U351" s="19" t="n">
        <f aca="false">U251+IF($B51=0,H_LTV*U$21,0)-IF(AND($B51&gt;=1,$B51&lt;=IF(U$19="third",U$6,U$12)),H_LTV*U$21*H_LevRate/12,0)-IF($B51=IF(U$19="third",U$6,U$12),H_LTV*U$21,0)</f>
        <v>-884.361932</v>
      </c>
      <c r="V351" s="19" t="n">
        <f aca="false">V251+IF($B51=0,H_LTV*V$21,0)-IF(AND($B51&gt;=1,$B51&lt;=IF(V$19="third",V$6,V$12)),H_LTV*V$21*H_LevRate/12,0)-IF($B51=IF(V$19="third",V$6,V$12),H_LTV*V$21,0)</f>
        <v>-975.452415</v>
      </c>
      <c r="W351" s="19" t="n">
        <f aca="false">W251+IF($B51=0,H_LTV*W$21,0)-IF(AND($B51&gt;=1,$B51&lt;=IF(W$19="third",W$6,W$12)),H_LTV*W$21*H_LevRate/12,0)-IF($B51=IF(W$19="third",W$6,W$12),H_LTV*W$21,0)</f>
        <v>-975.452415</v>
      </c>
      <c r="X351" s="19" t="n">
        <f aca="false">X251+IF($B51=0,H_LTV*X$21,0)-IF(AND($B51&gt;=1,$B51&lt;=IF(X$19="third",X$6,X$12)),H_LTV*X$21*H_LevRate/12,0)-IF($B51=IF(X$19="third",X$6,X$12),H_LTV*X$21,0)</f>
        <v>-1216.542898</v>
      </c>
      <c r="Y351" s="19" t="n">
        <f aca="false">Y251+IF($B51=0,H_LTV*Y$21,0)-IF(AND($B51&gt;=1,$B51&lt;=IF(Y$19="third",Y$6,Y$12)),H_LTV*Y$21*H_LevRate/12,0)-IF($B51=IF(Y$19="third",Y$6,Y$12),H_LTV*Y$21,0)</f>
        <v>-1216.542898</v>
      </c>
    </row>
    <row r="352" customFormat="false" ht="15" hidden="false" customHeight="false" outlineLevel="0" collapsed="false">
      <c r="B352" s="0" t="n">
        <v>21</v>
      </c>
      <c r="C352" s="19" t="n">
        <f aca="false">C252+IF($B52=0,H_LTV*C$21,0)-IF(AND($B52&gt;=1,$B52&lt;=IF(C$19="third",C$6,C$12)),H_LTV*C$21*H_LevRate/12,0)-IF($B52=IF(C$19="third",C$6,C$12),H_LTV*C$21,0)</f>
        <v>-903.649348209859</v>
      </c>
      <c r="D352" s="19" t="n">
        <f aca="false">D252+IF($B52=0,H_LTV*D$21,0)-IF(AND($B52&gt;=1,$B52&lt;=IF(D$19="third",D$6,D$12)),H_LTV*D$21*H_LevRate/12,0)-IF($B52=IF(D$19="third",D$6,D$12),H_LTV*D$21,0)</f>
        <v>0</v>
      </c>
      <c r="E352" s="19" t="n">
        <f aca="false">E252+IF($B52=0,H_LTV*E$21,0)-IF(AND($B52&gt;=1,$B52&lt;=IF(E$19="third",E$6,E$12)),H_LTV*E$21*H_LevRate/12,0)-IF($B52=IF(E$19="third",E$6,E$12),H_LTV*E$21,0)</f>
        <v>-1151.59187376416</v>
      </c>
      <c r="F352" s="19" t="n">
        <f aca="false">F252+IF($B52=0,H_LTV*F$21,0)-IF(AND($B52&gt;=1,$B52&lt;=IF(F$19="third",F$6,F$12)),H_LTV*F$21*H_LevRate/12,0)-IF($B52=IF(F$19="third",F$6,F$12),H_LTV*F$21,0)</f>
        <v>0</v>
      </c>
      <c r="G352" s="19" t="n">
        <f aca="false">G252+IF($B52=0,H_LTV*G$21,0)-IF(AND($B52&gt;=1,$B52&lt;=IF(G$19="third",G$6,G$12)),H_LTV*G$21*H_LevRate/12,0)-IF($B52=IF(G$19="third",G$6,G$12),H_LTV*G$21,0)</f>
        <v>-9481.31150374548</v>
      </c>
      <c r="H352" s="19" t="n">
        <f aca="false">H252+IF($B52=0,H_LTV*H$21,0)-IF(AND($B52&gt;=1,$B52&lt;=IF(H$19="third",H$6,H$12)),H_LTV*H$21*H_LevRate/12,0)-IF($B52=IF(H$19="third",H$6,H$12),H_LTV*H$21,0)</f>
        <v>-964.317768361212</v>
      </c>
      <c r="I352" s="19" t="n">
        <f aca="false">I252+IF($B52=0,H_LTV*I$21,0)-IF(AND($B52&gt;=1,$B52&lt;=IF(I$19="third",I$6,I$12)),H_LTV*I$21*H_LevRate/12,0)-IF($B52=IF(I$19="third",I$6,I$12),H_LTV*I$21,0)</f>
        <v>-848.709029050916</v>
      </c>
      <c r="J352" s="19" t="n">
        <f aca="false">J252+IF($B52=0,H_LTV*J$21,0)-IF(AND($B52&gt;=1,$B52&lt;=IF(J$19="third",J$6,J$12)),H_LTV*J$21*H_LevRate/12,0)-IF($B52=IF(J$19="third",J$6,J$12),H_LTV*J$21,0)</f>
        <v>-798.955983533063</v>
      </c>
      <c r="K352" s="19" t="n">
        <f aca="false">K252+IF($B52=0,H_LTV*K$21,0)-IF(AND($B52&gt;=1,$B52&lt;=IF(K$19="third",K$6,K$12)),H_LTV*K$21*H_LevRate/12,0)-IF($B52=IF(K$19="third",K$6,K$12),H_LTV*K$21,0)</f>
        <v>-801.140338459184</v>
      </c>
      <c r="L352" s="19" t="n">
        <f aca="false">L252+IF($B52=0,H_LTV*L$21,0)-IF(AND($B52&gt;=1,$B52&lt;=IF(L$19="third",L$6,L$12)),H_LTV*L$21*H_LevRate/12,0)-IF($B52=IF(L$19="third",L$6,L$12),H_LTV*L$21,0)</f>
        <v>-852.394843334521</v>
      </c>
      <c r="M352" s="19" t="n">
        <f aca="false">M252+IF($B52=0,H_LTV*M$21,0)-IF(AND($B52&gt;=1,$B52&lt;=IF(M$19="third",M$6,M$12)),H_LTV*M$21*H_LevRate/12,0)-IF($B52=IF(M$19="third",M$6,M$12),H_LTV*M$21,0)</f>
        <v>-954.903853085196</v>
      </c>
      <c r="N352" s="19" t="n">
        <f aca="false">N252+IF($B52=0,H_LTV*N$21,0)-IF(AND($B52&gt;=1,$B52&lt;=IF(N$19="third",N$6,N$12)),H_LTV*N$21*H_LevRate/12,0)-IF($B52=IF(N$19="third",N$6,N$12),H_LTV*N$21,0)</f>
        <v>-903.649348209859</v>
      </c>
      <c r="O352" s="19" t="n">
        <f aca="false">O252+IF($B52=0,H_LTV*O$21,0)-IF(AND($B52&gt;=1,$B52&lt;=IF(O$19="third",O$6,O$12)),H_LTV*O$21*H_LevRate/12,0)-IF($B52=IF(O$19="third",O$6,O$12),H_LTV*O$21,0)</f>
        <v>-903.649348209859</v>
      </c>
      <c r="P352" s="19" t="n">
        <f aca="false">P252+IF($B52=0,H_LTV*P$21,0)-IF(AND($B52&gt;=1,$B52&lt;=IF(P$19="third",P$6,P$12)),H_LTV*P$21*H_LevRate/12,0)-IF($B52=IF(P$19="third",P$6,P$12),H_LTV*P$21,0)</f>
        <v>-903.649348209859</v>
      </c>
      <c r="Q352" s="19" t="n">
        <f aca="false">Q252+IF($B52=0,H_LTV*Q$21,0)-IF(AND($B52&gt;=1,$B52&lt;=IF(Q$19="third",Q$6,Q$12)),H_LTV*Q$21*H_LevRate/12,0)-IF($B52=IF(Q$19="third",Q$6,Q$12),H_LTV*Q$21,0)</f>
        <v>-1030.14444249262</v>
      </c>
      <c r="R352" s="19" t="n">
        <f aca="false">R252+IF($B52=0,H_LTV*R$21,0)-IF(AND($B52&gt;=1,$B52&lt;=IF(R$19="third",R$6,R$12)),H_LTV*R$21*H_LevRate/12,0)-IF($B52=IF(R$19="third",R$6,R$12),H_LTV*R$21,0)</f>
        <v>-982.446672292643</v>
      </c>
      <c r="S352" s="19" t="n">
        <f aca="false">S252+IF($B52=0,H_LTV*S$21,0)-IF(AND($B52&gt;=1,$B52&lt;=IF(S$19="third",S$6,S$12)),H_LTV*S$21*H_LevRate/12,0)-IF($B52=IF(S$19="third",S$6,S$12),H_LTV*S$21,0)</f>
        <v>-964.707878282676</v>
      </c>
      <c r="T352" s="19" t="n">
        <f aca="false">T252+IF($B52=0,H_LTV*T$21,0)-IF(AND($B52&gt;=1,$B52&lt;=IF(T$19="third",T$6,T$12)),H_LTV*T$21*H_LevRate/12,0)-IF($B52=IF(T$19="third",T$6,T$12),H_LTV*T$21,0)</f>
        <v>-884.361932</v>
      </c>
      <c r="U352" s="19" t="n">
        <f aca="false">U252+IF($B52=0,H_LTV*U$21,0)-IF(AND($B52&gt;=1,$B52&lt;=IF(U$19="third",U$6,U$12)),H_LTV*U$21*H_LevRate/12,0)-IF($B52=IF(U$19="third",U$6,U$12),H_LTV*U$21,0)</f>
        <v>-884.361932</v>
      </c>
      <c r="V352" s="19" t="n">
        <f aca="false">V252+IF($B52=0,H_LTV*V$21,0)-IF(AND($B52&gt;=1,$B52&lt;=IF(V$19="third",V$6,V$12)),H_LTV*V$21*H_LevRate/12,0)-IF($B52=IF(V$19="third",V$6,V$12),H_LTV*V$21,0)</f>
        <v>-975.452415</v>
      </c>
      <c r="W352" s="19" t="n">
        <f aca="false">W252+IF($B52=0,H_LTV*W$21,0)-IF(AND($B52&gt;=1,$B52&lt;=IF(W$19="third",W$6,W$12)),H_LTV*W$21*H_LevRate/12,0)-IF($B52=IF(W$19="third",W$6,W$12),H_LTV*W$21,0)</f>
        <v>-975.452415</v>
      </c>
      <c r="X352" s="19" t="n">
        <f aca="false">X252+IF($B52=0,H_LTV*X$21,0)-IF(AND($B52&gt;=1,$B52&lt;=IF(X$19="third",X$6,X$12)),H_LTV*X$21*H_LevRate/12,0)-IF($B52=IF(X$19="third",X$6,X$12),H_LTV*X$21,0)</f>
        <v>-1216.542898</v>
      </c>
      <c r="Y352" s="19" t="n">
        <f aca="false">Y252+IF($B52=0,H_LTV*Y$21,0)-IF(AND($B52&gt;=1,$B52&lt;=IF(Y$19="third",Y$6,Y$12)),H_LTV*Y$21*H_LevRate/12,0)-IF($B52=IF(Y$19="third",Y$6,Y$12),H_LTV*Y$21,0)</f>
        <v>-1216.542898</v>
      </c>
    </row>
    <row r="353" customFormat="false" ht="15" hidden="false" customHeight="false" outlineLevel="0" collapsed="false">
      <c r="B353" s="0" t="n">
        <v>22</v>
      </c>
      <c r="C353" s="19" t="n">
        <f aca="false">C253+IF($B53=0,H_LTV*C$21,0)-IF(AND($B53&gt;=1,$B53&lt;=IF(C$19="third",C$6,C$12)),H_LTV*C$21*H_LevRate/12,0)-IF($B53=IF(C$19="third",C$6,C$12),H_LTV*C$21,0)</f>
        <v>-903.649348209859</v>
      </c>
      <c r="D353" s="19" t="n">
        <f aca="false">D253+IF($B53=0,H_LTV*D$21,0)-IF(AND($B53&gt;=1,$B53&lt;=IF(D$19="third",D$6,D$12)),H_LTV*D$21*H_LevRate/12,0)-IF($B53=IF(D$19="third",D$6,D$12),H_LTV*D$21,0)</f>
        <v>0</v>
      </c>
      <c r="E353" s="19" t="n">
        <f aca="false">E253+IF($B53=0,H_LTV*E$21,0)-IF(AND($B53&gt;=1,$B53&lt;=IF(E$19="third",E$6,E$12)),H_LTV*E$21*H_LevRate/12,0)-IF($B53=IF(E$19="third",E$6,E$12),H_LTV*E$21,0)</f>
        <v>-1151.59187376416</v>
      </c>
      <c r="F353" s="19" t="n">
        <f aca="false">F253+IF($B53=0,H_LTV*F$21,0)-IF(AND($B53&gt;=1,$B53&lt;=IF(F$19="third",F$6,F$12)),H_LTV*F$21*H_LevRate/12,0)-IF($B53=IF(F$19="third",F$6,F$12),H_LTV*F$21,0)</f>
        <v>0</v>
      </c>
      <c r="G353" s="19" t="n">
        <f aca="false">G253+IF($B53=0,H_LTV*G$21,0)-IF(AND($B53&gt;=1,$B53&lt;=IF(G$19="third",G$6,G$12)),H_LTV*G$21*H_LevRate/12,0)-IF($B53=IF(G$19="third",G$6,G$12),H_LTV*G$21,0)</f>
        <v>-1181.31150374548</v>
      </c>
      <c r="H353" s="19" t="n">
        <f aca="false">H253+IF($B53=0,H_LTV*H$21,0)-IF(AND($B53&gt;=1,$B53&lt;=IF(H$19="third",H$6,H$12)),H_LTV*H$21*H_LevRate/12,0)-IF($B53=IF(H$19="third",H$6,H$12),H_LTV*H$21,0)</f>
        <v>-964.317768361212</v>
      </c>
      <c r="I353" s="19" t="n">
        <f aca="false">I253+IF($B53=0,H_LTV*I$21,0)-IF(AND($B53&gt;=1,$B53&lt;=IF(I$19="third",I$6,I$12)),H_LTV*I$21*H_LevRate/12,0)-IF($B53=IF(I$19="third",I$6,I$12),H_LTV*I$21,0)</f>
        <v>-848.709029050916</v>
      </c>
      <c r="J353" s="19" t="n">
        <f aca="false">J253+IF($B53=0,H_LTV*J$21,0)-IF(AND($B53&gt;=1,$B53&lt;=IF(J$19="third",J$6,J$12)),H_LTV*J$21*H_LevRate/12,0)-IF($B53=IF(J$19="third",J$6,J$12),H_LTV*J$21,0)</f>
        <v>-798.955983533063</v>
      </c>
      <c r="K353" s="19" t="n">
        <f aca="false">K253+IF($B53=0,H_LTV*K$21,0)-IF(AND($B53&gt;=1,$B53&lt;=IF(K$19="third",K$6,K$12)),H_LTV*K$21*H_LevRate/12,0)-IF($B53=IF(K$19="third",K$6,K$12),H_LTV*K$21,0)</f>
        <v>-801.140338459184</v>
      </c>
      <c r="L353" s="19" t="n">
        <f aca="false">L253+IF($B53=0,H_LTV*L$21,0)-IF(AND($B53&gt;=1,$B53&lt;=IF(L$19="third",L$6,L$12)),H_LTV*L$21*H_LevRate/12,0)-IF($B53=IF(L$19="third",L$6,L$12),H_LTV*L$21,0)</f>
        <v>-852.394843334521</v>
      </c>
      <c r="M353" s="19" t="n">
        <f aca="false">M253+IF($B53=0,H_LTV*M$21,0)-IF(AND($B53&gt;=1,$B53&lt;=IF(M$19="third",M$6,M$12)),H_LTV*M$21*H_LevRate/12,0)-IF($B53=IF(M$19="third",M$6,M$12),H_LTV*M$21,0)</f>
        <v>-954.903853085196</v>
      </c>
      <c r="N353" s="19" t="n">
        <f aca="false">N253+IF($B53=0,H_LTV*N$21,0)-IF(AND($B53&gt;=1,$B53&lt;=IF(N$19="third",N$6,N$12)),H_LTV*N$21*H_LevRate/12,0)-IF($B53=IF(N$19="third",N$6,N$12),H_LTV*N$21,0)</f>
        <v>-903.649348209859</v>
      </c>
      <c r="O353" s="19" t="n">
        <f aca="false">O253+IF($B53=0,H_LTV*O$21,0)-IF(AND($B53&gt;=1,$B53&lt;=IF(O$19="third",O$6,O$12)),H_LTV*O$21*H_LevRate/12,0)-IF($B53=IF(O$19="third",O$6,O$12),H_LTV*O$21,0)</f>
        <v>-903.649348209859</v>
      </c>
      <c r="P353" s="19" t="n">
        <f aca="false">P253+IF($B53=0,H_LTV*P$21,0)-IF(AND($B53&gt;=1,$B53&lt;=IF(P$19="third",P$6,P$12)),H_LTV*P$21*H_LevRate/12,0)-IF($B53=IF(P$19="third",P$6,P$12),H_LTV*P$21,0)</f>
        <v>-903.649348209859</v>
      </c>
      <c r="Q353" s="19" t="n">
        <f aca="false">Q253+IF($B53=0,H_LTV*Q$21,0)-IF(AND($B53&gt;=1,$B53&lt;=IF(Q$19="third",Q$6,Q$12)),H_LTV*Q$21*H_LevRate/12,0)-IF($B53=IF(Q$19="third",Q$6,Q$12),H_LTV*Q$21,0)</f>
        <v>-1030.14444249262</v>
      </c>
      <c r="R353" s="19" t="n">
        <f aca="false">R253+IF($B53=0,H_LTV*R$21,0)-IF(AND($B53&gt;=1,$B53&lt;=IF(R$19="third",R$6,R$12)),H_LTV*R$21*H_LevRate/12,0)-IF($B53=IF(R$19="third",R$6,R$12),H_LTV*R$21,0)</f>
        <v>-982.446672292643</v>
      </c>
      <c r="S353" s="19" t="n">
        <f aca="false">S253+IF($B53=0,H_LTV*S$21,0)-IF(AND($B53&gt;=1,$B53&lt;=IF(S$19="third",S$6,S$12)),H_LTV*S$21*H_LevRate/12,0)-IF($B53=IF(S$19="third",S$6,S$12),H_LTV*S$21,0)</f>
        <v>-964.707878282676</v>
      </c>
      <c r="T353" s="19" t="n">
        <f aca="false">T253+IF($B53=0,H_LTV*T$21,0)-IF(AND($B53&gt;=1,$B53&lt;=IF(T$19="third",T$6,T$12)),H_LTV*T$21*H_LevRate/12,0)-IF($B53=IF(T$19="third",T$6,T$12),H_LTV*T$21,0)</f>
        <v>-884.361932</v>
      </c>
      <c r="U353" s="19" t="n">
        <f aca="false">U253+IF($B53=0,H_LTV*U$21,0)-IF(AND($B53&gt;=1,$B53&lt;=IF(U$19="third",U$6,U$12)),H_LTV*U$21*H_LevRate/12,0)-IF($B53=IF(U$19="third",U$6,U$12),H_LTV*U$21,0)</f>
        <v>-884.361932</v>
      </c>
      <c r="V353" s="19" t="n">
        <f aca="false">V253+IF($B53=0,H_LTV*V$21,0)-IF(AND($B53&gt;=1,$B53&lt;=IF(V$19="third",V$6,V$12)),H_LTV*V$21*H_LevRate/12,0)-IF($B53=IF(V$19="third",V$6,V$12),H_LTV*V$21,0)</f>
        <v>-4225.452415</v>
      </c>
      <c r="W353" s="19" t="n">
        <f aca="false">W253+IF($B53=0,H_LTV*W$21,0)-IF(AND($B53&gt;=1,$B53&lt;=IF(W$19="third",W$6,W$12)),H_LTV*W$21*H_LevRate/12,0)-IF($B53=IF(W$19="third",W$6,W$12),H_LTV*W$21,0)</f>
        <v>-975.452415</v>
      </c>
      <c r="X353" s="19" t="n">
        <f aca="false">X253+IF($B53=0,H_LTV*X$21,0)-IF(AND($B53&gt;=1,$B53&lt;=IF(X$19="third",X$6,X$12)),H_LTV*X$21*H_LevRate/12,0)-IF($B53=IF(X$19="third",X$6,X$12),H_LTV*X$21,0)</f>
        <v>116604.595502</v>
      </c>
      <c r="Y353" s="19" t="n">
        <f aca="false">Y253+IF($B53=0,H_LTV*Y$21,0)-IF(AND($B53&gt;=1,$B53&lt;=IF(Y$19="third",Y$6,Y$12)),H_LTV*Y$21*H_LevRate/12,0)-IF($B53=IF(Y$19="third",Y$6,Y$12),H_LTV*Y$21,0)</f>
        <v>-1216.542898</v>
      </c>
    </row>
    <row r="354" customFormat="false" ht="15" hidden="false" customHeight="false" outlineLevel="0" collapsed="false">
      <c r="B354" s="0" t="n">
        <v>23</v>
      </c>
      <c r="C354" s="19" t="n">
        <f aca="false">C254+IF($B54=0,H_LTV*C$21,0)-IF(AND($B54&gt;=1,$B54&lt;=IF(C$19="third",C$6,C$12)),H_LTV*C$21*H_LevRate/12,0)-IF($B54=IF(C$19="third",C$6,C$12),H_LTV*C$21,0)</f>
        <v>-903.649348209859</v>
      </c>
      <c r="D354" s="19" t="n">
        <f aca="false">D254+IF($B54=0,H_LTV*D$21,0)-IF(AND($B54&gt;=1,$B54&lt;=IF(D$19="third",D$6,D$12)),H_LTV*D$21*H_LevRate/12,0)-IF($B54=IF(D$19="third",D$6,D$12),H_LTV*D$21,0)</f>
        <v>0</v>
      </c>
      <c r="E354" s="19" t="n">
        <f aca="false">E254+IF($B54=0,H_LTV*E$21,0)-IF(AND($B54&gt;=1,$B54&lt;=IF(E$19="third",E$6,E$12)),H_LTV*E$21*H_LevRate/12,0)-IF($B54=IF(E$19="third",E$6,E$12),H_LTV*E$21,0)</f>
        <v>-1151.59187376416</v>
      </c>
      <c r="F354" s="19" t="n">
        <f aca="false">F254+IF($B54=0,H_LTV*F$21,0)-IF(AND($B54&gt;=1,$B54&lt;=IF(F$19="third",F$6,F$12)),H_LTV*F$21*H_LevRate/12,0)-IF($B54=IF(F$19="third",F$6,F$12),H_LTV*F$21,0)</f>
        <v>0</v>
      </c>
      <c r="G354" s="19" t="n">
        <f aca="false">G254+IF($B54=0,H_LTV*G$21,0)-IF(AND($B54&gt;=1,$B54&lt;=IF(G$19="third",G$6,G$12)),H_LTV*G$21*H_LevRate/12,0)-IF($B54=IF(G$19="third",G$6,G$12),H_LTV*G$21,0)</f>
        <v>-1181.31150374548</v>
      </c>
      <c r="H354" s="19" t="n">
        <f aca="false">H254+IF($B54=0,H_LTV*H$21,0)-IF(AND($B54&gt;=1,$B54&lt;=IF(H$19="third",H$6,H$12)),H_LTV*H$21*H_LevRate/12,0)-IF($B54=IF(H$19="third",H$6,H$12),H_LTV*H$21,0)</f>
        <v>-964.317768361212</v>
      </c>
      <c r="I354" s="19" t="n">
        <f aca="false">I254+IF($B54=0,H_LTV*I$21,0)-IF(AND($B54&gt;=1,$B54&lt;=IF(I$19="third",I$6,I$12)),H_LTV*I$21*H_LevRate/12,0)-IF($B54=IF(I$19="third",I$6,I$12),H_LTV*I$21,0)</f>
        <v>-848.709029050916</v>
      </c>
      <c r="J354" s="19" t="n">
        <f aca="false">J254+IF($B54=0,H_LTV*J$21,0)-IF(AND($B54&gt;=1,$B54&lt;=IF(J$19="third",J$6,J$12)),H_LTV*J$21*H_LevRate/12,0)-IF($B54=IF(J$19="third",J$6,J$12),H_LTV*J$21,0)</f>
        <v>-798.955983533063</v>
      </c>
      <c r="K354" s="19" t="n">
        <f aca="false">K254+IF($B54=0,H_LTV*K$21,0)-IF(AND($B54&gt;=1,$B54&lt;=IF(K$19="third",K$6,K$12)),H_LTV*K$21*H_LevRate/12,0)-IF($B54=IF(K$19="third",K$6,K$12),H_LTV*K$21,0)</f>
        <v>-801.140338459184</v>
      </c>
      <c r="L354" s="19" t="n">
        <f aca="false">L254+IF($B54=0,H_LTV*L$21,0)-IF(AND($B54&gt;=1,$B54&lt;=IF(L$19="third",L$6,L$12)),H_LTV*L$21*H_LevRate/12,0)-IF($B54=IF(L$19="third",L$6,L$12),H_LTV*L$21,0)</f>
        <v>-852.394843334521</v>
      </c>
      <c r="M354" s="19" t="n">
        <f aca="false">M254+IF($B54=0,H_LTV*M$21,0)-IF(AND($B54&gt;=1,$B54&lt;=IF(M$19="third",M$6,M$12)),H_LTV*M$21*H_LevRate/12,0)-IF($B54=IF(M$19="third",M$6,M$12),H_LTV*M$21,0)</f>
        <v>-954.903853085196</v>
      </c>
      <c r="N354" s="19" t="n">
        <f aca="false">N254+IF($B54=0,H_LTV*N$21,0)-IF(AND($B54&gt;=1,$B54&lt;=IF(N$19="third",N$6,N$12)),H_LTV*N$21*H_LevRate/12,0)-IF($B54=IF(N$19="third",N$6,N$12),H_LTV*N$21,0)</f>
        <v>-903.649348209859</v>
      </c>
      <c r="O354" s="19" t="n">
        <f aca="false">O254+IF($B54=0,H_LTV*O$21,0)-IF(AND($B54&gt;=1,$B54&lt;=IF(O$19="third",O$6,O$12)),H_LTV*O$21*H_LevRate/12,0)-IF($B54=IF(O$19="third",O$6,O$12),H_LTV*O$21,0)</f>
        <v>-903.649348209859</v>
      </c>
      <c r="P354" s="19" t="n">
        <f aca="false">P254+IF($B54=0,H_LTV*P$21,0)-IF(AND($B54&gt;=1,$B54&lt;=IF(P$19="third",P$6,P$12)),H_LTV*P$21*H_LevRate/12,0)-IF($B54=IF(P$19="third",P$6,P$12),H_LTV*P$21,0)</f>
        <v>-903.649348209859</v>
      </c>
      <c r="Q354" s="19" t="n">
        <f aca="false">Q254+IF($B54=0,H_LTV*Q$21,0)-IF(AND($B54&gt;=1,$B54&lt;=IF(Q$19="third",Q$6,Q$12)),H_LTV*Q$21*H_LevRate/12,0)-IF($B54=IF(Q$19="third",Q$6,Q$12),H_LTV*Q$21,0)</f>
        <v>-1030.14444249262</v>
      </c>
      <c r="R354" s="19" t="n">
        <f aca="false">R254+IF($B54=0,H_LTV*R$21,0)-IF(AND($B54&gt;=1,$B54&lt;=IF(R$19="third",R$6,R$12)),H_LTV*R$21*H_LevRate/12,0)-IF($B54=IF(R$19="third",R$6,R$12),H_LTV*R$21,0)</f>
        <v>-982.446672292643</v>
      </c>
      <c r="S354" s="19" t="n">
        <f aca="false">S254+IF($B54=0,H_LTV*S$21,0)-IF(AND($B54&gt;=1,$B54&lt;=IF(S$19="third",S$6,S$12)),H_LTV*S$21*H_LevRate/12,0)-IF($B54=IF(S$19="third",S$6,S$12),H_LTV*S$21,0)</f>
        <v>-964.707878282676</v>
      </c>
      <c r="T354" s="19" t="n">
        <f aca="false">T254+IF($B54=0,H_LTV*T$21,0)-IF(AND($B54&gt;=1,$B54&lt;=IF(T$19="third",T$6,T$12)),H_LTV*T$21*H_LevRate/12,0)-IF($B54=IF(T$19="third",T$6,T$12),H_LTV*T$21,0)</f>
        <v>-884.361932</v>
      </c>
      <c r="U354" s="19" t="n">
        <f aca="false">U254+IF($B54=0,H_LTV*U$21,0)-IF(AND($B54&gt;=1,$B54&lt;=IF(U$19="third",U$6,U$12)),H_LTV*U$21*H_LevRate/12,0)-IF($B54=IF(U$19="third",U$6,U$12),H_LTV*U$21,0)</f>
        <v>-884.361932</v>
      </c>
      <c r="V354" s="19" t="n">
        <f aca="false">V254+IF($B54=0,H_LTV*V$21,0)-IF(AND($B54&gt;=1,$B54&lt;=IF(V$19="third",V$6,V$12)),H_LTV*V$21*H_LevRate/12,0)-IF($B54=IF(V$19="third",V$6,V$12),H_LTV*V$21,0)</f>
        <v>-1125.452415</v>
      </c>
      <c r="W354" s="19" t="n">
        <f aca="false">W254+IF($B54=0,H_LTV*W$21,0)-IF(AND($B54&gt;=1,$B54&lt;=IF(W$19="third",W$6,W$12)),H_LTV*W$21*H_LevRate/12,0)-IF($B54=IF(W$19="third",W$6,W$12),H_LTV*W$21,0)</f>
        <v>-4225.452415</v>
      </c>
      <c r="X354" s="19" t="n">
        <f aca="false">X254+IF($B54=0,H_LTV*X$21,0)-IF(AND($B54&gt;=1,$B54&lt;=IF(X$19="third",X$6,X$12)),H_LTV*X$21*H_LevRate/12,0)-IF($B54=IF(X$19="third",X$6,X$12),H_LTV*X$21,0)</f>
        <v>0</v>
      </c>
      <c r="Y354" s="19" t="n">
        <f aca="false">Y254+IF($B54=0,H_LTV*Y$21,0)-IF(AND($B54&gt;=1,$B54&lt;=IF(Y$19="third",Y$6,Y$12)),H_LTV*Y$21*H_LevRate/12,0)-IF($B54=IF(Y$19="third",Y$6,Y$12),H_LTV*Y$21,0)</f>
        <v>116604.595502</v>
      </c>
    </row>
    <row r="355" customFormat="false" ht="15" hidden="false" customHeight="false" outlineLevel="0" collapsed="false">
      <c r="B355" s="0" t="n">
        <v>24</v>
      </c>
      <c r="C355" s="19" t="n">
        <f aca="false">C255+IF($B55=0,H_LTV*C$21,0)-IF(AND($B55&gt;=1,$B55&lt;=IF(C$19="third",C$6,C$12)),H_LTV*C$21*H_LevRate/12,0)-IF($B55=IF(C$19="third",C$6,C$12),H_LTV*C$21,0)</f>
        <v>-903.649348209859</v>
      </c>
      <c r="D355" s="19" t="n">
        <f aca="false">D255+IF($B55=0,H_LTV*D$21,0)-IF(AND($B55&gt;=1,$B55&lt;=IF(D$19="third",D$6,D$12)),H_LTV*D$21*H_LevRate/12,0)-IF($B55=IF(D$19="third",D$6,D$12),H_LTV*D$21,0)</f>
        <v>0</v>
      </c>
      <c r="E355" s="19" t="n">
        <f aca="false">E255+IF($B55=0,H_LTV*E$21,0)-IF(AND($B55&gt;=1,$B55&lt;=IF(E$19="third",E$6,E$12)),H_LTV*E$21*H_LevRate/12,0)-IF($B55=IF(E$19="third",E$6,E$12),H_LTV*E$21,0)</f>
        <v>-1151.59187376416</v>
      </c>
      <c r="F355" s="19" t="n">
        <f aca="false">F255+IF($B55=0,H_LTV*F$21,0)-IF(AND($B55&gt;=1,$B55&lt;=IF(F$19="third",F$6,F$12)),H_LTV*F$21*H_LevRate/12,0)-IF($B55=IF(F$19="third",F$6,F$12),H_LTV*F$21,0)</f>
        <v>0</v>
      </c>
      <c r="G355" s="19" t="n">
        <f aca="false">G255+IF($B55=0,H_LTV*G$21,0)-IF(AND($B55&gt;=1,$B55&lt;=IF(G$19="third",G$6,G$12)),H_LTV*G$21*H_LevRate/12,0)-IF($B55=IF(G$19="third",G$6,G$12),H_LTV*G$21,0)</f>
        <v>-1181.31150374548</v>
      </c>
      <c r="H355" s="19" t="n">
        <f aca="false">H255+IF($B55=0,H_LTV*H$21,0)-IF(AND($B55&gt;=1,$B55&lt;=IF(H$19="third",H$6,H$12)),H_LTV*H$21*H_LevRate/12,0)-IF($B55=IF(H$19="third",H$6,H$12),H_LTV*H$21,0)</f>
        <v>-4214.31776836121</v>
      </c>
      <c r="I355" s="19" t="n">
        <f aca="false">I255+IF($B55=0,H_LTV*I$21,0)-IF(AND($B55&gt;=1,$B55&lt;=IF(I$19="third",I$6,I$12)),H_LTV*I$21*H_LevRate/12,0)-IF($B55=IF(I$19="third",I$6,I$12),H_LTV*I$21,0)</f>
        <v>-848.709029050916</v>
      </c>
      <c r="J355" s="19" t="n">
        <f aca="false">J255+IF($B55=0,H_LTV*J$21,0)-IF(AND($B55&gt;=1,$B55&lt;=IF(J$19="third",J$6,J$12)),H_LTV*J$21*H_LevRate/12,0)-IF($B55=IF(J$19="third",J$6,J$12),H_LTV*J$21,0)</f>
        <v>-798.955983533063</v>
      </c>
      <c r="K355" s="19" t="n">
        <f aca="false">K255+IF($B55=0,H_LTV*K$21,0)-IF(AND($B55&gt;=1,$B55&lt;=IF(K$19="third",K$6,K$12)),H_LTV*K$21*H_LevRate/12,0)-IF($B55=IF(K$19="third",K$6,K$12),H_LTV*K$21,0)</f>
        <v>-801.140338459184</v>
      </c>
      <c r="L355" s="19" t="n">
        <f aca="false">L255+IF($B55=0,H_LTV*L$21,0)-IF(AND($B55&gt;=1,$B55&lt;=IF(L$19="third",L$6,L$12)),H_LTV*L$21*H_LevRate/12,0)-IF($B55=IF(L$19="third",L$6,L$12),H_LTV*L$21,0)</f>
        <v>-852.394843334521</v>
      </c>
      <c r="M355" s="19" t="n">
        <f aca="false">M255+IF($B55=0,H_LTV*M$21,0)-IF(AND($B55&gt;=1,$B55&lt;=IF(M$19="third",M$6,M$12)),H_LTV*M$21*H_LevRate/12,0)-IF($B55=IF(M$19="third",M$6,M$12),H_LTV*M$21,0)</f>
        <v>-954.903853085196</v>
      </c>
      <c r="N355" s="19" t="n">
        <f aca="false">N255+IF($B55=0,H_LTV*N$21,0)-IF(AND($B55&gt;=1,$B55&lt;=IF(N$19="third",N$6,N$12)),H_LTV*N$21*H_LevRate/12,0)-IF($B55=IF(N$19="third",N$6,N$12),H_LTV*N$21,0)</f>
        <v>-903.649348209859</v>
      </c>
      <c r="O355" s="19" t="n">
        <f aca="false">O255+IF($B55=0,H_LTV*O$21,0)-IF(AND($B55&gt;=1,$B55&lt;=IF(O$19="third",O$6,O$12)),H_LTV*O$21*H_LevRate/12,0)-IF($B55=IF(O$19="third",O$6,O$12),H_LTV*O$21,0)</f>
        <v>-903.649348209859</v>
      </c>
      <c r="P355" s="19" t="n">
        <f aca="false">P255+IF($B55=0,H_LTV*P$21,0)-IF(AND($B55&gt;=1,$B55&lt;=IF(P$19="third",P$6,P$12)),H_LTV*P$21*H_LevRate/12,0)-IF($B55=IF(P$19="third",P$6,P$12),H_LTV*P$21,0)</f>
        <v>-903.649348209859</v>
      </c>
      <c r="Q355" s="19" t="n">
        <f aca="false">Q255+IF($B55=0,H_LTV*Q$21,0)-IF(AND($B55&gt;=1,$B55&lt;=IF(Q$19="third",Q$6,Q$12)),H_LTV*Q$21*H_LevRate/12,0)-IF($B55=IF(Q$19="third",Q$6,Q$12),H_LTV*Q$21,0)</f>
        <v>-1030.14444249262</v>
      </c>
      <c r="R355" s="19" t="n">
        <f aca="false">R255+IF($B55=0,H_LTV*R$21,0)-IF(AND($B55&gt;=1,$B55&lt;=IF(R$19="third",R$6,R$12)),H_LTV*R$21*H_LevRate/12,0)-IF($B55=IF(R$19="third",R$6,R$12),H_LTV*R$21,0)</f>
        <v>-982.446672292643</v>
      </c>
      <c r="S355" s="19" t="n">
        <f aca="false">S255+IF($B55=0,H_LTV*S$21,0)-IF(AND($B55&gt;=1,$B55&lt;=IF(S$19="third",S$6,S$12)),H_LTV*S$21*H_LevRate/12,0)-IF($B55=IF(S$19="third",S$6,S$12),H_LTV*S$21,0)</f>
        <v>-964.707878282676</v>
      </c>
      <c r="T355" s="19" t="n">
        <f aca="false">T255+IF($B55=0,H_LTV*T$21,0)-IF(AND($B55&gt;=1,$B55&lt;=IF(T$19="third",T$6,T$12)),H_LTV*T$21*H_LevRate/12,0)-IF($B55=IF(T$19="third",T$6,T$12),H_LTV*T$21,0)</f>
        <v>-884.361932</v>
      </c>
      <c r="U355" s="19" t="n">
        <f aca="false">U255+IF($B55=0,H_LTV*U$21,0)-IF(AND($B55&gt;=1,$B55&lt;=IF(U$19="third",U$6,U$12)),H_LTV*U$21*H_LevRate/12,0)-IF($B55=IF(U$19="third",U$6,U$12),H_LTV*U$21,0)</f>
        <v>-884.361932</v>
      </c>
      <c r="V355" s="19" t="n">
        <f aca="false">V255+IF($B55=0,H_LTV*V$21,0)-IF(AND($B55&gt;=1,$B55&lt;=IF(V$19="third",V$6,V$12)),H_LTV*V$21*H_LevRate/12,0)-IF($B55=IF(V$19="third",V$6,V$12),H_LTV*V$21,0)</f>
        <v>-1125.452415</v>
      </c>
      <c r="W355" s="19" t="n">
        <f aca="false">W255+IF($B55=0,H_LTV*W$21,0)-IF(AND($B55&gt;=1,$B55&lt;=IF(W$19="third",W$6,W$12)),H_LTV*W$21*H_LevRate/12,0)-IF($B55=IF(W$19="third",W$6,W$12),H_LTV*W$21,0)</f>
        <v>-1125.452415</v>
      </c>
      <c r="X355" s="19" t="n">
        <f aca="false">X255+IF($B55=0,H_LTV*X$21,0)-IF(AND($B55&gt;=1,$B55&lt;=IF(X$19="third",X$6,X$12)),H_LTV*X$21*H_LevRate/12,0)-IF($B55=IF(X$19="third",X$6,X$12),H_LTV*X$21,0)</f>
        <v>0</v>
      </c>
      <c r="Y355" s="19" t="n">
        <f aca="false">Y255+IF($B55=0,H_LTV*Y$21,0)-IF(AND($B55&gt;=1,$B55&lt;=IF(Y$19="third",Y$6,Y$12)),H_LTV*Y$21*H_LevRate/12,0)-IF($B55=IF(Y$19="third",Y$6,Y$12),H_LTV*Y$21,0)</f>
        <v>0</v>
      </c>
    </row>
    <row r="356" customFormat="false" ht="15" hidden="false" customHeight="false" outlineLevel="0" collapsed="false">
      <c r="B356" s="0" t="n">
        <v>25</v>
      </c>
      <c r="C356" s="19" t="n">
        <f aca="false">C256+IF($B56=0,H_LTV*C$21,0)-IF(AND($B56&gt;=1,$B56&lt;=IF(C$19="third",C$6,C$12)),H_LTV*C$21*H_LevRate/12,0)-IF($B56=IF(C$19="third",C$6,C$12),H_LTV*C$21,0)</f>
        <v>-903.649348209859</v>
      </c>
      <c r="D356" s="19" t="n">
        <f aca="false">D256+IF($B56=0,H_LTV*D$21,0)-IF(AND($B56&gt;=1,$B56&lt;=IF(D$19="third",D$6,D$12)),H_LTV*D$21*H_LevRate/12,0)-IF($B56=IF(D$19="third",D$6,D$12),H_LTV*D$21,0)</f>
        <v>0</v>
      </c>
      <c r="E356" s="19" t="n">
        <f aca="false">E256+IF($B56=0,H_LTV*E$21,0)-IF(AND($B56&gt;=1,$B56&lt;=IF(E$19="third",E$6,E$12)),H_LTV*E$21*H_LevRate/12,0)-IF($B56=IF(E$19="third",E$6,E$12),H_LTV*E$21,0)</f>
        <v>-1151.59187376416</v>
      </c>
      <c r="F356" s="19" t="n">
        <f aca="false">F256+IF($B56=0,H_LTV*F$21,0)-IF(AND($B56&gt;=1,$B56&lt;=IF(F$19="third",F$6,F$12)),H_LTV*F$21*H_LevRate/12,0)-IF($B56=IF(F$19="third",F$6,F$12),H_LTV*F$21,0)</f>
        <v>0</v>
      </c>
      <c r="G356" s="19" t="n">
        <f aca="false">G256+IF($B56=0,H_LTV*G$21,0)-IF(AND($B56&gt;=1,$B56&lt;=IF(G$19="third",G$6,G$12)),H_LTV*G$21*H_LevRate/12,0)-IF($B56=IF(G$19="third",G$6,G$12),H_LTV*G$21,0)</f>
        <v>120483.251724021</v>
      </c>
      <c r="H356" s="19" t="n">
        <f aca="false">H256+IF($B56=0,H_LTV*H$21,0)-IF(AND($B56&gt;=1,$B56&lt;=IF(H$19="third",H$6,H$12)),H_LTV*H$21*H_LevRate/12,0)-IF($B56=IF(H$19="third",H$6,H$12),H_LTV*H$21,0)</f>
        <v>-1114.31776836121</v>
      </c>
      <c r="I356" s="19" t="n">
        <f aca="false">I256+IF($B56=0,H_LTV*I$21,0)-IF(AND($B56&gt;=1,$B56&lt;=IF(I$19="third",I$6,I$12)),H_LTV*I$21*H_LevRate/12,0)-IF($B56=IF(I$19="third",I$6,I$12),H_LTV*I$21,0)</f>
        <v>-848.709029050916</v>
      </c>
      <c r="J356" s="19" t="n">
        <f aca="false">J256+IF($B56=0,H_LTV*J$21,0)-IF(AND($B56&gt;=1,$B56&lt;=IF(J$19="third",J$6,J$12)),H_LTV*J$21*H_LevRate/12,0)-IF($B56=IF(J$19="third",J$6,J$12),H_LTV*J$21,0)</f>
        <v>-798.955983533063</v>
      </c>
      <c r="K356" s="19" t="n">
        <f aca="false">K256+IF($B56=0,H_LTV*K$21,0)-IF(AND($B56&gt;=1,$B56&lt;=IF(K$19="third",K$6,K$12)),H_LTV*K$21*H_LevRate/12,0)-IF($B56=IF(K$19="third",K$6,K$12),H_LTV*K$21,0)</f>
        <v>-801.140338459184</v>
      </c>
      <c r="L356" s="19" t="n">
        <f aca="false">L256+IF($B56=0,H_LTV*L$21,0)-IF(AND($B56&gt;=1,$B56&lt;=IF(L$19="third",L$6,L$12)),H_LTV*L$21*H_LevRate/12,0)-IF($B56=IF(L$19="third",L$6,L$12),H_LTV*L$21,0)</f>
        <v>-852.394843334521</v>
      </c>
      <c r="M356" s="19" t="n">
        <f aca="false">M256+IF($B56=0,H_LTV*M$21,0)-IF(AND($B56&gt;=1,$B56&lt;=IF(M$19="third",M$6,M$12)),H_LTV*M$21*H_LevRate/12,0)-IF($B56=IF(M$19="third",M$6,M$12),H_LTV*M$21,0)</f>
        <v>-954.903853085196</v>
      </c>
      <c r="N356" s="19" t="n">
        <f aca="false">N256+IF($B56=0,H_LTV*N$21,0)-IF(AND($B56&gt;=1,$B56&lt;=IF(N$19="third",N$6,N$12)),H_LTV*N$21*H_LevRate/12,0)-IF($B56=IF(N$19="third",N$6,N$12),H_LTV*N$21,0)</f>
        <v>-903.649348209859</v>
      </c>
      <c r="O356" s="19" t="n">
        <f aca="false">O256+IF($B56=0,H_LTV*O$21,0)-IF(AND($B56&gt;=1,$B56&lt;=IF(O$19="third",O$6,O$12)),H_LTV*O$21*H_LevRate/12,0)-IF($B56=IF(O$19="third",O$6,O$12),H_LTV*O$21,0)</f>
        <v>-903.649348209859</v>
      </c>
      <c r="P356" s="19" t="n">
        <f aca="false">P256+IF($B56=0,H_LTV*P$21,0)-IF(AND($B56&gt;=1,$B56&lt;=IF(P$19="third",P$6,P$12)),H_LTV*P$21*H_LevRate/12,0)-IF($B56=IF(P$19="third",P$6,P$12),H_LTV*P$21,0)</f>
        <v>-903.649348209859</v>
      </c>
      <c r="Q356" s="19" t="n">
        <f aca="false">Q256+IF($B56=0,H_LTV*Q$21,0)-IF(AND($B56&gt;=1,$B56&lt;=IF(Q$19="third",Q$6,Q$12)),H_LTV*Q$21*H_LevRate/12,0)-IF($B56=IF(Q$19="third",Q$6,Q$12),H_LTV*Q$21,0)</f>
        <v>-1030.14444249262</v>
      </c>
      <c r="R356" s="19" t="n">
        <f aca="false">R256+IF($B56=0,H_LTV*R$21,0)-IF(AND($B56&gt;=1,$B56&lt;=IF(R$19="third",R$6,R$12)),H_LTV*R$21*H_LevRate/12,0)-IF($B56=IF(R$19="third",R$6,R$12),H_LTV*R$21,0)</f>
        <v>-982.446672292643</v>
      </c>
      <c r="S356" s="19" t="n">
        <f aca="false">S256+IF($B56=0,H_LTV*S$21,0)-IF(AND($B56&gt;=1,$B56&lt;=IF(S$19="third",S$6,S$12)),H_LTV*S$21*H_LevRate/12,0)-IF($B56=IF(S$19="third",S$6,S$12),H_LTV*S$21,0)</f>
        <v>-964.707878282676</v>
      </c>
      <c r="T356" s="19" t="n">
        <f aca="false">T256+IF($B56=0,H_LTV*T$21,0)-IF(AND($B56&gt;=1,$B56&lt;=IF(T$19="third",T$6,T$12)),H_LTV*T$21*H_LevRate/12,0)-IF($B56=IF(T$19="third",T$6,T$12),H_LTV*T$21,0)</f>
        <v>-884.361932</v>
      </c>
      <c r="U356" s="19" t="n">
        <f aca="false">U256+IF($B56=0,H_LTV*U$21,0)-IF(AND($B56&gt;=1,$B56&lt;=IF(U$19="third",U$6,U$12)),H_LTV*U$21*H_LevRate/12,0)-IF($B56=IF(U$19="third",U$6,U$12),H_LTV*U$21,0)</f>
        <v>-884.361932</v>
      </c>
      <c r="V356" s="19" t="n">
        <f aca="false">V256+IF($B56=0,H_LTV*V$21,0)-IF(AND($B56&gt;=1,$B56&lt;=IF(V$19="third",V$6,V$12)),H_LTV*V$21*H_LevRate/12,0)-IF($B56=IF(V$19="third",V$6,V$12),H_LTV*V$21,0)</f>
        <v>-9425.452415</v>
      </c>
      <c r="W356" s="19" t="n">
        <f aca="false">W256+IF($B56=0,H_LTV*W$21,0)-IF(AND($B56&gt;=1,$B56&lt;=IF(W$19="third",W$6,W$12)),H_LTV*W$21*H_LevRate/12,0)-IF($B56=IF(W$19="third",W$6,W$12),H_LTV*W$21,0)</f>
        <v>-1125.452415</v>
      </c>
      <c r="X356" s="19" t="n">
        <f aca="false">X256+IF($B56=0,H_LTV*X$21,0)-IF(AND($B56&gt;=1,$B56&lt;=IF(X$19="third",X$6,X$12)),H_LTV*X$21*H_LevRate/12,0)-IF($B56=IF(X$19="third",X$6,X$12),H_LTV*X$21,0)</f>
        <v>0</v>
      </c>
      <c r="Y356" s="19" t="n">
        <f aca="false">Y256+IF($B56=0,H_LTV*Y$21,0)-IF(AND($B56&gt;=1,$B56&lt;=IF(Y$19="third",Y$6,Y$12)),H_LTV*Y$21*H_LevRate/12,0)-IF($B56=IF(Y$19="third",Y$6,Y$12),H_LTV*Y$21,0)</f>
        <v>0</v>
      </c>
    </row>
    <row r="357" customFormat="false" ht="15" hidden="false" customHeight="false" outlineLevel="0" collapsed="false">
      <c r="B357" s="0" t="n">
        <v>26</v>
      </c>
      <c r="C357" s="19" t="n">
        <f aca="false">C257+IF($B57=0,H_LTV*C$21,0)-IF(AND($B57&gt;=1,$B57&lt;=IF(C$19="third",C$6,C$12)),H_LTV*C$21*H_LevRate/12,0)-IF($B57=IF(C$19="third",C$6,C$12),H_LTV*C$21,0)</f>
        <v>-903.649348209859</v>
      </c>
      <c r="D357" s="19" t="n">
        <f aca="false">D257+IF($B57=0,H_LTV*D$21,0)-IF(AND($B57&gt;=1,$B57&lt;=IF(D$19="third",D$6,D$12)),H_LTV*D$21*H_LevRate/12,0)-IF($B57=IF(D$19="third",D$6,D$12),H_LTV*D$21,0)</f>
        <v>0</v>
      </c>
      <c r="E357" s="19" t="n">
        <f aca="false">E257+IF($B57=0,H_LTV*E$21,0)-IF(AND($B57&gt;=1,$B57&lt;=IF(E$19="third",E$6,E$12)),H_LTV*E$21*H_LevRate/12,0)-IF($B57=IF(E$19="third",E$6,E$12),H_LTV*E$21,0)</f>
        <v>-1151.59187376416</v>
      </c>
      <c r="F357" s="19" t="n">
        <f aca="false">F257+IF($B57=0,H_LTV*F$21,0)-IF(AND($B57&gt;=1,$B57&lt;=IF(F$19="third",F$6,F$12)),H_LTV*F$21*H_LevRate/12,0)-IF($B57=IF(F$19="third",F$6,F$12),H_LTV*F$21,0)</f>
        <v>0</v>
      </c>
      <c r="G357" s="19" t="n">
        <f aca="false">G257+IF($B57=0,H_LTV*G$21,0)-IF(AND($B57&gt;=1,$B57&lt;=IF(G$19="third",G$6,G$12)),H_LTV*G$21*H_LevRate/12,0)-IF($B57=IF(G$19="third",G$6,G$12),H_LTV*G$21,0)</f>
        <v>0</v>
      </c>
      <c r="H357" s="19" t="n">
        <f aca="false">H257+IF($B57=0,H_LTV*H$21,0)-IF(AND($B57&gt;=1,$B57&lt;=IF(H$19="third",H$6,H$12)),H_LTV*H$21*H_LevRate/12,0)-IF($B57=IF(H$19="third",H$6,H$12),H_LTV*H$21,0)</f>
        <v>-1114.31776836121</v>
      </c>
      <c r="I357" s="19" t="n">
        <f aca="false">I257+IF($B57=0,H_LTV*I$21,0)-IF(AND($B57&gt;=1,$B57&lt;=IF(I$19="third",I$6,I$12)),H_LTV*I$21*H_LevRate/12,0)-IF($B57=IF(I$19="third",I$6,I$12),H_LTV*I$21,0)</f>
        <v>-848.709029050916</v>
      </c>
      <c r="J357" s="19" t="n">
        <f aca="false">J257+IF($B57=0,H_LTV*J$21,0)-IF(AND($B57&gt;=1,$B57&lt;=IF(J$19="third",J$6,J$12)),H_LTV*J$21*H_LevRate/12,0)-IF($B57=IF(J$19="third",J$6,J$12),H_LTV*J$21,0)</f>
        <v>-798.955983533063</v>
      </c>
      <c r="K357" s="19" t="n">
        <f aca="false">K257+IF($B57=0,H_LTV*K$21,0)-IF(AND($B57&gt;=1,$B57&lt;=IF(K$19="third",K$6,K$12)),H_LTV*K$21*H_LevRate/12,0)-IF($B57=IF(K$19="third",K$6,K$12),H_LTV*K$21,0)</f>
        <v>-801.140338459184</v>
      </c>
      <c r="L357" s="19" t="n">
        <f aca="false">L257+IF($B57=0,H_LTV*L$21,0)-IF(AND($B57&gt;=1,$B57&lt;=IF(L$19="third",L$6,L$12)),H_LTV*L$21*H_LevRate/12,0)-IF($B57=IF(L$19="third",L$6,L$12),H_LTV*L$21,0)</f>
        <v>-852.394843334521</v>
      </c>
      <c r="M357" s="19" t="n">
        <f aca="false">M257+IF($B57=0,H_LTV*M$21,0)-IF(AND($B57&gt;=1,$B57&lt;=IF(M$19="third",M$6,M$12)),H_LTV*M$21*H_LevRate/12,0)-IF($B57=IF(M$19="third",M$6,M$12),H_LTV*M$21,0)</f>
        <v>-954.903853085196</v>
      </c>
      <c r="N357" s="19" t="n">
        <f aca="false">N257+IF($B57=0,H_LTV*N$21,0)-IF(AND($B57&gt;=1,$B57&lt;=IF(N$19="third",N$6,N$12)),H_LTV*N$21*H_LevRate/12,0)-IF($B57=IF(N$19="third",N$6,N$12),H_LTV*N$21,0)</f>
        <v>-903.649348209859</v>
      </c>
      <c r="O357" s="19" t="n">
        <f aca="false">O257+IF($B57=0,H_LTV*O$21,0)-IF(AND($B57&gt;=1,$B57&lt;=IF(O$19="third",O$6,O$12)),H_LTV*O$21*H_LevRate/12,0)-IF($B57=IF(O$19="third",O$6,O$12),H_LTV*O$21,0)</f>
        <v>-903.649348209859</v>
      </c>
      <c r="P357" s="19" t="n">
        <f aca="false">P257+IF($B57=0,H_LTV*P$21,0)-IF(AND($B57&gt;=1,$B57&lt;=IF(P$19="third",P$6,P$12)),H_LTV*P$21*H_LevRate/12,0)-IF($B57=IF(P$19="third",P$6,P$12),H_LTV*P$21,0)</f>
        <v>-903.649348209859</v>
      </c>
      <c r="Q357" s="19" t="n">
        <f aca="false">Q257+IF($B57=0,H_LTV*Q$21,0)-IF(AND($B57&gt;=1,$B57&lt;=IF(Q$19="third",Q$6,Q$12)),H_LTV*Q$21*H_LevRate/12,0)-IF($B57=IF(Q$19="third",Q$6,Q$12),H_LTV*Q$21,0)</f>
        <v>-1030.14444249262</v>
      </c>
      <c r="R357" s="19" t="n">
        <f aca="false">R257+IF($B57=0,H_LTV*R$21,0)-IF(AND($B57&gt;=1,$B57&lt;=IF(R$19="third",R$6,R$12)),H_LTV*R$21*H_LevRate/12,0)-IF($B57=IF(R$19="third",R$6,R$12),H_LTV*R$21,0)</f>
        <v>-982.446672292643</v>
      </c>
      <c r="S357" s="19" t="n">
        <f aca="false">S257+IF($B57=0,H_LTV*S$21,0)-IF(AND($B57&gt;=1,$B57&lt;=IF(S$19="third",S$6,S$12)),H_LTV*S$21*H_LevRate/12,0)-IF($B57=IF(S$19="third",S$6,S$12),H_LTV*S$21,0)</f>
        <v>-964.707878282676</v>
      </c>
      <c r="T357" s="19" t="n">
        <f aca="false">T257+IF($B57=0,H_LTV*T$21,0)-IF(AND($B57&gt;=1,$B57&lt;=IF(T$19="third",T$6,T$12)),H_LTV*T$21*H_LevRate/12,0)-IF($B57=IF(T$19="third",T$6,T$12),H_LTV*T$21,0)</f>
        <v>-884.361932</v>
      </c>
      <c r="U357" s="19" t="n">
        <f aca="false">U257+IF($B57=0,H_LTV*U$21,0)-IF(AND($B57&gt;=1,$B57&lt;=IF(U$19="third",U$6,U$12)),H_LTV*U$21*H_LevRate/12,0)-IF($B57=IF(U$19="third",U$6,U$12),H_LTV*U$21,0)</f>
        <v>-884.361932</v>
      </c>
      <c r="V357" s="19" t="n">
        <f aca="false">V257+IF($B57=0,H_LTV*V$21,0)-IF(AND($B57&gt;=1,$B57&lt;=IF(V$19="third",V$6,V$12)),H_LTV*V$21*H_LevRate/12,0)-IF($B57=IF(V$19="third",V$6,V$12),H_LTV*V$21,0)</f>
        <v>-1125.452415</v>
      </c>
      <c r="W357" s="19" t="n">
        <f aca="false">W257+IF($B57=0,H_LTV*W$21,0)-IF(AND($B57&gt;=1,$B57&lt;=IF(W$19="third",W$6,W$12)),H_LTV*W$21*H_LevRate/12,0)-IF($B57=IF(W$19="third",W$6,W$12),H_LTV*W$21,0)</f>
        <v>-9425.452415</v>
      </c>
      <c r="X357" s="19" t="n">
        <f aca="false">X257+IF($B57=0,H_LTV*X$21,0)-IF(AND($B57&gt;=1,$B57&lt;=IF(X$19="third",X$6,X$12)),H_LTV*X$21*H_LevRate/12,0)-IF($B57=IF(X$19="third",X$6,X$12),H_LTV*X$21,0)</f>
        <v>0</v>
      </c>
      <c r="Y357" s="19" t="n">
        <f aca="false">Y257+IF($B57=0,H_LTV*Y$21,0)-IF(AND($B57&gt;=1,$B57&lt;=IF(Y$19="third",Y$6,Y$12)),H_LTV*Y$21*H_LevRate/12,0)-IF($B57=IF(Y$19="third",Y$6,Y$12),H_LTV*Y$21,0)</f>
        <v>0</v>
      </c>
    </row>
    <row r="358" customFormat="false" ht="15" hidden="false" customHeight="false" outlineLevel="0" collapsed="false">
      <c r="B358" s="0" t="n">
        <v>27</v>
      </c>
      <c r="C358" s="19" t="n">
        <f aca="false">C258+IF($B58=0,H_LTV*C$21,0)-IF(AND($B58&gt;=1,$B58&lt;=IF(C$19="third",C$6,C$12)),H_LTV*C$21*H_LevRate/12,0)-IF($B58=IF(C$19="third",C$6,C$12),H_LTV*C$21,0)</f>
        <v>-903.649348209859</v>
      </c>
      <c r="D358" s="19" t="n">
        <f aca="false">D258+IF($B58=0,H_LTV*D$21,0)-IF(AND($B58&gt;=1,$B58&lt;=IF(D$19="third",D$6,D$12)),H_LTV*D$21*H_LevRate/12,0)-IF($B58=IF(D$19="third",D$6,D$12),H_LTV*D$21,0)</f>
        <v>0</v>
      </c>
      <c r="E358" s="19" t="n">
        <f aca="false">E258+IF($B58=0,H_LTV*E$21,0)-IF(AND($B58&gt;=1,$B58&lt;=IF(E$19="third",E$6,E$12)),H_LTV*E$21*H_LevRate/12,0)-IF($B58=IF(E$19="third",E$6,E$12),H_LTV*E$21,0)</f>
        <v>-1151.59187376416</v>
      </c>
      <c r="F358" s="19" t="n">
        <f aca="false">F258+IF($B58=0,H_LTV*F$21,0)-IF(AND($B58&gt;=1,$B58&lt;=IF(F$19="third",F$6,F$12)),H_LTV*F$21*H_LevRate/12,0)-IF($B58=IF(F$19="third",F$6,F$12),H_LTV*F$21,0)</f>
        <v>0</v>
      </c>
      <c r="G358" s="19" t="n">
        <f aca="false">G258+IF($B58=0,H_LTV*G$21,0)-IF(AND($B58&gt;=1,$B58&lt;=IF(G$19="third",G$6,G$12)),H_LTV*G$21*H_LevRate/12,0)-IF($B58=IF(G$19="third",G$6,G$12),H_LTV*G$21,0)</f>
        <v>0</v>
      </c>
      <c r="H358" s="19" t="n">
        <f aca="false">H258+IF($B58=0,H_LTV*H$21,0)-IF(AND($B58&gt;=1,$B58&lt;=IF(H$19="third",H$6,H$12)),H_LTV*H$21*H_LevRate/12,0)-IF($B58=IF(H$19="third",H$6,H$12),H_LTV*H$21,0)</f>
        <v>-9414.31776836121</v>
      </c>
      <c r="I358" s="19" t="n">
        <f aca="false">I258+IF($B58=0,H_LTV*I$21,0)-IF(AND($B58&gt;=1,$B58&lt;=IF(I$19="third",I$6,I$12)),H_LTV*I$21*H_LevRate/12,0)-IF($B58=IF(I$19="third",I$6,I$12),H_LTV*I$21,0)</f>
        <v>-848.709029050916</v>
      </c>
      <c r="J358" s="19" t="n">
        <f aca="false">J258+IF($B58=0,H_LTV*J$21,0)-IF(AND($B58&gt;=1,$B58&lt;=IF(J$19="third",J$6,J$12)),H_LTV*J$21*H_LevRate/12,0)-IF($B58=IF(J$19="third",J$6,J$12),H_LTV*J$21,0)</f>
        <v>-798.955983533063</v>
      </c>
      <c r="K358" s="19" t="n">
        <f aca="false">K258+IF($B58=0,H_LTV*K$21,0)-IF(AND($B58&gt;=1,$B58&lt;=IF(K$19="third",K$6,K$12)),H_LTV*K$21*H_LevRate/12,0)-IF($B58=IF(K$19="third",K$6,K$12),H_LTV*K$21,0)</f>
        <v>-801.140338459184</v>
      </c>
      <c r="L358" s="19" t="n">
        <f aca="false">L258+IF($B58=0,H_LTV*L$21,0)-IF(AND($B58&gt;=1,$B58&lt;=IF(L$19="third",L$6,L$12)),H_LTV*L$21*H_LevRate/12,0)-IF($B58=IF(L$19="third",L$6,L$12),H_LTV*L$21,0)</f>
        <v>-852.394843334521</v>
      </c>
      <c r="M358" s="19" t="n">
        <f aca="false">M258+IF($B58=0,H_LTV*M$21,0)-IF(AND($B58&gt;=1,$B58&lt;=IF(M$19="third",M$6,M$12)),H_LTV*M$21*H_LevRate/12,0)-IF($B58=IF(M$19="third",M$6,M$12),H_LTV*M$21,0)</f>
        <v>-954.903853085196</v>
      </c>
      <c r="N358" s="19" t="n">
        <f aca="false">N258+IF($B58=0,H_LTV*N$21,0)-IF(AND($B58&gt;=1,$B58&lt;=IF(N$19="third",N$6,N$12)),H_LTV*N$21*H_LevRate/12,0)-IF($B58=IF(N$19="third",N$6,N$12),H_LTV*N$21,0)</f>
        <v>-903.649348209859</v>
      </c>
      <c r="O358" s="19" t="n">
        <f aca="false">O258+IF($B58=0,H_LTV*O$21,0)-IF(AND($B58&gt;=1,$B58&lt;=IF(O$19="third",O$6,O$12)),H_LTV*O$21*H_LevRate/12,0)-IF($B58=IF(O$19="third",O$6,O$12),H_LTV*O$21,0)</f>
        <v>-903.649348209859</v>
      </c>
      <c r="P358" s="19" t="n">
        <f aca="false">P258+IF($B58=0,H_LTV*P$21,0)-IF(AND($B58&gt;=1,$B58&lt;=IF(P$19="third",P$6,P$12)),H_LTV*P$21*H_LevRate/12,0)-IF($B58=IF(P$19="third",P$6,P$12),H_LTV*P$21,0)</f>
        <v>-903.649348209859</v>
      </c>
      <c r="Q358" s="19" t="n">
        <f aca="false">Q258+IF($B58=0,H_LTV*Q$21,0)-IF(AND($B58&gt;=1,$B58&lt;=IF(Q$19="third",Q$6,Q$12)),H_LTV*Q$21*H_LevRate/12,0)-IF($B58=IF(Q$19="third",Q$6,Q$12),H_LTV*Q$21,0)</f>
        <v>-1030.14444249262</v>
      </c>
      <c r="R358" s="19" t="n">
        <f aca="false">R258+IF($B58=0,H_LTV*R$21,0)-IF(AND($B58&gt;=1,$B58&lt;=IF(R$19="third",R$6,R$12)),H_LTV*R$21*H_LevRate/12,0)-IF($B58=IF(R$19="third",R$6,R$12),H_LTV*R$21,0)</f>
        <v>-982.446672292643</v>
      </c>
      <c r="S358" s="19" t="n">
        <f aca="false">S258+IF($B58=0,H_LTV*S$21,0)-IF(AND($B58&gt;=1,$B58&lt;=IF(S$19="third",S$6,S$12)),H_LTV*S$21*H_LevRate/12,0)-IF($B58=IF(S$19="third",S$6,S$12),H_LTV*S$21,0)</f>
        <v>-964.707878282676</v>
      </c>
      <c r="T358" s="19" t="n">
        <f aca="false">T258+IF($B58=0,H_LTV*T$21,0)-IF(AND($B58&gt;=1,$B58&lt;=IF(T$19="third",T$6,T$12)),H_LTV*T$21*H_LevRate/12,0)-IF($B58=IF(T$19="third",T$6,T$12),H_LTV*T$21,0)</f>
        <v>-884.361932</v>
      </c>
      <c r="U358" s="19" t="n">
        <f aca="false">U258+IF($B58=0,H_LTV*U$21,0)-IF(AND($B58&gt;=1,$B58&lt;=IF(U$19="third",U$6,U$12)),H_LTV*U$21*H_LevRate/12,0)-IF($B58=IF(U$19="third",U$6,U$12),H_LTV*U$21,0)</f>
        <v>-884.361932</v>
      </c>
      <c r="V358" s="19" t="n">
        <f aca="false">V258+IF($B58=0,H_LTV*V$21,0)-IF(AND($B58&gt;=1,$B58&lt;=IF(V$19="third",V$6,V$12)),H_LTV*V$21*H_LevRate/12,0)-IF($B58=IF(V$19="third",V$6,V$12),H_LTV*V$21,0)</f>
        <v>-1125.452415</v>
      </c>
      <c r="W358" s="19" t="n">
        <f aca="false">W258+IF($B58=0,H_LTV*W$21,0)-IF(AND($B58&gt;=1,$B58&lt;=IF(W$19="third",W$6,W$12)),H_LTV*W$21*H_LevRate/12,0)-IF($B58=IF(W$19="third",W$6,W$12),H_LTV*W$21,0)</f>
        <v>-1125.452415</v>
      </c>
      <c r="X358" s="19" t="n">
        <f aca="false">X258+IF($B58=0,H_LTV*X$21,0)-IF(AND($B58&gt;=1,$B58&lt;=IF(X$19="third",X$6,X$12)),H_LTV*X$21*H_LevRate/12,0)-IF($B58=IF(X$19="third",X$6,X$12),H_LTV*X$21,0)</f>
        <v>0</v>
      </c>
      <c r="Y358" s="19" t="n">
        <f aca="false">Y258+IF($B58=0,H_LTV*Y$21,0)-IF(AND($B58&gt;=1,$B58&lt;=IF(Y$19="third",Y$6,Y$12)),H_LTV*Y$21*H_LevRate/12,0)-IF($B58=IF(Y$19="third",Y$6,Y$12),H_LTV*Y$21,0)</f>
        <v>0</v>
      </c>
    </row>
    <row r="359" customFormat="false" ht="15" hidden="false" customHeight="false" outlineLevel="0" collapsed="false">
      <c r="B359" s="0" t="n">
        <v>28</v>
      </c>
      <c r="C359" s="19" t="n">
        <f aca="false">C259+IF($B59=0,H_LTV*C$21,0)-IF(AND($B59&gt;=1,$B59&lt;=IF(C$19="third",C$6,C$12)),H_LTV*C$21*H_LevRate/12,0)-IF($B59=IF(C$19="third",C$6,C$12),H_LTV*C$21,0)</f>
        <v>-903.649348209859</v>
      </c>
      <c r="D359" s="19" t="n">
        <f aca="false">D259+IF($B59=0,H_LTV*D$21,0)-IF(AND($B59&gt;=1,$B59&lt;=IF(D$19="third",D$6,D$12)),H_LTV*D$21*H_LevRate/12,0)-IF($B59=IF(D$19="third",D$6,D$12),H_LTV*D$21,0)</f>
        <v>0</v>
      </c>
      <c r="E359" s="19" t="n">
        <f aca="false">E259+IF($B59=0,H_LTV*E$21,0)-IF(AND($B59&gt;=1,$B59&lt;=IF(E$19="third",E$6,E$12)),H_LTV*E$21*H_LevRate/12,0)-IF($B59=IF(E$19="third",E$6,E$12),H_LTV*E$21,0)</f>
        <v>-1151.59187376416</v>
      </c>
      <c r="F359" s="19" t="n">
        <f aca="false">F259+IF($B59=0,H_LTV*F$21,0)-IF(AND($B59&gt;=1,$B59&lt;=IF(F$19="third",F$6,F$12)),H_LTV*F$21*H_LevRate/12,0)-IF($B59=IF(F$19="third",F$6,F$12),H_LTV*F$21,0)</f>
        <v>0</v>
      </c>
      <c r="G359" s="19" t="n">
        <f aca="false">G259+IF($B59=0,H_LTV*G$21,0)-IF(AND($B59&gt;=1,$B59&lt;=IF(G$19="third",G$6,G$12)),H_LTV*G$21*H_LevRate/12,0)-IF($B59=IF(G$19="third",G$6,G$12),H_LTV*G$21,0)</f>
        <v>0</v>
      </c>
      <c r="H359" s="19" t="n">
        <f aca="false">H259+IF($B59=0,H_LTV*H$21,0)-IF(AND($B59&gt;=1,$B59&lt;=IF(H$19="third",H$6,H$12)),H_LTV*H$21*H_LevRate/12,0)-IF($B59=IF(H$19="third",H$6,H$12),H_LTV*H$21,0)</f>
        <v>-1114.31776836121</v>
      </c>
      <c r="I359" s="19" t="n">
        <f aca="false">I259+IF($B59=0,H_LTV*I$21,0)-IF(AND($B59&gt;=1,$B59&lt;=IF(I$19="third",I$6,I$12)),H_LTV*I$21*H_LevRate/12,0)-IF($B59=IF(I$19="third",I$6,I$12),H_LTV*I$21,0)</f>
        <v>-848.709029050916</v>
      </c>
      <c r="J359" s="19" t="n">
        <f aca="false">J259+IF($B59=0,H_LTV*J$21,0)-IF(AND($B59&gt;=1,$B59&lt;=IF(J$19="third",J$6,J$12)),H_LTV*J$21*H_LevRate/12,0)-IF($B59=IF(J$19="third",J$6,J$12),H_LTV*J$21,0)</f>
        <v>-798.955983533063</v>
      </c>
      <c r="K359" s="19" t="n">
        <f aca="false">K259+IF($B59=0,H_LTV*K$21,0)-IF(AND($B59&gt;=1,$B59&lt;=IF(K$19="third",K$6,K$12)),H_LTV*K$21*H_LevRate/12,0)-IF($B59=IF(K$19="third",K$6,K$12),H_LTV*K$21,0)</f>
        <v>-801.140338459184</v>
      </c>
      <c r="L359" s="19" t="n">
        <f aca="false">L259+IF($B59=0,H_LTV*L$21,0)-IF(AND($B59&gt;=1,$B59&lt;=IF(L$19="third",L$6,L$12)),H_LTV*L$21*H_LevRate/12,0)-IF($B59=IF(L$19="third",L$6,L$12),H_LTV*L$21,0)</f>
        <v>-852.394843334521</v>
      </c>
      <c r="M359" s="19" t="n">
        <f aca="false">M259+IF($B59=0,H_LTV*M$21,0)-IF(AND($B59&gt;=1,$B59&lt;=IF(M$19="third",M$6,M$12)),H_LTV*M$21*H_LevRate/12,0)-IF($B59=IF(M$19="third",M$6,M$12),H_LTV*M$21,0)</f>
        <v>-954.903853085196</v>
      </c>
      <c r="N359" s="19" t="n">
        <f aca="false">N259+IF($B59=0,H_LTV*N$21,0)-IF(AND($B59&gt;=1,$B59&lt;=IF(N$19="third",N$6,N$12)),H_LTV*N$21*H_LevRate/12,0)-IF($B59=IF(N$19="third",N$6,N$12),H_LTV*N$21,0)</f>
        <v>-903.649348209859</v>
      </c>
      <c r="O359" s="19" t="n">
        <f aca="false">O259+IF($B59=0,H_LTV*O$21,0)-IF(AND($B59&gt;=1,$B59&lt;=IF(O$19="third",O$6,O$12)),H_LTV*O$21*H_LevRate/12,0)-IF($B59=IF(O$19="third",O$6,O$12),H_LTV*O$21,0)</f>
        <v>-903.649348209859</v>
      </c>
      <c r="P359" s="19" t="n">
        <f aca="false">P259+IF($B59=0,H_LTV*P$21,0)-IF(AND($B59&gt;=1,$B59&lt;=IF(P$19="third",P$6,P$12)),H_LTV*P$21*H_LevRate/12,0)-IF($B59=IF(P$19="third",P$6,P$12),H_LTV*P$21,0)</f>
        <v>-903.649348209859</v>
      </c>
      <c r="Q359" s="19" t="n">
        <f aca="false">Q259+IF($B59=0,H_LTV*Q$21,0)-IF(AND($B59&gt;=1,$B59&lt;=IF(Q$19="third",Q$6,Q$12)),H_LTV*Q$21*H_LevRate/12,0)-IF($B59=IF(Q$19="third",Q$6,Q$12),H_LTV*Q$21,0)</f>
        <v>-1030.14444249262</v>
      </c>
      <c r="R359" s="19" t="n">
        <f aca="false">R259+IF($B59=0,H_LTV*R$21,0)-IF(AND($B59&gt;=1,$B59&lt;=IF(R$19="third",R$6,R$12)),H_LTV*R$21*H_LevRate/12,0)-IF($B59=IF(R$19="third",R$6,R$12),H_LTV*R$21,0)</f>
        <v>-982.446672292643</v>
      </c>
      <c r="S359" s="19" t="n">
        <f aca="false">S259+IF($B59=0,H_LTV*S$21,0)-IF(AND($B59&gt;=1,$B59&lt;=IF(S$19="third",S$6,S$12)),H_LTV*S$21*H_LevRate/12,0)-IF($B59=IF(S$19="third",S$6,S$12),H_LTV*S$21,0)</f>
        <v>-964.707878282676</v>
      </c>
      <c r="T359" s="19" t="n">
        <f aca="false">T259+IF($B59=0,H_LTV*T$21,0)-IF(AND($B59&gt;=1,$B59&lt;=IF(T$19="third",T$6,T$12)),H_LTV*T$21*H_LevRate/12,0)-IF($B59=IF(T$19="third",T$6,T$12),H_LTV*T$21,0)</f>
        <v>-884.361932</v>
      </c>
      <c r="U359" s="19" t="n">
        <f aca="false">U259+IF($B59=0,H_LTV*U$21,0)-IF(AND($B59&gt;=1,$B59&lt;=IF(U$19="third",U$6,U$12)),H_LTV*U$21*H_LevRate/12,0)-IF($B59=IF(U$19="third",U$6,U$12),H_LTV*U$21,0)</f>
        <v>-884.361932</v>
      </c>
      <c r="V359" s="19" t="n">
        <f aca="false">V259+IF($B59=0,H_LTV*V$21,0)-IF(AND($B59&gt;=1,$B59&lt;=IF(V$19="third",V$6,V$12)),H_LTV*V$21*H_LevRate/12,0)-IF($B59=IF(V$19="third",V$6,V$12),H_LTV*V$21,0)</f>
        <v>-1125.452415</v>
      </c>
      <c r="W359" s="19" t="n">
        <f aca="false">W259+IF($B59=0,H_LTV*W$21,0)-IF(AND($B59&gt;=1,$B59&lt;=IF(W$19="third",W$6,W$12)),H_LTV*W$21*H_LevRate/12,0)-IF($B59=IF(W$19="third",W$6,W$12),H_LTV*W$21,0)</f>
        <v>-1125.452415</v>
      </c>
      <c r="X359" s="19" t="n">
        <f aca="false">X259+IF($B59=0,H_LTV*X$21,0)-IF(AND($B59&gt;=1,$B59&lt;=IF(X$19="third",X$6,X$12)),H_LTV*X$21*H_LevRate/12,0)-IF($B59=IF(X$19="third",X$6,X$12),H_LTV*X$21,0)</f>
        <v>0</v>
      </c>
      <c r="Y359" s="19" t="n">
        <f aca="false">Y259+IF($B59=0,H_LTV*Y$21,0)-IF(AND($B59&gt;=1,$B59&lt;=IF(Y$19="third",Y$6,Y$12)),H_LTV*Y$21*H_LevRate/12,0)-IF($B59=IF(Y$19="third",Y$6,Y$12),H_LTV*Y$21,0)</f>
        <v>0</v>
      </c>
    </row>
    <row r="360" customFormat="false" ht="15" hidden="false" customHeight="false" outlineLevel="0" collapsed="false">
      <c r="B360" s="0" t="n">
        <v>29</v>
      </c>
      <c r="C360" s="19" t="n">
        <f aca="false">C260+IF($B60=0,H_LTV*C$21,0)-IF(AND($B60&gt;=1,$B60&lt;=IF(C$19="third",C$6,C$12)),H_LTV*C$21*H_LevRate/12,0)-IF($B60=IF(C$19="third",C$6,C$12),H_LTV*C$21,0)</f>
        <v>-903.649348209859</v>
      </c>
      <c r="D360" s="19" t="n">
        <f aca="false">D260+IF($B60=0,H_LTV*D$21,0)-IF(AND($B60&gt;=1,$B60&lt;=IF(D$19="third",D$6,D$12)),H_LTV*D$21*H_LevRate/12,0)-IF($B60=IF(D$19="third",D$6,D$12),H_LTV*D$21,0)</f>
        <v>0</v>
      </c>
      <c r="E360" s="19" t="n">
        <f aca="false">E260+IF($B60=0,H_LTV*E$21,0)-IF(AND($B60&gt;=1,$B60&lt;=IF(E$19="third",E$6,E$12)),H_LTV*E$21*H_LevRate/12,0)-IF($B60=IF(E$19="third",E$6,E$12),H_LTV*E$21,0)</f>
        <v>-1151.59187376416</v>
      </c>
      <c r="F360" s="19" t="n">
        <f aca="false">F260+IF($B60=0,H_LTV*F$21,0)-IF(AND($B60&gt;=1,$B60&lt;=IF(F$19="third",F$6,F$12)),H_LTV*F$21*H_LevRate/12,0)-IF($B60=IF(F$19="third",F$6,F$12),H_LTV*F$21,0)</f>
        <v>0</v>
      </c>
      <c r="G360" s="19" t="n">
        <f aca="false">G260+IF($B60=0,H_LTV*G$21,0)-IF(AND($B60&gt;=1,$B60&lt;=IF(G$19="third",G$6,G$12)),H_LTV*G$21*H_LevRate/12,0)-IF($B60=IF(G$19="third",G$6,G$12),H_LTV*G$21,0)</f>
        <v>0</v>
      </c>
      <c r="H360" s="19" t="n">
        <f aca="false">H260+IF($B60=0,H_LTV*H$21,0)-IF(AND($B60&gt;=1,$B60&lt;=IF(H$19="third",H$6,H$12)),H_LTV*H$21*H_LevRate/12,0)-IF($B60=IF(H$19="third",H$6,H$12),H_LTV*H$21,0)</f>
        <v>-1114.31776836121</v>
      </c>
      <c r="I360" s="19" t="n">
        <f aca="false">I260+IF($B60=0,H_LTV*I$21,0)-IF(AND($B60&gt;=1,$B60&lt;=IF(I$19="third",I$6,I$12)),H_LTV*I$21*H_LevRate/12,0)-IF($B60=IF(I$19="third",I$6,I$12),H_LTV*I$21,0)</f>
        <v>-848.709029050916</v>
      </c>
      <c r="J360" s="19" t="n">
        <f aca="false">J260+IF($B60=0,H_LTV*J$21,0)-IF(AND($B60&gt;=1,$B60&lt;=IF(J$19="third",J$6,J$12)),H_LTV*J$21*H_LevRate/12,0)-IF($B60=IF(J$19="third",J$6,J$12),H_LTV*J$21,0)</f>
        <v>-798.955983533063</v>
      </c>
      <c r="K360" s="19" t="n">
        <f aca="false">K260+IF($B60=0,H_LTV*K$21,0)-IF(AND($B60&gt;=1,$B60&lt;=IF(K$19="third",K$6,K$12)),H_LTV*K$21*H_LevRate/12,0)-IF($B60=IF(K$19="third",K$6,K$12),H_LTV*K$21,0)</f>
        <v>-801.140338459184</v>
      </c>
      <c r="L360" s="19" t="n">
        <f aca="false">L260+IF($B60=0,H_LTV*L$21,0)-IF(AND($B60&gt;=1,$B60&lt;=IF(L$19="third",L$6,L$12)),H_LTV*L$21*H_LevRate/12,0)-IF($B60=IF(L$19="third",L$6,L$12),H_LTV*L$21,0)</f>
        <v>-852.394843334521</v>
      </c>
      <c r="M360" s="19" t="n">
        <f aca="false">M260+IF($B60=0,H_LTV*M$21,0)-IF(AND($B60&gt;=1,$B60&lt;=IF(M$19="third",M$6,M$12)),H_LTV*M$21*H_LevRate/12,0)-IF($B60=IF(M$19="third",M$6,M$12),H_LTV*M$21,0)</f>
        <v>-954.903853085196</v>
      </c>
      <c r="N360" s="19" t="n">
        <f aca="false">N260+IF($B60=0,H_LTV*N$21,0)-IF(AND($B60&gt;=1,$B60&lt;=IF(N$19="third",N$6,N$12)),H_LTV*N$21*H_LevRate/12,0)-IF($B60=IF(N$19="third",N$6,N$12),H_LTV*N$21,0)</f>
        <v>-903.649348209859</v>
      </c>
      <c r="O360" s="19" t="n">
        <f aca="false">O260+IF($B60=0,H_LTV*O$21,0)-IF(AND($B60&gt;=1,$B60&lt;=IF(O$19="third",O$6,O$12)),H_LTV*O$21*H_LevRate/12,0)-IF($B60=IF(O$19="third",O$6,O$12),H_LTV*O$21,0)</f>
        <v>-903.649348209859</v>
      </c>
      <c r="P360" s="19" t="n">
        <f aca="false">P260+IF($B60=0,H_LTV*P$21,0)-IF(AND($B60&gt;=1,$B60&lt;=IF(P$19="third",P$6,P$12)),H_LTV*P$21*H_LevRate/12,0)-IF($B60=IF(P$19="third",P$6,P$12),H_LTV*P$21,0)</f>
        <v>-903.649348209859</v>
      </c>
      <c r="Q360" s="19" t="n">
        <f aca="false">Q260+IF($B60=0,H_LTV*Q$21,0)-IF(AND($B60&gt;=1,$B60&lt;=IF(Q$19="third",Q$6,Q$12)),H_LTV*Q$21*H_LevRate/12,0)-IF($B60=IF(Q$19="third",Q$6,Q$12),H_LTV*Q$21,0)</f>
        <v>-1030.14444249262</v>
      </c>
      <c r="R360" s="19" t="n">
        <f aca="false">R260+IF($B60=0,H_LTV*R$21,0)-IF(AND($B60&gt;=1,$B60&lt;=IF(R$19="third",R$6,R$12)),H_LTV*R$21*H_LevRate/12,0)-IF($B60=IF(R$19="third",R$6,R$12),H_LTV*R$21,0)</f>
        <v>-982.446672292643</v>
      </c>
      <c r="S360" s="19" t="n">
        <f aca="false">S260+IF($B60=0,H_LTV*S$21,0)-IF(AND($B60&gt;=1,$B60&lt;=IF(S$19="third",S$6,S$12)),H_LTV*S$21*H_LevRate/12,0)-IF($B60=IF(S$19="third",S$6,S$12),H_LTV*S$21,0)</f>
        <v>-964.707878282676</v>
      </c>
      <c r="T360" s="19" t="n">
        <f aca="false">T260+IF($B60=0,H_LTV*T$21,0)-IF(AND($B60&gt;=1,$B60&lt;=IF(T$19="third",T$6,T$12)),H_LTV*T$21*H_LevRate/12,0)-IF($B60=IF(T$19="third",T$6,T$12),H_LTV*T$21,0)</f>
        <v>-884.361932</v>
      </c>
      <c r="U360" s="19" t="n">
        <f aca="false">U260+IF($B60=0,H_LTV*U$21,0)-IF(AND($B60&gt;=1,$B60&lt;=IF(U$19="third",U$6,U$12)),H_LTV*U$21*H_LevRate/12,0)-IF($B60=IF(U$19="third",U$6,U$12),H_LTV*U$21,0)</f>
        <v>-884.361932</v>
      </c>
      <c r="V360" s="19" t="n">
        <f aca="false">V260+IF($B60=0,H_LTV*V$21,0)-IF(AND($B60&gt;=1,$B60&lt;=IF(V$19="third",V$6,V$12)),H_LTV*V$21*H_LevRate/12,0)-IF($B60=IF(V$19="third",V$6,V$12),H_LTV*V$21,0)</f>
        <v>126632.829585</v>
      </c>
      <c r="W360" s="19" t="n">
        <f aca="false">W260+IF($B60=0,H_LTV*W$21,0)-IF(AND($B60&gt;=1,$B60&lt;=IF(W$19="third",W$6,W$12)),H_LTV*W$21*H_LevRate/12,0)-IF($B60=IF(W$19="third",W$6,W$12),H_LTV*W$21,0)</f>
        <v>-1125.452415</v>
      </c>
      <c r="X360" s="19" t="n">
        <f aca="false">X260+IF($B60=0,H_LTV*X$21,0)-IF(AND($B60&gt;=1,$B60&lt;=IF(X$19="third",X$6,X$12)),H_LTV*X$21*H_LevRate/12,0)-IF($B60=IF(X$19="third",X$6,X$12),H_LTV*X$21,0)</f>
        <v>0</v>
      </c>
      <c r="Y360" s="19" t="n">
        <f aca="false">Y260+IF($B60=0,H_LTV*Y$21,0)-IF(AND($B60&gt;=1,$B60&lt;=IF(Y$19="third",Y$6,Y$12)),H_LTV*Y$21*H_LevRate/12,0)-IF($B60=IF(Y$19="third",Y$6,Y$12),H_LTV*Y$21,0)</f>
        <v>0</v>
      </c>
    </row>
    <row r="361" customFormat="false" ht="15" hidden="false" customHeight="false" outlineLevel="0" collapsed="false">
      <c r="B361" s="0" t="n">
        <v>30</v>
      </c>
      <c r="C361" s="19" t="n">
        <f aca="false">C261+IF($B61=0,H_LTV*C$21,0)-IF(AND($B61&gt;=1,$B61&lt;=IF(C$19="third",C$6,C$12)),H_LTV*C$21*H_LevRate/12,0)-IF($B61=IF(C$19="third",C$6,C$12),H_LTV*C$21,0)</f>
        <v>-4153.64934820986</v>
      </c>
      <c r="D361" s="19" t="n">
        <f aca="false">D261+IF($B61=0,H_LTV*D$21,0)-IF(AND($B61&gt;=1,$B61&lt;=IF(D$19="third",D$6,D$12)),H_LTV*D$21*H_LevRate/12,0)-IF($B61=IF(D$19="third",D$6,D$12),H_LTV*D$21,0)</f>
        <v>0</v>
      </c>
      <c r="E361" s="19" t="n">
        <f aca="false">E261+IF($B61=0,H_LTV*E$21,0)-IF(AND($B61&gt;=1,$B61&lt;=IF(E$19="third",E$6,E$12)),H_LTV*E$21*H_LevRate/12,0)-IF($B61=IF(E$19="third",E$6,E$12),H_LTV*E$21,0)</f>
        <v>-4401.59187376416</v>
      </c>
      <c r="F361" s="19" t="n">
        <f aca="false">F261+IF($B61=0,H_LTV*F$21,0)-IF(AND($B61&gt;=1,$B61&lt;=IF(F$19="third",F$6,F$12)),H_LTV*F$21*H_LevRate/12,0)-IF($B61=IF(F$19="third",F$6,F$12),H_LTV*F$21,0)</f>
        <v>0</v>
      </c>
      <c r="G361" s="19" t="n">
        <f aca="false">G261+IF($B61=0,H_LTV*G$21,0)-IF(AND($B61&gt;=1,$B61&lt;=IF(G$19="third",G$6,G$12)),H_LTV*G$21*H_LevRate/12,0)-IF($B61=IF(G$19="third",G$6,G$12),H_LTV*G$21,0)</f>
        <v>0</v>
      </c>
      <c r="H361" s="19" t="n">
        <f aca="false">H261+IF($B61=0,H_LTV*H$21,0)-IF(AND($B61&gt;=1,$B61&lt;=IF(H$19="third",H$6,H$12)),H_LTV*H$21*H_LevRate/12,0)-IF($B61=IF(H$19="third",H$6,H$12),H_LTV*H$21,0)</f>
        <v>-1114.31776836121</v>
      </c>
      <c r="I361" s="19" t="n">
        <f aca="false">I261+IF($B61=0,H_LTV*I$21,0)-IF(AND($B61&gt;=1,$B61&lt;=IF(I$19="third",I$6,I$12)),H_LTV*I$21*H_LevRate/12,0)-IF($B61=IF(I$19="third",I$6,I$12),H_LTV*I$21,0)</f>
        <v>-848.709029050916</v>
      </c>
      <c r="J361" s="19" t="n">
        <f aca="false">J261+IF($B61=0,H_LTV*J$21,0)-IF(AND($B61&gt;=1,$B61&lt;=IF(J$19="third",J$6,J$12)),H_LTV*J$21*H_LevRate/12,0)-IF($B61=IF(J$19="third",J$6,J$12),H_LTV*J$21,0)</f>
        <v>-798.955983533063</v>
      </c>
      <c r="K361" s="19" t="n">
        <f aca="false">K261+IF($B61=0,H_LTV*K$21,0)-IF(AND($B61&gt;=1,$B61&lt;=IF(K$19="third",K$6,K$12)),H_LTV*K$21*H_LevRate/12,0)-IF($B61=IF(K$19="third",K$6,K$12),H_LTV*K$21,0)</f>
        <v>-4051.14033845918</v>
      </c>
      <c r="L361" s="19" t="n">
        <f aca="false">L261+IF($B61=0,H_LTV*L$21,0)-IF(AND($B61&gt;=1,$B61&lt;=IF(L$19="third",L$6,L$12)),H_LTV*L$21*H_LevRate/12,0)-IF($B61=IF(L$19="third",L$6,L$12),H_LTV*L$21,0)</f>
        <v>-4102.39484333452</v>
      </c>
      <c r="M361" s="19" t="n">
        <f aca="false">M261+IF($B61=0,H_LTV*M$21,0)-IF(AND($B61&gt;=1,$B61&lt;=IF(M$19="third",M$6,M$12)),H_LTV*M$21*H_LevRate/12,0)-IF($B61=IF(M$19="third",M$6,M$12),H_LTV*M$21,0)</f>
        <v>-4204.9038530852</v>
      </c>
      <c r="N361" s="19" t="n">
        <f aca="false">N261+IF($B61=0,H_LTV*N$21,0)-IF(AND($B61&gt;=1,$B61&lt;=IF(N$19="third",N$6,N$12)),H_LTV*N$21*H_LevRate/12,0)-IF($B61=IF(N$19="third",N$6,N$12),H_LTV*N$21,0)</f>
        <v>-903.649348209859</v>
      </c>
      <c r="O361" s="19" t="n">
        <f aca="false">O261+IF($B61=0,H_LTV*O$21,0)-IF(AND($B61&gt;=1,$B61&lt;=IF(O$19="third",O$6,O$12)),H_LTV*O$21*H_LevRate/12,0)-IF($B61=IF(O$19="third",O$6,O$12),H_LTV*O$21,0)</f>
        <v>-903.649348209859</v>
      </c>
      <c r="P361" s="19" t="n">
        <f aca="false">P261+IF($B61=0,H_LTV*P$21,0)-IF(AND($B61&gt;=1,$B61&lt;=IF(P$19="third",P$6,P$12)),H_LTV*P$21*H_LevRate/12,0)-IF($B61=IF(P$19="third",P$6,P$12),H_LTV*P$21,0)</f>
        <v>-903.649348209859</v>
      </c>
      <c r="Q361" s="19" t="n">
        <f aca="false">Q261+IF($B61=0,H_LTV*Q$21,0)-IF(AND($B61&gt;=1,$B61&lt;=IF(Q$19="third",Q$6,Q$12)),H_LTV*Q$21*H_LevRate/12,0)-IF($B61=IF(Q$19="third",Q$6,Q$12),H_LTV*Q$21,0)</f>
        <v>-4280.14444249262</v>
      </c>
      <c r="R361" s="19" t="n">
        <f aca="false">R261+IF($B61=0,H_LTV*R$21,0)-IF(AND($B61&gt;=1,$B61&lt;=IF(R$19="third",R$6,R$12)),H_LTV*R$21*H_LevRate/12,0)-IF($B61=IF(R$19="third",R$6,R$12),H_LTV*R$21,0)</f>
        <v>-982.446672292643</v>
      </c>
      <c r="S361" s="19" t="n">
        <f aca="false">S261+IF($B61=0,H_LTV*S$21,0)-IF(AND($B61&gt;=1,$B61&lt;=IF(S$19="third",S$6,S$12)),H_LTV*S$21*H_LevRate/12,0)-IF($B61=IF(S$19="third",S$6,S$12),H_LTV*S$21,0)</f>
        <v>-4214.70787828268</v>
      </c>
      <c r="T361" s="19" t="n">
        <f aca="false">T261+IF($B61=0,H_LTV*T$21,0)-IF(AND($B61&gt;=1,$B61&lt;=IF(T$19="third",T$6,T$12)),H_LTV*T$21*H_LevRate/12,0)-IF($B61=IF(T$19="third",T$6,T$12),H_LTV*T$21,0)</f>
        <v>-884.361932</v>
      </c>
      <c r="U361" s="19" t="n">
        <f aca="false">U261+IF($B61=0,H_LTV*U$21,0)-IF(AND($B61&gt;=1,$B61&lt;=IF(U$19="third",U$6,U$12)),H_LTV*U$21*H_LevRate/12,0)-IF($B61=IF(U$19="third",U$6,U$12),H_LTV*U$21,0)</f>
        <v>-884.361932</v>
      </c>
      <c r="V361" s="19" t="n">
        <f aca="false">V261+IF($B61=0,H_LTV*V$21,0)-IF(AND($B61&gt;=1,$B61&lt;=IF(V$19="third",V$6,V$12)),H_LTV*V$21*H_LevRate/12,0)-IF($B61=IF(V$19="third",V$6,V$12),H_LTV*V$21,0)</f>
        <v>0</v>
      </c>
      <c r="W361" s="19" t="n">
        <f aca="false">W261+IF($B61=0,H_LTV*W$21,0)-IF(AND($B61&gt;=1,$B61&lt;=IF(W$19="third",W$6,W$12)),H_LTV*W$21*H_LevRate/12,0)-IF($B61=IF(W$19="third",W$6,W$12),H_LTV*W$21,0)</f>
        <v>126632.829585</v>
      </c>
      <c r="X361" s="19" t="n">
        <f aca="false">X261+IF($B61=0,H_LTV*X$21,0)-IF(AND($B61&gt;=1,$B61&lt;=IF(X$19="third",X$6,X$12)),H_LTV*X$21*H_LevRate/12,0)-IF($B61=IF(X$19="third",X$6,X$12),H_LTV*X$21,0)</f>
        <v>0</v>
      </c>
      <c r="Y361" s="19" t="n">
        <f aca="false">Y261+IF($B61=0,H_LTV*Y$21,0)-IF(AND($B61&gt;=1,$B61&lt;=IF(Y$19="third",Y$6,Y$12)),H_LTV*Y$21*H_LevRate/12,0)-IF($B61=IF(Y$19="third",Y$6,Y$12),H_LTV*Y$21,0)</f>
        <v>0</v>
      </c>
    </row>
    <row r="362" customFormat="false" ht="15" hidden="false" customHeight="false" outlineLevel="0" collapsed="false">
      <c r="B362" s="0" t="n">
        <v>31</v>
      </c>
      <c r="C362" s="19" t="n">
        <f aca="false">C262+IF($B62=0,H_LTV*C$21,0)-IF(AND($B62&gt;=1,$B62&lt;=IF(C$19="third",C$6,C$12)),H_LTV*C$21*H_LevRate/12,0)-IF($B62=IF(C$19="third",C$6,C$12),H_LTV*C$21,0)</f>
        <v>-1053.64934820986</v>
      </c>
      <c r="D362" s="19" t="n">
        <f aca="false">D262+IF($B62=0,H_LTV*D$21,0)-IF(AND($B62&gt;=1,$B62&lt;=IF(D$19="third",D$6,D$12)),H_LTV*D$21*H_LevRate/12,0)-IF($B62=IF(D$19="third",D$6,D$12),H_LTV*D$21,0)</f>
        <v>0</v>
      </c>
      <c r="E362" s="19" t="n">
        <f aca="false">E262+IF($B62=0,H_LTV*E$21,0)-IF(AND($B62&gt;=1,$B62&lt;=IF(E$19="third",E$6,E$12)),H_LTV*E$21*H_LevRate/12,0)-IF($B62=IF(E$19="third",E$6,E$12),H_LTV*E$21,0)</f>
        <v>-1301.59187376416</v>
      </c>
      <c r="F362" s="19" t="n">
        <f aca="false">F262+IF($B62=0,H_LTV*F$21,0)-IF(AND($B62&gt;=1,$B62&lt;=IF(F$19="third",F$6,F$12)),H_LTV*F$21*H_LevRate/12,0)-IF($B62=IF(F$19="third",F$6,F$12),H_LTV*F$21,0)</f>
        <v>0</v>
      </c>
      <c r="G362" s="19" t="n">
        <f aca="false">G262+IF($B62=0,H_LTV*G$21,0)-IF(AND($B62&gt;=1,$B62&lt;=IF(G$19="third",G$6,G$12)),H_LTV*G$21*H_LevRate/12,0)-IF($B62=IF(G$19="third",G$6,G$12),H_LTV*G$21,0)</f>
        <v>0</v>
      </c>
      <c r="H362" s="19" t="n">
        <f aca="false">H262+IF($B62=0,H_LTV*H$21,0)-IF(AND($B62&gt;=1,$B62&lt;=IF(H$19="third",H$6,H$12)),H_LTV*H$21*H_LevRate/12,0)-IF($B62=IF(H$19="third",H$6,H$12),H_LTV*H$21,0)</f>
        <v>127858.65295587</v>
      </c>
      <c r="I362" s="19" t="n">
        <f aca="false">I262+IF($B62=0,H_LTV*I$21,0)-IF(AND($B62&gt;=1,$B62&lt;=IF(I$19="third",I$6,I$12)),H_LTV*I$21*H_LevRate/12,0)-IF($B62=IF(I$19="third",I$6,I$12),H_LTV*I$21,0)</f>
        <v>-848.709029050916</v>
      </c>
      <c r="J362" s="19" t="n">
        <f aca="false">J262+IF($B62=0,H_LTV*J$21,0)-IF(AND($B62&gt;=1,$B62&lt;=IF(J$19="third",J$6,J$12)),H_LTV*J$21*H_LevRate/12,0)-IF($B62=IF(J$19="third",J$6,J$12),H_LTV*J$21,0)</f>
        <v>-798.955983533063</v>
      </c>
      <c r="K362" s="19" t="n">
        <f aca="false">K262+IF($B62=0,H_LTV*K$21,0)-IF(AND($B62&gt;=1,$B62&lt;=IF(K$19="third",K$6,K$12)),H_LTV*K$21*H_LevRate/12,0)-IF($B62=IF(K$19="third",K$6,K$12),H_LTV*K$21,0)</f>
        <v>-951.140338459184</v>
      </c>
      <c r="L362" s="19" t="n">
        <f aca="false">L262+IF($B62=0,H_LTV*L$21,0)-IF(AND($B62&gt;=1,$B62&lt;=IF(L$19="third",L$6,L$12)),H_LTV*L$21*H_LevRate/12,0)-IF($B62=IF(L$19="third",L$6,L$12),H_LTV*L$21,0)</f>
        <v>-1002.39484333452</v>
      </c>
      <c r="M362" s="19" t="n">
        <f aca="false">M262+IF($B62=0,H_LTV*M$21,0)-IF(AND($B62&gt;=1,$B62&lt;=IF(M$19="third",M$6,M$12)),H_LTV*M$21*H_LevRate/12,0)-IF($B62=IF(M$19="third",M$6,M$12),H_LTV*M$21,0)</f>
        <v>-1104.9038530852</v>
      </c>
      <c r="N362" s="19" t="n">
        <f aca="false">N262+IF($B62=0,H_LTV*N$21,0)-IF(AND($B62&gt;=1,$B62&lt;=IF(N$19="third",N$6,N$12)),H_LTV*N$21*H_LevRate/12,0)-IF($B62=IF(N$19="third",N$6,N$12),H_LTV*N$21,0)</f>
        <v>-903.649348209859</v>
      </c>
      <c r="O362" s="19" t="n">
        <f aca="false">O262+IF($B62=0,H_LTV*O$21,0)-IF(AND($B62&gt;=1,$B62&lt;=IF(O$19="third",O$6,O$12)),H_LTV*O$21*H_LevRate/12,0)-IF($B62=IF(O$19="third",O$6,O$12),H_LTV*O$21,0)</f>
        <v>-903.649348209859</v>
      </c>
      <c r="P362" s="19" t="n">
        <f aca="false">P262+IF($B62=0,H_LTV*P$21,0)-IF(AND($B62&gt;=1,$B62&lt;=IF(P$19="third",P$6,P$12)),H_LTV*P$21*H_LevRate/12,0)-IF($B62=IF(P$19="third",P$6,P$12),H_LTV*P$21,0)</f>
        <v>-903.649348209859</v>
      </c>
      <c r="Q362" s="19" t="n">
        <f aca="false">Q262+IF($B62=0,H_LTV*Q$21,0)-IF(AND($B62&gt;=1,$B62&lt;=IF(Q$19="third",Q$6,Q$12)),H_LTV*Q$21*H_LevRate/12,0)-IF($B62=IF(Q$19="third",Q$6,Q$12),H_LTV*Q$21,0)</f>
        <v>-1180.14444249262</v>
      </c>
      <c r="R362" s="19" t="n">
        <f aca="false">R262+IF($B62=0,H_LTV*R$21,0)-IF(AND($B62&gt;=1,$B62&lt;=IF(R$19="third",R$6,R$12)),H_LTV*R$21*H_LevRate/12,0)-IF($B62=IF(R$19="third",R$6,R$12),H_LTV*R$21,0)</f>
        <v>-982.446672292643</v>
      </c>
      <c r="S362" s="19" t="n">
        <f aca="false">S262+IF($B62=0,H_LTV*S$21,0)-IF(AND($B62&gt;=1,$B62&lt;=IF(S$19="third",S$6,S$12)),H_LTV*S$21*H_LevRate/12,0)-IF($B62=IF(S$19="third",S$6,S$12),H_LTV*S$21,0)</f>
        <v>-1114.70787828268</v>
      </c>
      <c r="T362" s="19" t="n">
        <f aca="false">T262+IF($B62=0,H_LTV*T$21,0)-IF(AND($B62&gt;=1,$B62&lt;=IF(T$19="third",T$6,T$12)),H_LTV*T$21*H_LevRate/12,0)-IF($B62=IF(T$19="third",T$6,T$12),H_LTV*T$21,0)</f>
        <v>-884.361932</v>
      </c>
      <c r="U362" s="19" t="n">
        <f aca="false">U262+IF($B62=0,H_LTV*U$21,0)-IF(AND($B62&gt;=1,$B62&lt;=IF(U$19="third",U$6,U$12)),H_LTV*U$21*H_LevRate/12,0)-IF($B62=IF(U$19="third",U$6,U$12),H_LTV*U$21,0)</f>
        <v>-884.361932</v>
      </c>
      <c r="V362" s="19" t="n">
        <f aca="false">V262+IF($B62=0,H_LTV*V$21,0)-IF(AND($B62&gt;=1,$B62&lt;=IF(V$19="third",V$6,V$12)),H_LTV*V$21*H_LevRate/12,0)-IF($B62=IF(V$19="third",V$6,V$12),H_LTV*V$21,0)</f>
        <v>0</v>
      </c>
      <c r="W362" s="19" t="n">
        <f aca="false">W262+IF($B62=0,H_LTV*W$21,0)-IF(AND($B62&gt;=1,$B62&lt;=IF(W$19="third",W$6,W$12)),H_LTV*W$21*H_LevRate/12,0)-IF($B62=IF(W$19="third",W$6,W$12),H_LTV*W$21,0)</f>
        <v>0</v>
      </c>
      <c r="X362" s="19" t="n">
        <f aca="false">X262+IF($B62=0,H_LTV*X$21,0)-IF(AND($B62&gt;=1,$B62&lt;=IF(X$19="third",X$6,X$12)),H_LTV*X$21*H_LevRate/12,0)-IF($B62=IF(X$19="third",X$6,X$12),H_LTV*X$21,0)</f>
        <v>0</v>
      </c>
      <c r="Y362" s="19" t="n">
        <f aca="false">Y262+IF($B62=0,H_LTV*Y$21,0)-IF(AND($B62&gt;=1,$B62&lt;=IF(Y$19="third",Y$6,Y$12)),H_LTV*Y$21*H_LevRate/12,0)-IF($B62=IF(Y$19="third",Y$6,Y$12),H_LTV*Y$21,0)</f>
        <v>0</v>
      </c>
    </row>
    <row r="363" customFormat="false" ht="15" hidden="false" customHeight="false" outlineLevel="0" collapsed="false">
      <c r="B363" s="0" t="n">
        <v>32</v>
      </c>
      <c r="C363" s="19" t="n">
        <f aca="false">C263+IF($B63=0,H_LTV*C$21,0)-IF(AND($B63&gt;=1,$B63&lt;=IF(C$19="third",C$6,C$12)),H_LTV*C$21*H_LevRate/12,0)-IF($B63=IF(C$19="third",C$6,C$12),H_LTV*C$21,0)</f>
        <v>-1053.64934820986</v>
      </c>
      <c r="D363" s="19" t="n">
        <f aca="false">D263+IF($B63=0,H_LTV*D$21,0)-IF(AND($B63&gt;=1,$B63&lt;=IF(D$19="third",D$6,D$12)),H_LTV*D$21*H_LevRate/12,0)-IF($B63=IF(D$19="third",D$6,D$12),H_LTV*D$21,0)</f>
        <v>0</v>
      </c>
      <c r="E363" s="19" t="n">
        <f aca="false">E263+IF($B63=0,H_LTV*E$21,0)-IF(AND($B63&gt;=1,$B63&lt;=IF(E$19="third",E$6,E$12)),H_LTV*E$21*H_LevRate/12,0)-IF($B63=IF(E$19="third",E$6,E$12),H_LTV*E$21,0)</f>
        <v>-1301.59187376416</v>
      </c>
      <c r="F363" s="19" t="n">
        <f aca="false">F263+IF($B63=0,H_LTV*F$21,0)-IF(AND($B63&gt;=1,$B63&lt;=IF(F$19="third",F$6,F$12)),H_LTV*F$21*H_LevRate/12,0)-IF($B63=IF(F$19="third",F$6,F$12),H_LTV*F$21,0)</f>
        <v>0</v>
      </c>
      <c r="G363" s="19" t="n">
        <f aca="false">G263+IF($B63=0,H_LTV*G$21,0)-IF(AND($B63&gt;=1,$B63&lt;=IF(G$19="third",G$6,G$12)),H_LTV*G$21*H_LevRate/12,0)-IF($B63=IF(G$19="third",G$6,G$12),H_LTV*G$21,0)</f>
        <v>0</v>
      </c>
      <c r="H363" s="19" t="n">
        <f aca="false">H263+IF($B63=0,H_LTV*H$21,0)-IF(AND($B63&gt;=1,$B63&lt;=IF(H$19="third",H$6,H$12)),H_LTV*H$21*H_LevRate/12,0)-IF($B63=IF(H$19="third",H$6,H$12),H_LTV*H$21,0)</f>
        <v>0</v>
      </c>
      <c r="I363" s="19" t="n">
        <f aca="false">I263+IF($B63=0,H_LTV*I$21,0)-IF(AND($B63&gt;=1,$B63&lt;=IF(I$19="third",I$6,I$12)),H_LTV*I$21*H_LevRate/12,0)-IF($B63=IF(I$19="third",I$6,I$12),H_LTV*I$21,0)</f>
        <v>-848.709029050916</v>
      </c>
      <c r="J363" s="19" t="n">
        <f aca="false">J263+IF($B63=0,H_LTV*J$21,0)-IF(AND($B63&gt;=1,$B63&lt;=IF(J$19="third",J$6,J$12)),H_LTV*J$21*H_LevRate/12,0)-IF($B63=IF(J$19="third",J$6,J$12),H_LTV*J$21,0)</f>
        <v>-798.955983533063</v>
      </c>
      <c r="K363" s="19" t="n">
        <f aca="false">K263+IF($B63=0,H_LTV*K$21,0)-IF(AND($B63&gt;=1,$B63&lt;=IF(K$19="third",K$6,K$12)),H_LTV*K$21*H_LevRate/12,0)-IF($B63=IF(K$19="third",K$6,K$12),H_LTV*K$21,0)</f>
        <v>-951.140338459184</v>
      </c>
      <c r="L363" s="19" t="n">
        <f aca="false">L263+IF($B63=0,H_LTV*L$21,0)-IF(AND($B63&gt;=1,$B63&lt;=IF(L$19="third",L$6,L$12)),H_LTV*L$21*H_LevRate/12,0)-IF($B63=IF(L$19="third",L$6,L$12),H_LTV*L$21,0)</f>
        <v>-1002.39484333452</v>
      </c>
      <c r="M363" s="19" t="n">
        <f aca="false">M263+IF($B63=0,H_LTV*M$21,0)-IF(AND($B63&gt;=1,$B63&lt;=IF(M$19="third",M$6,M$12)),H_LTV*M$21*H_LevRate/12,0)-IF($B63=IF(M$19="third",M$6,M$12),H_LTV*M$21,0)</f>
        <v>-1104.9038530852</v>
      </c>
      <c r="N363" s="19" t="n">
        <f aca="false">N263+IF($B63=0,H_LTV*N$21,0)-IF(AND($B63&gt;=1,$B63&lt;=IF(N$19="third",N$6,N$12)),H_LTV*N$21*H_LevRate/12,0)-IF($B63=IF(N$19="third",N$6,N$12),H_LTV*N$21,0)</f>
        <v>-903.649348209859</v>
      </c>
      <c r="O363" s="19" t="n">
        <f aca="false">O263+IF($B63=0,H_LTV*O$21,0)-IF(AND($B63&gt;=1,$B63&lt;=IF(O$19="third",O$6,O$12)),H_LTV*O$21*H_LevRate/12,0)-IF($B63=IF(O$19="third",O$6,O$12),H_LTV*O$21,0)</f>
        <v>-903.649348209859</v>
      </c>
      <c r="P363" s="19" t="n">
        <f aca="false">P263+IF($B63=0,H_LTV*P$21,0)-IF(AND($B63&gt;=1,$B63&lt;=IF(P$19="third",P$6,P$12)),H_LTV*P$21*H_LevRate/12,0)-IF($B63=IF(P$19="third",P$6,P$12),H_LTV*P$21,0)</f>
        <v>-903.649348209859</v>
      </c>
      <c r="Q363" s="19" t="n">
        <f aca="false">Q263+IF($B63=0,H_LTV*Q$21,0)-IF(AND($B63&gt;=1,$B63&lt;=IF(Q$19="third",Q$6,Q$12)),H_LTV*Q$21*H_LevRate/12,0)-IF($B63=IF(Q$19="third",Q$6,Q$12),H_LTV*Q$21,0)</f>
        <v>-1180.14444249262</v>
      </c>
      <c r="R363" s="19" t="n">
        <f aca="false">R263+IF($B63=0,H_LTV*R$21,0)-IF(AND($B63&gt;=1,$B63&lt;=IF(R$19="third",R$6,R$12)),H_LTV*R$21*H_LevRate/12,0)-IF($B63=IF(R$19="third",R$6,R$12),H_LTV*R$21,0)</f>
        <v>-982.446672292643</v>
      </c>
      <c r="S363" s="19" t="n">
        <f aca="false">S263+IF($B63=0,H_LTV*S$21,0)-IF(AND($B63&gt;=1,$B63&lt;=IF(S$19="third",S$6,S$12)),H_LTV*S$21*H_LevRate/12,0)-IF($B63=IF(S$19="third",S$6,S$12),H_LTV*S$21,0)</f>
        <v>-1114.70787828268</v>
      </c>
      <c r="T363" s="19" t="n">
        <f aca="false">T263+IF($B63=0,H_LTV*T$21,0)-IF(AND($B63&gt;=1,$B63&lt;=IF(T$19="third",T$6,T$12)),H_LTV*T$21*H_LevRate/12,0)-IF($B63=IF(T$19="third",T$6,T$12),H_LTV*T$21,0)</f>
        <v>-4134.361932</v>
      </c>
      <c r="U363" s="19" t="n">
        <f aca="false">U263+IF($B63=0,H_LTV*U$21,0)-IF(AND($B63&gt;=1,$B63&lt;=IF(U$19="third",U$6,U$12)),H_LTV*U$21*H_LevRate/12,0)-IF($B63=IF(U$19="third",U$6,U$12),H_LTV*U$21,0)</f>
        <v>-884.361932</v>
      </c>
      <c r="V363" s="19" t="n">
        <f aca="false">V263+IF($B63=0,H_LTV*V$21,0)-IF(AND($B63&gt;=1,$B63&lt;=IF(V$19="third",V$6,V$12)),H_LTV*V$21*H_LevRate/12,0)-IF($B63=IF(V$19="third",V$6,V$12),H_LTV*V$21,0)</f>
        <v>0</v>
      </c>
      <c r="W363" s="19" t="n">
        <f aca="false">W263+IF($B63=0,H_LTV*W$21,0)-IF(AND($B63&gt;=1,$B63&lt;=IF(W$19="third",W$6,W$12)),H_LTV*W$21*H_LevRate/12,0)-IF($B63=IF(W$19="third",W$6,W$12),H_LTV*W$21,0)</f>
        <v>0</v>
      </c>
      <c r="X363" s="19" t="n">
        <f aca="false">X263+IF($B63=0,H_LTV*X$21,0)-IF(AND($B63&gt;=1,$B63&lt;=IF(X$19="third",X$6,X$12)),H_LTV*X$21*H_LevRate/12,0)-IF($B63=IF(X$19="third",X$6,X$12),H_LTV*X$21,0)</f>
        <v>0</v>
      </c>
      <c r="Y363" s="19" t="n">
        <f aca="false">Y263+IF($B63=0,H_LTV*Y$21,0)-IF(AND($B63&gt;=1,$B63&lt;=IF(Y$19="third",Y$6,Y$12)),H_LTV*Y$21*H_LevRate/12,0)-IF($B63=IF(Y$19="third",Y$6,Y$12),H_LTV*Y$21,0)</f>
        <v>0</v>
      </c>
    </row>
    <row r="364" customFormat="false" ht="15" hidden="false" customHeight="false" outlineLevel="0" collapsed="false">
      <c r="B364" s="0" t="n">
        <v>33</v>
      </c>
      <c r="C364" s="19" t="n">
        <f aca="false">C264+IF($B64=0,H_LTV*C$21,0)-IF(AND($B64&gt;=1,$B64&lt;=IF(C$19="third",C$6,C$12)),H_LTV*C$21*H_LevRate/12,0)-IF($B64=IF(C$19="third",C$6,C$12),H_LTV*C$21,0)</f>
        <v>-9353.64934820986</v>
      </c>
      <c r="D364" s="19" t="n">
        <f aca="false">D264+IF($B64=0,H_LTV*D$21,0)-IF(AND($B64&gt;=1,$B64&lt;=IF(D$19="third",D$6,D$12)),H_LTV*D$21*H_LevRate/12,0)-IF($B64=IF(D$19="third",D$6,D$12),H_LTV*D$21,0)</f>
        <v>0</v>
      </c>
      <c r="E364" s="19" t="n">
        <f aca="false">E264+IF($B64=0,H_LTV*E$21,0)-IF(AND($B64&gt;=1,$B64&lt;=IF(E$19="third",E$6,E$12)),H_LTV*E$21*H_LevRate/12,0)-IF($B64=IF(E$19="third",E$6,E$12),H_LTV*E$21,0)</f>
        <v>-9601.59187376416</v>
      </c>
      <c r="F364" s="19" t="n">
        <f aca="false">F264+IF($B64=0,H_LTV*F$21,0)-IF(AND($B64&gt;=1,$B64&lt;=IF(F$19="third",F$6,F$12)),H_LTV*F$21*H_LevRate/12,0)-IF($B64=IF(F$19="third",F$6,F$12),H_LTV*F$21,0)</f>
        <v>0</v>
      </c>
      <c r="G364" s="19" t="n">
        <f aca="false">G264+IF($B64=0,H_LTV*G$21,0)-IF(AND($B64&gt;=1,$B64&lt;=IF(G$19="third",G$6,G$12)),H_LTV*G$21*H_LevRate/12,0)-IF($B64=IF(G$19="third",G$6,G$12),H_LTV*G$21,0)</f>
        <v>0</v>
      </c>
      <c r="H364" s="19" t="n">
        <f aca="false">H264+IF($B64=0,H_LTV*H$21,0)-IF(AND($B64&gt;=1,$B64&lt;=IF(H$19="third",H$6,H$12)),H_LTV*H$21*H_LevRate/12,0)-IF($B64=IF(H$19="third",H$6,H$12),H_LTV*H$21,0)</f>
        <v>0</v>
      </c>
      <c r="I364" s="19" t="n">
        <f aca="false">I264+IF($B64=0,H_LTV*I$21,0)-IF(AND($B64&gt;=1,$B64&lt;=IF(I$19="third",I$6,I$12)),H_LTV*I$21*H_LevRate/12,0)-IF($B64=IF(I$19="third",I$6,I$12),H_LTV*I$21,0)</f>
        <v>-848.709029050916</v>
      </c>
      <c r="J364" s="19" t="n">
        <f aca="false">J264+IF($B64=0,H_LTV*J$21,0)-IF(AND($B64&gt;=1,$B64&lt;=IF(J$19="third",J$6,J$12)),H_LTV*J$21*H_LevRate/12,0)-IF($B64=IF(J$19="third",J$6,J$12),H_LTV*J$21,0)</f>
        <v>-798.955983533063</v>
      </c>
      <c r="K364" s="19" t="n">
        <f aca="false">K264+IF($B64=0,H_LTV*K$21,0)-IF(AND($B64&gt;=1,$B64&lt;=IF(K$19="third",K$6,K$12)),H_LTV*K$21*H_LevRate/12,0)-IF($B64=IF(K$19="third",K$6,K$12),H_LTV*K$21,0)</f>
        <v>-8191.14033845918</v>
      </c>
      <c r="L364" s="19" t="n">
        <f aca="false">L264+IF($B64=0,H_LTV*L$21,0)-IF(AND($B64&gt;=1,$B64&lt;=IF(L$19="third",L$6,L$12)),H_LTV*L$21*H_LevRate/12,0)-IF($B64=IF(L$19="third",L$6,L$12),H_LTV*L$21,0)</f>
        <v>-8772.39484333452</v>
      </c>
      <c r="M364" s="19" t="n">
        <f aca="false">M264+IF($B64=0,H_LTV*M$21,0)-IF(AND($B64&gt;=1,$B64&lt;=IF(M$19="third",M$6,M$12)),H_LTV*M$21*H_LevRate/12,0)-IF($B64=IF(M$19="third",M$6,M$12),H_LTV*M$21,0)</f>
        <v>-9934.9038530852</v>
      </c>
      <c r="N364" s="19" t="n">
        <f aca="false">N264+IF($B64=0,H_LTV*N$21,0)-IF(AND($B64&gt;=1,$B64&lt;=IF(N$19="third",N$6,N$12)),H_LTV*N$21*H_LevRate/12,0)-IF($B64=IF(N$19="third",N$6,N$12),H_LTV*N$21,0)</f>
        <v>-903.649348209859</v>
      </c>
      <c r="O364" s="19" t="n">
        <f aca="false">O264+IF($B64=0,H_LTV*O$21,0)-IF(AND($B64&gt;=1,$B64&lt;=IF(O$19="third",O$6,O$12)),H_LTV*O$21*H_LevRate/12,0)-IF($B64=IF(O$19="third",O$6,O$12),H_LTV*O$21,0)</f>
        <v>-903.649348209859</v>
      </c>
      <c r="P364" s="19" t="n">
        <f aca="false">P264+IF($B64=0,H_LTV*P$21,0)-IF(AND($B64&gt;=1,$B64&lt;=IF(P$19="third",P$6,P$12)),H_LTV*P$21*H_LevRate/12,0)-IF($B64=IF(P$19="third",P$6,P$12),H_LTV*P$21,0)</f>
        <v>-903.649348209859</v>
      </c>
      <c r="Q364" s="19" t="n">
        <f aca="false">Q264+IF($B64=0,H_LTV*Q$21,0)-IF(AND($B64&gt;=1,$B64&lt;=IF(Q$19="third",Q$6,Q$12)),H_LTV*Q$21*H_LevRate/12,0)-IF($B64=IF(Q$19="third",Q$6,Q$12),H_LTV*Q$21,0)</f>
        <v>-9480.14444249263</v>
      </c>
      <c r="R364" s="19" t="n">
        <f aca="false">R264+IF($B64=0,H_LTV*R$21,0)-IF(AND($B64&gt;=1,$B64&lt;=IF(R$19="third",R$6,R$12)),H_LTV*R$21*H_LevRate/12,0)-IF($B64=IF(R$19="third",R$6,R$12),H_LTV*R$21,0)</f>
        <v>-982.446672292643</v>
      </c>
      <c r="S364" s="19" t="n">
        <f aca="false">S264+IF($B64=0,H_LTV*S$21,0)-IF(AND($B64&gt;=1,$B64&lt;=IF(S$19="third",S$6,S$12)),H_LTV*S$21*H_LevRate/12,0)-IF($B64=IF(S$19="third",S$6,S$12),H_LTV*S$21,0)</f>
        <v>-8884.70787828268</v>
      </c>
      <c r="T364" s="19" t="n">
        <f aca="false">T264+IF($B64=0,H_LTV*T$21,0)-IF(AND($B64&gt;=1,$B64&lt;=IF(T$19="third",T$6,T$12)),H_LTV*T$21*H_LevRate/12,0)-IF($B64=IF(T$19="third",T$6,T$12),H_LTV*T$21,0)</f>
        <v>-1034.361932</v>
      </c>
      <c r="U364" s="19" t="n">
        <f aca="false">U264+IF($B64=0,H_LTV*U$21,0)-IF(AND($B64&gt;=1,$B64&lt;=IF(U$19="third",U$6,U$12)),H_LTV*U$21*H_LevRate/12,0)-IF($B64=IF(U$19="third",U$6,U$12),H_LTV*U$21,0)</f>
        <v>-4134.361932</v>
      </c>
      <c r="V364" s="19" t="n">
        <f aca="false">V264+IF($B64=0,H_LTV*V$21,0)-IF(AND($B64&gt;=1,$B64&lt;=IF(V$19="third",V$6,V$12)),H_LTV*V$21*H_LevRate/12,0)-IF($B64=IF(V$19="third",V$6,V$12),H_LTV*V$21,0)</f>
        <v>0</v>
      </c>
      <c r="W364" s="19" t="n">
        <f aca="false">W264+IF($B64=0,H_LTV*W$21,0)-IF(AND($B64&gt;=1,$B64&lt;=IF(W$19="third",W$6,W$12)),H_LTV*W$21*H_LevRate/12,0)-IF($B64=IF(W$19="third",W$6,W$12),H_LTV*W$21,0)</f>
        <v>0</v>
      </c>
      <c r="X364" s="19" t="n">
        <f aca="false">X264+IF($B64=0,H_LTV*X$21,0)-IF(AND($B64&gt;=1,$B64&lt;=IF(X$19="third",X$6,X$12)),H_LTV*X$21*H_LevRate/12,0)-IF($B64=IF(X$19="third",X$6,X$12),H_LTV*X$21,0)</f>
        <v>0</v>
      </c>
      <c r="Y364" s="19" t="n">
        <f aca="false">Y264+IF($B64=0,H_LTV*Y$21,0)-IF(AND($B64&gt;=1,$B64&lt;=IF(Y$19="third",Y$6,Y$12)),H_LTV*Y$21*H_LevRate/12,0)-IF($B64=IF(Y$19="third",Y$6,Y$12),H_LTV*Y$21,0)</f>
        <v>0</v>
      </c>
    </row>
    <row r="365" customFormat="false" ht="15" hidden="false" customHeight="false" outlineLevel="0" collapsed="false">
      <c r="B365" s="0" t="n">
        <v>34</v>
      </c>
      <c r="C365" s="19" t="n">
        <f aca="false">C265+IF($B65=0,H_LTV*C$21,0)-IF(AND($B65&gt;=1,$B65&lt;=IF(C$19="third",C$6,C$12)),H_LTV*C$21*H_LevRate/12,0)-IF($B65=IF(C$19="third",C$6,C$12),H_LTV*C$21,0)</f>
        <v>-1053.64934820986</v>
      </c>
      <c r="D365" s="19" t="n">
        <f aca="false">D265+IF($B65=0,H_LTV*D$21,0)-IF(AND($B65&gt;=1,$B65&lt;=IF(D$19="third",D$6,D$12)),H_LTV*D$21*H_LevRate/12,0)-IF($B65=IF(D$19="third",D$6,D$12),H_LTV*D$21,0)</f>
        <v>0</v>
      </c>
      <c r="E365" s="19" t="n">
        <f aca="false">E265+IF($B65=0,H_LTV*E$21,0)-IF(AND($B65&gt;=1,$B65&lt;=IF(E$19="third",E$6,E$12)),H_LTV*E$21*H_LevRate/12,0)-IF($B65=IF(E$19="third",E$6,E$12),H_LTV*E$21,0)</f>
        <v>-1301.59187376416</v>
      </c>
      <c r="F365" s="19" t="n">
        <f aca="false">F265+IF($B65=0,H_LTV*F$21,0)-IF(AND($B65&gt;=1,$B65&lt;=IF(F$19="third",F$6,F$12)),H_LTV*F$21*H_LevRate/12,0)-IF($B65=IF(F$19="third",F$6,F$12),H_LTV*F$21,0)</f>
        <v>0</v>
      </c>
      <c r="G365" s="19" t="n">
        <f aca="false">G265+IF($B65=0,H_LTV*G$21,0)-IF(AND($B65&gt;=1,$B65&lt;=IF(G$19="third",G$6,G$12)),H_LTV*G$21*H_LevRate/12,0)-IF($B65=IF(G$19="third",G$6,G$12),H_LTV*G$21,0)</f>
        <v>0</v>
      </c>
      <c r="H365" s="19" t="n">
        <f aca="false">H265+IF($B65=0,H_LTV*H$21,0)-IF(AND($B65&gt;=1,$B65&lt;=IF(H$19="third",H$6,H$12)),H_LTV*H$21*H_LevRate/12,0)-IF($B65=IF(H$19="third",H$6,H$12),H_LTV*H$21,0)</f>
        <v>0</v>
      </c>
      <c r="I365" s="19" t="n">
        <f aca="false">I265+IF($B65=0,H_LTV*I$21,0)-IF(AND($B65&gt;=1,$B65&lt;=IF(I$19="third",I$6,I$12)),H_LTV*I$21*H_LevRate/12,0)-IF($B65=IF(I$19="third",I$6,I$12),H_LTV*I$21,0)</f>
        <v>-848.709029050916</v>
      </c>
      <c r="J365" s="19" t="n">
        <f aca="false">J265+IF($B65=0,H_LTV*J$21,0)-IF(AND($B65&gt;=1,$B65&lt;=IF(J$19="third",J$6,J$12)),H_LTV*J$21*H_LevRate/12,0)-IF($B65=IF(J$19="third",J$6,J$12),H_LTV*J$21,0)</f>
        <v>-798.955983533063</v>
      </c>
      <c r="K365" s="19" t="n">
        <f aca="false">K265+IF($B65=0,H_LTV*K$21,0)-IF(AND($B65&gt;=1,$B65&lt;=IF(K$19="third",K$6,K$12)),H_LTV*K$21*H_LevRate/12,0)-IF($B65=IF(K$19="third",K$6,K$12),H_LTV*K$21,0)</f>
        <v>-951.140338459184</v>
      </c>
      <c r="L365" s="19" t="n">
        <f aca="false">L265+IF($B65=0,H_LTV*L$21,0)-IF(AND($B65&gt;=1,$B65&lt;=IF(L$19="third",L$6,L$12)),H_LTV*L$21*H_LevRate/12,0)-IF($B65=IF(L$19="third",L$6,L$12),H_LTV*L$21,0)</f>
        <v>-1002.39484333452</v>
      </c>
      <c r="M365" s="19" t="n">
        <f aca="false">M265+IF($B65=0,H_LTV*M$21,0)-IF(AND($B65&gt;=1,$B65&lt;=IF(M$19="third",M$6,M$12)),H_LTV*M$21*H_LevRate/12,0)-IF($B65=IF(M$19="third",M$6,M$12),H_LTV*M$21,0)</f>
        <v>-1104.9038530852</v>
      </c>
      <c r="N365" s="19" t="n">
        <f aca="false">N265+IF($B65=0,H_LTV*N$21,0)-IF(AND($B65&gt;=1,$B65&lt;=IF(N$19="third",N$6,N$12)),H_LTV*N$21*H_LevRate/12,0)-IF($B65=IF(N$19="third",N$6,N$12),H_LTV*N$21,0)</f>
        <v>-903.649348209859</v>
      </c>
      <c r="O365" s="19" t="n">
        <f aca="false">O265+IF($B65=0,H_LTV*O$21,0)-IF(AND($B65&gt;=1,$B65&lt;=IF(O$19="third",O$6,O$12)),H_LTV*O$21*H_LevRate/12,0)-IF($B65=IF(O$19="third",O$6,O$12),H_LTV*O$21,0)</f>
        <v>-903.649348209859</v>
      </c>
      <c r="P365" s="19" t="n">
        <f aca="false">P265+IF($B65=0,H_LTV*P$21,0)-IF(AND($B65&gt;=1,$B65&lt;=IF(P$19="third",P$6,P$12)),H_LTV*P$21*H_LevRate/12,0)-IF($B65=IF(P$19="third",P$6,P$12),H_LTV*P$21,0)</f>
        <v>-903.649348209859</v>
      </c>
      <c r="Q365" s="19" t="n">
        <f aca="false">Q265+IF($B65=0,H_LTV*Q$21,0)-IF(AND($B65&gt;=1,$B65&lt;=IF(Q$19="third",Q$6,Q$12)),H_LTV*Q$21*H_LevRate/12,0)-IF($B65=IF(Q$19="third",Q$6,Q$12),H_LTV*Q$21,0)</f>
        <v>-1180.14444249262</v>
      </c>
      <c r="R365" s="19" t="n">
        <f aca="false">R265+IF($B65=0,H_LTV*R$21,0)-IF(AND($B65&gt;=1,$B65&lt;=IF(R$19="third",R$6,R$12)),H_LTV*R$21*H_LevRate/12,0)-IF($B65=IF(R$19="third",R$6,R$12),H_LTV*R$21,0)</f>
        <v>-982.446672292643</v>
      </c>
      <c r="S365" s="19" t="n">
        <f aca="false">S265+IF($B65=0,H_LTV*S$21,0)-IF(AND($B65&gt;=1,$B65&lt;=IF(S$19="third",S$6,S$12)),H_LTV*S$21*H_LevRate/12,0)-IF($B65=IF(S$19="third",S$6,S$12),H_LTV*S$21,0)</f>
        <v>-1114.70787828268</v>
      </c>
      <c r="T365" s="19" t="n">
        <f aca="false">T265+IF($B65=0,H_LTV*T$21,0)-IF(AND($B65&gt;=1,$B65&lt;=IF(T$19="third",T$6,T$12)),H_LTV*T$21*H_LevRate/12,0)-IF($B65=IF(T$19="third",T$6,T$12),H_LTV*T$21,0)</f>
        <v>-1034.361932</v>
      </c>
      <c r="U365" s="19" t="n">
        <f aca="false">U265+IF($B65=0,H_LTV*U$21,0)-IF(AND($B65&gt;=1,$B65&lt;=IF(U$19="third",U$6,U$12)),H_LTV*U$21*H_LevRate/12,0)-IF($B65=IF(U$19="third",U$6,U$12),H_LTV*U$21,0)</f>
        <v>-1034.361932</v>
      </c>
      <c r="V365" s="19" t="n">
        <f aca="false">V265+IF($B65=0,H_LTV*V$21,0)-IF(AND($B65&gt;=1,$B65&lt;=IF(V$19="third",V$6,V$12)),H_LTV*V$21*H_LevRate/12,0)-IF($B65=IF(V$19="third",V$6,V$12),H_LTV*V$21,0)</f>
        <v>0</v>
      </c>
      <c r="W365" s="19" t="n">
        <f aca="false">W265+IF($B65=0,H_LTV*W$21,0)-IF(AND($B65&gt;=1,$B65&lt;=IF(W$19="third",W$6,W$12)),H_LTV*W$21*H_LevRate/12,0)-IF($B65=IF(W$19="third",W$6,W$12),H_LTV*W$21,0)</f>
        <v>0</v>
      </c>
      <c r="X365" s="19" t="n">
        <f aca="false">X265+IF($B65=0,H_LTV*X$21,0)-IF(AND($B65&gt;=1,$B65&lt;=IF(X$19="third",X$6,X$12)),H_LTV*X$21*H_LevRate/12,0)-IF($B65=IF(X$19="third",X$6,X$12),H_LTV*X$21,0)</f>
        <v>0</v>
      </c>
      <c r="Y365" s="19" t="n">
        <f aca="false">Y265+IF($B65=0,H_LTV*Y$21,0)-IF(AND($B65&gt;=1,$B65&lt;=IF(Y$19="third",Y$6,Y$12)),H_LTV*Y$21*H_LevRate/12,0)-IF($B65=IF(Y$19="third",Y$6,Y$12),H_LTV*Y$21,0)</f>
        <v>0</v>
      </c>
    </row>
    <row r="366" customFormat="false" ht="15" hidden="false" customHeight="false" outlineLevel="0" collapsed="false">
      <c r="B366" s="0" t="n">
        <v>35</v>
      </c>
      <c r="C366" s="19" t="n">
        <f aca="false">C266+IF($B66=0,H_LTV*C$21,0)-IF(AND($B66&gt;=1,$B66&lt;=IF(C$19="third",C$6,C$12)),H_LTV*C$21*H_LevRate/12,0)-IF($B66=IF(C$19="third",C$6,C$12),H_LTV*C$21,0)</f>
        <v>-1053.64934820986</v>
      </c>
      <c r="D366" s="19" t="n">
        <f aca="false">D266+IF($B66=0,H_LTV*D$21,0)-IF(AND($B66&gt;=1,$B66&lt;=IF(D$19="third",D$6,D$12)),H_LTV*D$21*H_LevRate/12,0)-IF($B66=IF(D$19="third",D$6,D$12),H_LTV*D$21,0)</f>
        <v>0</v>
      </c>
      <c r="E366" s="19" t="n">
        <f aca="false">E266+IF($B66=0,H_LTV*E$21,0)-IF(AND($B66&gt;=1,$B66&lt;=IF(E$19="third",E$6,E$12)),H_LTV*E$21*H_LevRate/12,0)-IF($B66=IF(E$19="third",E$6,E$12),H_LTV*E$21,0)</f>
        <v>-1301.59187376416</v>
      </c>
      <c r="F366" s="19" t="n">
        <f aca="false">F266+IF($B66=0,H_LTV*F$21,0)-IF(AND($B66&gt;=1,$B66&lt;=IF(F$19="third",F$6,F$12)),H_LTV*F$21*H_LevRate/12,0)-IF($B66=IF(F$19="third",F$6,F$12),H_LTV*F$21,0)</f>
        <v>0</v>
      </c>
      <c r="G366" s="19" t="n">
        <f aca="false">G266+IF($B66=0,H_LTV*G$21,0)-IF(AND($B66&gt;=1,$B66&lt;=IF(G$19="third",G$6,G$12)),H_LTV*G$21*H_LevRate/12,0)-IF($B66=IF(G$19="third",G$6,G$12),H_LTV*G$21,0)</f>
        <v>0</v>
      </c>
      <c r="H366" s="19" t="n">
        <f aca="false">H266+IF($B66=0,H_LTV*H$21,0)-IF(AND($B66&gt;=1,$B66&lt;=IF(H$19="third",H$6,H$12)),H_LTV*H$21*H_LevRate/12,0)-IF($B66=IF(H$19="third",H$6,H$12),H_LTV*H$21,0)</f>
        <v>0</v>
      </c>
      <c r="I366" s="19" t="n">
        <f aca="false">I266+IF($B66=0,H_LTV*I$21,0)-IF(AND($B66&gt;=1,$B66&lt;=IF(I$19="third",I$6,I$12)),H_LTV*I$21*H_LevRate/12,0)-IF($B66=IF(I$19="third",I$6,I$12),H_LTV*I$21,0)</f>
        <v>-848.709029050916</v>
      </c>
      <c r="J366" s="19" t="n">
        <f aca="false">J266+IF($B66=0,H_LTV*J$21,0)-IF(AND($B66&gt;=1,$B66&lt;=IF(J$19="third",J$6,J$12)),H_LTV*J$21*H_LevRate/12,0)-IF($B66=IF(J$19="third",J$6,J$12),H_LTV*J$21,0)</f>
        <v>-798.955983533063</v>
      </c>
      <c r="K366" s="19" t="n">
        <f aca="false">K266+IF($B66=0,H_LTV*K$21,0)-IF(AND($B66&gt;=1,$B66&lt;=IF(K$19="third",K$6,K$12)),H_LTV*K$21*H_LevRate/12,0)-IF($B66=IF(K$19="third",K$6,K$12),H_LTV*K$21,0)</f>
        <v>-951.140338459184</v>
      </c>
      <c r="L366" s="19" t="n">
        <f aca="false">L266+IF($B66=0,H_LTV*L$21,0)-IF(AND($B66&gt;=1,$B66&lt;=IF(L$19="third",L$6,L$12)),H_LTV*L$21*H_LevRate/12,0)-IF($B66=IF(L$19="third",L$6,L$12),H_LTV*L$21,0)</f>
        <v>-1002.39484333452</v>
      </c>
      <c r="M366" s="19" t="n">
        <f aca="false">M266+IF($B66=0,H_LTV*M$21,0)-IF(AND($B66&gt;=1,$B66&lt;=IF(M$19="third",M$6,M$12)),H_LTV*M$21*H_LevRate/12,0)-IF($B66=IF(M$19="third",M$6,M$12),H_LTV*M$21,0)</f>
        <v>-1104.9038530852</v>
      </c>
      <c r="N366" s="19" t="n">
        <f aca="false">N266+IF($B66=0,H_LTV*N$21,0)-IF(AND($B66&gt;=1,$B66&lt;=IF(N$19="third",N$6,N$12)),H_LTV*N$21*H_LevRate/12,0)-IF($B66=IF(N$19="third",N$6,N$12),H_LTV*N$21,0)</f>
        <v>-903.649348209859</v>
      </c>
      <c r="O366" s="19" t="n">
        <f aca="false">O266+IF($B66=0,H_LTV*O$21,0)-IF(AND($B66&gt;=1,$B66&lt;=IF(O$19="third",O$6,O$12)),H_LTV*O$21*H_LevRate/12,0)-IF($B66=IF(O$19="third",O$6,O$12),H_LTV*O$21,0)</f>
        <v>-903.649348209859</v>
      </c>
      <c r="P366" s="19" t="n">
        <f aca="false">P266+IF($B66=0,H_LTV*P$21,0)-IF(AND($B66&gt;=1,$B66&lt;=IF(P$19="third",P$6,P$12)),H_LTV*P$21*H_LevRate/12,0)-IF($B66=IF(P$19="third",P$6,P$12),H_LTV*P$21,0)</f>
        <v>-903.649348209859</v>
      </c>
      <c r="Q366" s="19" t="n">
        <f aca="false">Q266+IF($B66=0,H_LTV*Q$21,0)-IF(AND($B66&gt;=1,$B66&lt;=IF(Q$19="third",Q$6,Q$12)),H_LTV*Q$21*H_LevRate/12,0)-IF($B66=IF(Q$19="third",Q$6,Q$12),H_LTV*Q$21,0)</f>
        <v>-1180.14444249262</v>
      </c>
      <c r="R366" s="19" t="n">
        <f aca="false">R266+IF($B66=0,H_LTV*R$21,0)-IF(AND($B66&gt;=1,$B66&lt;=IF(R$19="third",R$6,R$12)),H_LTV*R$21*H_LevRate/12,0)-IF($B66=IF(R$19="third",R$6,R$12),H_LTV*R$21,0)</f>
        <v>-982.446672292643</v>
      </c>
      <c r="S366" s="19" t="n">
        <f aca="false">S266+IF($B66=0,H_LTV*S$21,0)-IF(AND($B66&gt;=1,$B66&lt;=IF(S$19="third",S$6,S$12)),H_LTV*S$21*H_LevRate/12,0)-IF($B66=IF(S$19="third",S$6,S$12),H_LTV*S$21,0)</f>
        <v>-1114.70787828268</v>
      </c>
      <c r="T366" s="19" t="n">
        <f aca="false">T266+IF($B66=0,H_LTV*T$21,0)-IF(AND($B66&gt;=1,$B66&lt;=IF(T$19="third",T$6,T$12)),H_LTV*T$21*H_LevRate/12,0)-IF($B66=IF(T$19="third",T$6,T$12),H_LTV*T$21,0)</f>
        <v>-9334.361932</v>
      </c>
      <c r="U366" s="19" t="n">
        <f aca="false">U266+IF($B66=0,H_LTV*U$21,0)-IF(AND($B66&gt;=1,$B66&lt;=IF(U$19="third",U$6,U$12)),H_LTV*U$21*H_LevRate/12,0)-IF($B66=IF(U$19="third",U$6,U$12),H_LTV*U$21,0)</f>
        <v>-1034.361932</v>
      </c>
      <c r="V366" s="19" t="n">
        <f aca="false">V266+IF($B66=0,H_LTV*V$21,0)-IF(AND($B66&gt;=1,$B66&lt;=IF(V$19="third",V$6,V$12)),H_LTV*V$21*H_LevRate/12,0)-IF($B66=IF(V$19="third",V$6,V$12),H_LTV*V$21,0)</f>
        <v>0</v>
      </c>
      <c r="W366" s="19" t="n">
        <f aca="false">W266+IF($B66=0,H_LTV*W$21,0)-IF(AND($B66&gt;=1,$B66&lt;=IF(W$19="third",W$6,W$12)),H_LTV*W$21*H_LevRate/12,0)-IF($B66=IF(W$19="third",W$6,W$12),H_LTV*W$21,0)</f>
        <v>0</v>
      </c>
      <c r="X366" s="19" t="n">
        <f aca="false">X266+IF($B66=0,H_LTV*X$21,0)-IF(AND($B66&gt;=1,$B66&lt;=IF(X$19="third",X$6,X$12)),H_LTV*X$21*H_LevRate/12,0)-IF($B66=IF(X$19="third",X$6,X$12),H_LTV*X$21,0)</f>
        <v>0</v>
      </c>
      <c r="Y366" s="19" t="n">
        <f aca="false">Y266+IF($B66=0,H_LTV*Y$21,0)-IF(AND($B66&gt;=1,$B66&lt;=IF(Y$19="third",Y$6,Y$12)),H_LTV*Y$21*H_LevRate/12,0)-IF($B66=IF(Y$19="third",Y$6,Y$12),H_LTV*Y$21,0)</f>
        <v>0</v>
      </c>
    </row>
    <row r="367" customFormat="false" ht="15" hidden="false" customHeight="false" outlineLevel="0" collapsed="false">
      <c r="B367" s="0" t="n">
        <v>36</v>
      </c>
      <c r="C367" s="19" t="n">
        <f aca="false">C267+IF($B67=0,H_LTV*C$21,0)-IF(AND($B67&gt;=1,$B67&lt;=IF(C$19="third",C$6,C$12)),H_LTV*C$21*H_LevRate/12,0)-IF($B67=IF(C$19="third",C$6,C$12),H_LTV*C$21,0)</f>
        <v>-1053.64934820986</v>
      </c>
      <c r="D367" s="19" t="n">
        <f aca="false">D267+IF($B67=0,H_LTV*D$21,0)-IF(AND($B67&gt;=1,$B67&lt;=IF(D$19="third",D$6,D$12)),H_LTV*D$21*H_LevRate/12,0)-IF($B67=IF(D$19="third",D$6,D$12),H_LTV*D$21,0)</f>
        <v>0</v>
      </c>
      <c r="E367" s="19" t="n">
        <f aca="false">E267+IF($B67=0,H_LTV*E$21,0)-IF(AND($B67&gt;=1,$B67&lt;=IF(E$19="third",E$6,E$12)),H_LTV*E$21*H_LevRate/12,0)-IF($B67=IF(E$19="third",E$6,E$12),H_LTV*E$21,0)</f>
        <v>-1301.59187376416</v>
      </c>
      <c r="F367" s="19" t="n">
        <f aca="false">F267+IF($B67=0,H_LTV*F$21,0)-IF(AND($B67&gt;=1,$B67&lt;=IF(F$19="third",F$6,F$12)),H_LTV*F$21*H_LevRate/12,0)-IF($B67=IF(F$19="third",F$6,F$12),H_LTV*F$21,0)</f>
        <v>0</v>
      </c>
      <c r="G367" s="19" t="n">
        <f aca="false">G267+IF($B67=0,H_LTV*G$21,0)-IF(AND($B67&gt;=1,$B67&lt;=IF(G$19="third",G$6,G$12)),H_LTV*G$21*H_LevRate/12,0)-IF($B67=IF(G$19="third",G$6,G$12),H_LTV*G$21,0)</f>
        <v>0</v>
      </c>
      <c r="H367" s="19" t="n">
        <f aca="false">H267+IF($B67=0,H_LTV*H$21,0)-IF(AND($B67&gt;=1,$B67&lt;=IF(H$19="third",H$6,H$12)),H_LTV*H$21*H_LevRate/12,0)-IF($B67=IF(H$19="third",H$6,H$12),H_LTV*H$21,0)</f>
        <v>0</v>
      </c>
      <c r="I367" s="19" t="n">
        <f aca="false">I267+IF($B67=0,H_LTV*I$21,0)-IF(AND($B67&gt;=1,$B67&lt;=IF(I$19="third",I$6,I$12)),H_LTV*I$21*H_LevRate/12,0)-IF($B67=IF(I$19="third",I$6,I$12),H_LTV*I$21,0)</f>
        <v>-4098.70902905092</v>
      </c>
      <c r="J367" s="19" t="n">
        <f aca="false">J267+IF($B67=0,H_LTV*J$21,0)-IF(AND($B67&gt;=1,$B67&lt;=IF(J$19="third",J$6,J$12)),H_LTV*J$21*H_LevRate/12,0)-IF($B67=IF(J$19="third",J$6,J$12),H_LTV*J$21,0)</f>
        <v>-798.955983533063</v>
      </c>
      <c r="K367" s="19" t="n">
        <f aca="false">K267+IF($B67=0,H_LTV*K$21,0)-IF(AND($B67&gt;=1,$B67&lt;=IF(K$19="third",K$6,K$12)),H_LTV*K$21*H_LevRate/12,0)-IF($B67=IF(K$19="third",K$6,K$12),H_LTV*K$21,0)</f>
        <v>-951.140338459184</v>
      </c>
      <c r="L367" s="19" t="n">
        <f aca="false">L267+IF($B67=0,H_LTV*L$21,0)-IF(AND($B67&gt;=1,$B67&lt;=IF(L$19="third",L$6,L$12)),H_LTV*L$21*H_LevRate/12,0)-IF($B67=IF(L$19="third",L$6,L$12),H_LTV*L$21,0)</f>
        <v>-1002.39484333452</v>
      </c>
      <c r="M367" s="19" t="n">
        <f aca="false">M267+IF($B67=0,H_LTV*M$21,0)-IF(AND($B67&gt;=1,$B67&lt;=IF(M$19="third",M$6,M$12)),H_LTV*M$21*H_LevRate/12,0)-IF($B67=IF(M$19="third",M$6,M$12),H_LTV*M$21,0)</f>
        <v>-1104.9038530852</v>
      </c>
      <c r="N367" s="19" t="n">
        <f aca="false">N267+IF($B67=0,H_LTV*N$21,0)-IF(AND($B67&gt;=1,$B67&lt;=IF(N$19="third",N$6,N$12)),H_LTV*N$21*H_LevRate/12,0)-IF($B67=IF(N$19="third",N$6,N$12),H_LTV*N$21,0)</f>
        <v>-4153.64934820986</v>
      </c>
      <c r="O367" s="19" t="n">
        <f aca="false">O267+IF($B67=0,H_LTV*O$21,0)-IF(AND($B67&gt;=1,$B67&lt;=IF(O$19="third",O$6,O$12)),H_LTV*O$21*H_LevRate/12,0)-IF($B67=IF(O$19="third",O$6,O$12),H_LTV*O$21,0)</f>
        <v>-903.649348209859</v>
      </c>
      <c r="P367" s="19" t="n">
        <f aca="false">P267+IF($B67=0,H_LTV*P$21,0)-IF(AND($B67&gt;=1,$B67&lt;=IF(P$19="third",P$6,P$12)),H_LTV*P$21*H_LevRate/12,0)-IF($B67=IF(P$19="third",P$6,P$12),H_LTV*P$21,0)</f>
        <v>-903.649348209859</v>
      </c>
      <c r="Q367" s="19" t="n">
        <f aca="false">Q267+IF($B67=0,H_LTV*Q$21,0)-IF(AND($B67&gt;=1,$B67&lt;=IF(Q$19="third",Q$6,Q$12)),H_LTV*Q$21*H_LevRate/12,0)-IF($B67=IF(Q$19="third",Q$6,Q$12),H_LTV*Q$21,0)</f>
        <v>-1180.14444249262</v>
      </c>
      <c r="R367" s="19" t="n">
        <f aca="false">R267+IF($B67=0,H_LTV*R$21,0)-IF(AND($B67&gt;=1,$B67&lt;=IF(R$19="third",R$6,R$12)),H_LTV*R$21*H_LevRate/12,0)-IF($B67=IF(R$19="third",R$6,R$12),H_LTV*R$21,0)</f>
        <v>-4232.44667229264</v>
      </c>
      <c r="S367" s="19" t="n">
        <f aca="false">S267+IF($B67=0,H_LTV*S$21,0)-IF(AND($B67&gt;=1,$B67&lt;=IF(S$19="third",S$6,S$12)),H_LTV*S$21*H_LevRate/12,0)-IF($B67=IF(S$19="third",S$6,S$12),H_LTV*S$21,0)</f>
        <v>-1114.70787828268</v>
      </c>
      <c r="T367" s="19" t="n">
        <f aca="false">T267+IF($B67=0,H_LTV*T$21,0)-IF(AND($B67&gt;=1,$B67&lt;=IF(T$19="third",T$6,T$12)),H_LTV*T$21*H_LevRate/12,0)-IF($B67=IF(T$19="third",T$6,T$12),H_LTV*T$21,0)</f>
        <v>-1034.361932</v>
      </c>
      <c r="U367" s="19" t="n">
        <f aca="false">U267+IF($B67=0,H_LTV*U$21,0)-IF(AND($B67&gt;=1,$B67&lt;=IF(U$19="third",U$6,U$12)),H_LTV*U$21*H_LevRate/12,0)-IF($B67=IF(U$19="third",U$6,U$12),H_LTV*U$21,0)</f>
        <v>-9334.361932</v>
      </c>
      <c r="V367" s="19" t="n">
        <f aca="false">V267+IF($B67=0,H_LTV*V$21,0)-IF(AND($B67&gt;=1,$B67&lt;=IF(V$19="third",V$6,V$12)),H_LTV*V$21*H_LevRate/12,0)-IF($B67=IF(V$19="third",V$6,V$12),H_LTV*V$21,0)</f>
        <v>0</v>
      </c>
      <c r="W367" s="19" t="n">
        <f aca="false">W267+IF($B67=0,H_LTV*W$21,0)-IF(AND($B67&gt;=1,$B67&lt;=IF(W$19="third",W$6,W$12)),H_LTV*W$21*H_LevRate/12,0)-IF($B67=IF(W$19="third",W$6,W$12),H_LTV*W$21,0)</f>
        <v>0</v>
      </c>
      <c r="X367" s="19" t="n">
        <f aca="false">X267+IF($B67=0,H_LTV*X$21,0)-IF(AND($B67&gt;=1,$B67&lt;=IF(X$19="third",X$6,X$12)),H_LTV*X$21*H_LevRate/12,0)-IF($B67=IF(X$19="third",X$6,X$12),H_LTV*X$21,0)</f>
        <v>0</v>
      </c>
      <c r="Y367" s="19" t="n">
        <f aca="false">Y267+IF($B67=0,H_LTV*Y$21,0)-IF(AND($B67&gt;=1,$B67&lt;=IF(Y$19="third",Y$6,Y$12)),H_LTV*Y$21*H_LevRate/12,0)-IF($B67=IF(Y$19="third",Y$6,Y$12),H_LTV*Y$21,0)</f>
        <v>0</v>
      </c>
    </row>
    <row r="368" customFormat="false" ht="15" hidden="false" customHeight="false" outlineLevel="0" collapsed="false">
      <c r="B368" s="0" t="n">
        <v>37</v>
      </c>
      <c r="C368" s="19" t="n">
        <f aca="false">C268+IF($B68=0,H_LTV*C$21,0)-IF(AND($B68&gt;=1,$B68&lt;=IF(C$19="third",C$6,C$12)),H_LTV*C$21*H_LevRate/12,0)-IF($B68=IF(C$19="third",C$6,C$12),H_LTV*C$21,0)</f>
        <v>134537.694483442</v>
      </c>
      <c r="D368" s="19" t="n">
        <f aca="false">D268+IF($B68=0,H_LTV*D$21,0)-IF(AND($B68&gt;=1,$B68&lt;=IF(D$19="third",D$6,D$12)),H_LTV*D$21*H_LevRate/12,0)-IF($B68=IF(D$19="third",D$6,D$12),H_LTV*D$21,0)</f>
        <v>0</v>
      </c>
      <c r="E368" s="19" t="n">
        <f aca="false">E268+IF($B68=0,H_LTV*E$21,0)-IF(AND($B68&gt;=1,$B68&lt;=IF(E$19="third",E$6,E$12)),H_LTV*E$21*H_LevRate/12,0)-IF($B68=IF(E$19="third",E$6,E$12),H_LTV*E$21,0)</f>
        <v>107241.476442873</v>
      </c>
      <c r="F368" s="19" t="n">
        <f aca="false">F268+IF($B68=0,H_LTV*F$21,0)-IF(AND($B68&gt;=1,$B68&lt;=IF(F$19="third",F$6,F$12)),H_LTV*F$21*H_LevRate/12,0)-IF($B68=IF(F$19="third",F$6,F$12),H_LTV*F$21,0)</f>
        <v>0</v>
      </c>
      <c r="G368" s="19" t="n">
        <f aca="false">G268+IF($B68=0,H_LTV*G$21,0)-IF(AND($B68&gt;=1,$B68&lt;=IF(G$19="third",G$6,G$12)),H_LTV*G$21*H_LevRate/12,0)-IF($B68=IF(G$19="third",G$6,G$12),H_LTV*G$21,0)</f>
        <v>0</v>
      </c>
      <c r="H368" s="19" t="n">
        <f aca="false">H268+IF($B68=0,H_LTV*H$21,0)-IF(AND($B68&gt;=1,$B68&lt;=IF(H$19="third",H$6,H$12)),H_LTV*H$21*H_LevRate/12,0)-IF($B68=IF(H$19="third",H$6,H$12),H_LTV*H$21,0)</f>
        <v>0</v>
      </c>
      <c r="I368" s="19" t="n">
        <f aca="false">I268+IF($B68=0,H_LTV*I$21,0)-IF(AND($B68&gt;=1,$B68&lt;=IF(I$19="third",I$6,I$12)),H_LTV*I$21*H_LevRate/12,0)-IF($B68=IF(I$19="third",I$6,I$12),H_LTV*I$21,0)</f>
        <v>-998.709029050916</v>
      </c>
      <c r="J368" s="19" t="n">
        <f aca="false">J268+IF($B68=0,H_LTV*J$21,0)-IF(AND($B68&gt;=1,$B68&lt;=IF(J$19="third",J$6,J$12)),H_LTV*J$21*H_LevRate/12,0)-IF($B68=IF(J$19="third",J$6,J$12),H_LTV*J$21,0)</f>
        <v>-798.955983533063</v>
      </c>
      <c r="K368" s="19" t="n">
        <f aca="false">K268+IF($B68=0,H_LTV*K$21,0)-IF(AND($B68&gt;=1,$B68&lt;=IF(K$19="third",K$6,K$12)),H_LTV*K$21*H_LevRate/12,0)-IF($B68=IF(K$19="third",K$6,K$12),H_LTV*K$21,0)</f>
        <v>110334.204556903</v>
      </c>
      <c r="L368" s="19" t="n">
        <f aca="false">L268+IF($B68=0,H_LTV*L$21,0)-IF(AND($B68&gt;=1,$B68&lt;=IF(L$19="third",L$6,L$12)),H_LTV*L$21*H_LevRate/12,0)-IF($B68=IF(L$19="third",L$6,L$12),H_LTV*L$21,0)</f>
        <v>122435.949520172</v>
      </c>
      <c r="M368" s="19" t="n">
        <f aca="false">M268+IF($B68=0,H_LTV*M$21,0)-IF(AND($B68&gt;=1,$B68&lt;=IF(M$19="third",M$6,M$12)),H_LTV*M$21*H_LevRate/12,0)-IF($B68=IF(M$19="third",M$6,M$12),H_LTV*M$21,0)</f>
        <v>146639.439446712</v>
      </c>
      <c r="N368" s="19" t="n">
        <f aca="false">N268+IF($B68=0,H_LTV*N$21,0)-IF(AND($B68&gt;=1,$B68&lt;=IF(N$19="third",N$6,N$12)),H_LTV*N$21*H_LevRate/12,0)-IF($B68=IF(N$19="third",N$6,N$12),H_LTV*N$21,0)</f>
        <v>-1053.64934820986</v>
      </c>
      <c r="O368" s="19" t="n">
        <f aca="false">O268+IF($B68=0,H_LTV*O$21,0)-IF(AND($B68&gt;=1,$B68&lt;=IF(O$19="third",O$6,O$12)),H_LTV*O$21*H_LevRate/12,0)-IF($B68=IF(O$19="third",O$6,O$12),H_LTV*O$21,0)</f>
        <v>-903.649348209859</v>
      </c>
      <c r="P368" s="19" t="n">
        <f aca="false">P268+IF($B68=0,H_LTV*P$21,0)-IF(AND($B68&gt;=1,$B68&lt;=IF(P$19="third",P$6,P$12)),H_LTV*P$21*H_LevRate/12,0)-IF($B68=IF(P$19="third",P$6,P$12),H_LTV*P$21,0)</f>
        <v>-903.649348209859</v>
      </c>
      <c r="Q368" s="19" t="n">
        <f aca="false">Q268+IF($B68=0,H_LTV*Q$21,0)-IF(AND($B68&gt;=1,$B68&lt;=IF(Q$19="third",Q$6,Q$12)),H_LTV*Q$21*H_LevRate/12,0)-IF($B68=IF(Q$19="third",Q$6,Q$12),H_LTV*Q$21,0)</f>
        <v>120611.734558312</v>
      </c>
      <c r="R368" s="19" t="n">
        <f aca="false">R268+IF($B68=0,H_LTV*R$21,0)-IF(AND($B68&gt;=1,$B68&lt;=IF(R$19="third",R$6,R$12)),H_LTV*R$21*H_LevRate/12,0)-IF($B68=IF(R$19="third",R$6,R$12),H_LTV*R$21,0)</f>
        <v>-1132.44667229264</v>
      </c>
      <c r="S368" s="19" t="n">
        <f aca="false">S268+IF($B68=0,H_LTV*S$21,0)-IF(AND($B68&gt;=1,$B68&lt;=IF(S$19="third",S$6,S$12)),H_LTV*S$21*H_LevRate/12,0)-IF($B68=IF(S$19="third",S$6,S$12),H_LTV*S$21,0)</f>
        <v>110071.305399971</v>
      </c>
      <c r="T368" s="19" t="n">
        <f aca="false">T268+IF($B68=0,H_LTV*T$21,0)-IF(AND($B68&gt;=1,$B68&lt;=IF(T$19="third",T$6,T$12)),H_LTV*T$21*H_LevRate/12,0)-IF($B68=IF(T$19="third",T$6,T$12),H_LTV*T$21,0)</f>
        <v>-1034.361932</v>
      </c>
      <c r="U368" s="19" t="n">
        <f aca="false">U268+IF($B68=0,H_LTV*U$21,0)-IF(AND($B68&gt;=1,$B68&lt;=IF(U$19="third",U$6,U$12)),H_LTV*U$21*H_LevRate/12,0)-IF($B68=IF(U$19="third",U$6,U$12),H_LTV*U$21,0)</f>
        <v>-1034.361932</v>
      </c>
      <c r="V368" s="19" t="n">
        <f aca="false">V268+IF($B68=0,H_LTV*V$21,0)-IF(AND($B68&gt;=1,$B68&lt;=IF(V$19="third",V$6,V$12)),H_LTV*V$21*H_LevRate/12,0)-IF($B68=IF(V$19="third",V$6,V$12),H_LTV*V$21,0)</f>
        <v>0</v>
      </c>
      <c r="W368" s="19" t="n">
        <f aca="false">W268+IF($B68=0,H_LTV*W$21,0)-IF(AND($B68&gt;=1,$B68&lt;=IF(W$19="third",W$6,W$12)),H_LTV*W$21*H_LevRate/12,0)-IF($B68=IF(W$19="third",W$6,W$12),H_LTV*W$21,0)</f>
        <v>0</v>
      </c>
      <c r="X368" s="19" t="n">
        <f aca="false">X268+IF($B68=0,H_LTV*X$21,0)-IF(AND($B68&gt;=1,$B68&lt;=IF(X$19="third",X$6,X$12)),H_LTV*X$21*H_LevRate/12,0)-IF($B68=IF(X$19="third",X$6,X$12),H_LTV*X$21,0)</f>
        <v>0</v>
      </c>
      <c r="Y368" s="19" t="n">
        <f aca="false">Y268+IF($B68=0,H_LTV*Y$21,0)-IF(AND($B68&gt;=1,$B68&lt;=IF(Y$19="third",Y$6,Y$12)),H_LTV*Y$21*H_LevRate/12,0)-IF($B68=IF(Y$19="third",Y$6,Y$12),H_LTV*Y$21,0)</f>
        <v>0</v>
      </c>
    </row>
    <row r="369" customFormat="false" ht="15" hidden="false" customHeight="false" outlineLevel="0" collapsed="false">
      <c r="B369" s="0" t="n">
        <v>38</v>
      </c>
      <c r="C369" s="19" t="n">
        <f aca="false">C269+IF($B69=0,H_LTV*C$21,0)-IF(AND($B69&gt;=1,$B69&lt;=IF(C$19="third",C$6,C$12)),H_LTV*C$21*H_LevRate/12,0)-IF($B69=IF(C$19="third",C$6,C$12),H_LTV*C$21,0)</f>
        <v>0</v>
      </c>
      <c r="D369" s="19" t="n">
        <f aca="false">D269+IF($B69=0,H_LTV*D$21,0)-IF(AND($B69&gt;=1,$B69&lt;=IF(D$19="third",D$6,D$12)),H_LTV*D$21*H_LevRate/12,0)-IF($B69=IF(D$19="third",D$6,D$12),H_LTV*D$21,0)</f>
        <v>0</v>
      </c>
      <c r="E369" s="19" t="n">
        <f aca="false">E269+IF($B69=0,H_LTV*E$21,0)-IF(AND($B69&gt;=1,$B69&lt;=IF(E$19="third",E$6,E$12)),H_LTV*E$21*H_LevRate/12,0)-IF($B69=IF(E$19="third",E$6,E$12),H_LTV*E$21,0)</f>
        <v>0</v>
      </c>
      <c r="F369" s="19" t="n">
        <f aca="false">F269+IF($B69=0,H_LTV*F$21,0)-IF(AND($B69&gt;=1,$B69&lt;=IF(F$19="third",F$6,F$12)),H_LTV*F$21*H_LevRate/12,0)-IF($B69=IF(F$19="third",F$6,F$12),H_LTV*F$21,0)</f>
        <v>0</v>
      </c>
      <c r="G369" s="19" t="n">
        <f aca="false">G269+IF($B69=0,H_LTV*G$21,0)-IF(AND($B69&gt;=1,$B69&lt;=IF(G$19="third",G$6,G$12)),H_LTV*G$21*H_LevRate/12,0)-IF($B69=IF(G$19="third",G$6,G$12),H_LTV*G$21,0)</f>
        <v>0</v>
      </c>
      <c r="H369" s="19" t="n">
        <f aca="false">H269+IF($B69=0,H_LTV*H$21,0)-IF(AND($B69&gt;=1,$B69&lt;=IF(H$19="third",H$6,H$12)),H_LTV*H$21*H_LevRate/12,0)-IF($B69=IF(H$19="third",H$6,H$12),H_LTV*H$21,0)</f>
        <v>0</v>
      </c>
      <c r="I369" s="19" t="n">
        <f aca="false">I269+IF($B69=0,H_LTV*I$21,0)-IF(AND($B69&gt;=1,$B69&lt;=IF(I$19="third",I$6,I$12)),H_LTV*I$21*H_LevRate/12,0)-IF($B69=IF(I$19="third",I$6,I$12),H_LTV*I$21,0)</f>
        <v>-998.709029050916</v>
      </c>
      <c r="J369" s="19" t="n">
        <f aca="false">J269+IF($B69=0,H_LTV*J$21,0)-IF(AND($B69&gt;=1,$B69&lt;=IF(J$19="third",J$6,J$12)),H_LTV*J$21*H_LevRate/12,0)-IF($B69=IF(J$19="third",J$6,J$12),H_LTV*J$21,0)</f>
        <v>-798.955983533063</v>
      </c>
      <c r="K369" s="19" t="n">
        <f aca="false">K269+IF($B69=0,H_LTV*K$21,0)-IF(AND($B69&gt;=1,$B69&lt;=IF(K$19="third",K$6,K$12)),H_LTV*K$21*H_LevRate/12,0)-IF($B69=IF(K$19="third",K$6,K$12),H_LTV*K$21,0)</f>
        <v>0</v>
      </c>
      <c r="L369" s="19" t="n">
        <f aca="false">L269+IF($B69=0,H_LTV*L$21,0)-IF(AND($B69&gt;=1,$B69&lt;=IF(L$19="third",L$6,L$12)),H_LTV*L$21*H_LevRate/12,0)-IF($B69=IF(L$19="third",L$6,L$12),H_LTV*L$21,0)</f>
        <v>0</v>
      </c>
      <c r="M369" s="19" t="n">
        <f aca="false">M269+IF($B69=0,H_LTV*M$21,0)-IF(AND($B69&gt;=1,$B69&lt;=IF(M$19="third",M$6,M$12)),H_LTV*M$21*H_LevRate/12,0)-IF($B69=IF(M$19="third",M$6,M$12),H_LTV*M$21,0)</f>
        <v>0</v>
      </c>
      <c r="N369" s="19" t="n">
        <f aca="false">N269+IF($B69=0,H_LTV*N$21,0)-IF(AND($B69&gt;=1,$B69&lt;=IF(N$19="third",N$6,N$12)),H_LTV*N$21*H_LevRate/12,0)-IF($B69=IF(N$19="third",N$6,N$12),H_LTV*N$21,0)</f>
        <v>-1053.64934820986</v>
      </c>
      <c r="O369" s="19" t="n">
        <f aca="false">O269+IF($B69=0,H_LTV*O$21,0)-IF(AND($B69&gt;=1,$B69&lt;=IF(O$19="third",O$6,O$12)),H_LTV*O$21*H_LevRate/12,0)-IF($B69=IF(O$19="third",O$6,O$12),H_LTV*O$21,0)</f>
        <v>-903.649348209859</v>
      </c>
      <c r="P369" s="19" t="n">
        <f aca="false">P269+IF($B69=0,H_LTV*P$21,0)-IF(AND($B69&gt;=1,$B69&lt;=IF(P$19="third",P$6,P$12)),H_LTV*P$21*H_LevRate/12,0)-IF($B69=IF(P$19="third",P$6,P$12),H_LTV*P$21,0)</f>
        <v>-903.649348209859</v>
      </c>
      <c r="Q369" s="19" t="n">
        <f aca="false">Q269+IF($B69=0,H_LTV*Q$21,0)-IF(AND($B69&gt;=1,$B69&lt;=IF(Q$19="third",Q$6,Q$12)),H_LTV*Q$21*H_LevRate/12,0)-IF($B69=IF(Q$19="third",Q$6,Q$12),H_LTV*Q$21,0)</f>
        <v>0</v>
      </c>
      <c r="R369" s="19" t="n">
        <f aca="false">R269+IF($B69=0,H_LTV*R$21,0)-IF(AND($B69&gt;=1,$B69&lt;=IF(R$19="third",R$6,R$12)),H_LTV*R$21*H_LevRate/12,0)-IF($B69=IF(R$19="third",R$6,R$12),H_LTV*R$21,0)</f>
        <v>-1132.44667229264</v>
      </c>
      <c r="S369" s="19" t="n">
        <f aca="false">S269+IF($B69=0,H_LTV*S$21,0)-IF(AND($B69&gt;=1,$B69&lt;=IF(S$19="third",S$6,S$12)),H_LTV*S$21*H_LevRate/12,0)-IF($B69=IF(S$19="third",S$6,S$12),H_LTV*S$21,0)</f>
        <v>0</v>
      </c>
      <c r="T369" s="19" t="n">
        <f aca="false">T269+IF($B69=0,H_LTV*T$21,0)-IF(AND($B69&gt;=1,$B69&lt;=IF(T$19="third",T$6,T$12)),H_LTV*T$21*H_LevRate/12,0)-IF($B69=IF(T$19="third",T$6,T$12),H_LTV*T$21,0)</f>
        <v>-1034.361932</v>
      </c>
      <c r="U369" s="19" t="n">
        <f aca="false">U269+IF($B69=0,H_LTV*U$21,0)-IF(AND($B69&gt;=1,$B69&lt;=IF(U$19="third",U$6,U$12)),H_LTV*U$21*H_LevRate/12,0)-IF($B69=IF(U$19="third",U$6,U$12),H_LTV*U$21,0)</f>
        <v>-1034.361932</v>
      </c>
      <c r="V369" s="19" t="n">
        <f aca="false">V269+IF($B69=0,H_LTV*V$21,0)-IF(AND($B69&gt;=1,$B69&lt;=IF(V$19="third",V$6,V$12)),H_LTV*V$21*H_LevRate/12,0)-IF($B69=IF(V$19="third",V$6,V$12),H_LTV*V$21,0)</f>
        <v>0</v>
      </c>
      <c r="W369" s="19" t="n">
        <f aca="false">W269+IF($B69=0,H_LTV*W$21,0)-IF(AND($B69&gt;=1,$B69&lt;=IF(W$19="third",W$6,W$12)),H_LTV*W$21*H_LevRate/12,0)-IF($B69=IF(W$19="third",W$6,W$12),H_LTV*W$21,0)</f>
        <v>0</v>
      </c>
      <c r="X369" s="19" t="n">
        <f aca="false">X269+IF($B69=0,H_LTV*X$21,0)-IF(AND($B69&gt;=1,$B69&lt;=IF(X$19="third",X$6,X$12)),H_LTV*X$21*H_LevRate/12,0)-IF($B69=IF(X$19="third",X$6,X$12),H_LTV*X$21,0)</f>
        <v>0</v>
      </c>
      <c r="Y369" s="19" t="n">
        <f aca="false">Y269+IF($B69=0,H_LTV*Y$21,0)-IF(AND($B69&gt;=1,$B69&lt;=IF(Y$19="third",Y$6,Y$12)),H_LTV*Y$21*H_LevRate/12,0)-IF($B69=IF(Y$19="third",Y$6,Y$12),H_LTV*Y$21,0)</f>
        <v>0</v>
      </c>
    </row>
    <row r="370" customFormat="false" ht="15" hidden="false" customHeight="false" outlineLevel="0" collapsed="false">
      <c r="B370" s="0" t="n">
        <v>39</v>
      </c>
      <c r="C370" s="19" t="n">
        <f aca="false">C270+IF($B70=0,H_LTV*C$21,0)-IF(AND($B70&gt;=1,$B70&lt;=IF(C$19="third",C$6,C$12)),H_LTV*C$21*H_LevRate/12,0)-IF($B70=IF(C$19="third",C$6,C$12),H_LTV*C$21,0)</f>
        <v>0</v>
      </c>
      <c r="D370" s="19" t="n">
        <f aca="false">D270+IF($B70=0,H_LTV*D$21,0)-IF(AND($B70&gt;=1,$B70&lt;=IF(D$19="third",D$6,D$12)),H_LTV*D$21*H_LevRate/12,0)-IF($B70=IF(D$19="third",D$6,D$12),H_LTV*D$21,0)</f>
        <v>0</v>
      </c>
      <c r="E370" s="19" t="n">
        <f aca="false">E270+IF($B70=0,H_LTV*E$21,0)-IF(AND($B70&gt;=1,$B70&lt;=IF(E$19="third",E$6,E$12)),H_LTV*E$21*H_LevRate/12,0)-IF($B70=IF(E$19="third",E$6,E$12),H_LTV*E$21,0)</f>
        <v>0</v>
      </c>
      <c r="F370" s="19" t="n">
        <f aca="false">F270+IF($B70=0,H_LTV*F$21,0)-IF(AND($B70&gt;=1,$B70&lt;=IF(F$19="third",F$6,F$12)),H_LTV*F$21*H_LevRate/12,0)-IF($B70=IF(F$19="third",F$6,F$12),H_LTV*F$21,0)</f>
        <v>0</v>
      </c>
      <c r="G370" s="19" t="n">
        <f aca="false">G270+IF($B70=0,H_LTV*G$21,0)-IF(AND($B70&gt;=1,$B70&lt;=IF(G$19="third",G$6,G$12)),H_LTV*G$21*H_LevRate/12,0)-IF($B70=IF(G$19="third",G$6,G$12),H_LTV*G$21,0)</f>
        <v>0</v>
      </c>
      <c r="H370" s="19" t="n">
        <f aca="false">H270+IF($B70=0,H_LTV*H$21,0)-IF(AND($B70&gt;=1,$B70&lt;=IF(H$19="third",H$6,H$12)),H_LTV*H$21*H_LevRate/12,0)-IF($B70=IF(H$19="third",H$6,H$12),H_LTV*H$21,0)</f>
        <v>0</v>
      </c>
      <c r="I370" s="19" t="n">
        <f aca="false">I270+IF($B70=0,H_LTV*I$21,0)-IF(AND($B70&gt;=1,$B70&lt;=IF(I$19="third",I$6,I$12)),H_LTV*I$21*H_LevRate/12,0)-IF($B70=IF(I$19="third",I$6,I$12),H_LTV*I$21,0)</f>
        <v>-9298.70902905092</v>
      </c>
      <c r="J370" s="19" t="n">
        <f aca="false">J270+IF($B70=0,H_LTV*J$21,0)-IF(AND($B70&gt;=1,$B70&lt;=IF(J$19="third",J$6,J$12)),H_LTV*J$21*H_LevRate/12,0)-IF($B70=IF(J$19="third",J$6,J$12),H_LTV*J$21,0)</f>
        <v>-798.955983533063</v>
      </c>
      <c r="K370" s="19" t="n">
        <f aca="false">K270+IF($B70=0,H_LTV*K$21,0)-IF(AND($B70&gt;=1,$B70&lt;=IF(K$19="third",K$6,K$12)),H_LTV*K$21*H_LevRate/12,0)-IF($B70=IF(K$19="third",K$6,K$12),H_LTV*K$21,0)</f>
        <v>0</v>
      </c>
      <c r="L370" s="19" t="n">
        <f aca="false">L270+IF($B70=0,H_LTV*L$21,0)-IF(AND($B70&gt;=1,$B70&lt;=IF(L$19="third",L$6,L$12)),H_LTV*L$21*H_LevRate/12,0)-IF($B70=IF(L$19="third",L$6,L$12),H_LTV*L$21,0)</f>
        <v>0</v>
      </c>
      <c r="M370" s="19" t="n">
        <f aca="false">M270+IF($B70=0,H_LTV*M$21,0)-IF(AND($B70&gt;=1,$B70&lt;=IF(M$19="third",M$6,M$12)),H_LTV*M$21*H_LevRate/12,0)-IF($B70=IF(M$19="third",M$6,M$12),H_LTV*M$21,0)</f>
        <v>0</v>
      </c>
      <c r="N370" s="19" t="n">
        <f aca="false">N270+IF($B70=0,H_LTV*N$21,0)-IF(AND($B70&gt;=1,$B70&lt;=IF(N$19="third",N$6,N$12)),H_LTV*N$21*H_LevRate/12,0)-IF($B70=IF(N$19="third",N$6,N$12),H_LTV*N$21,0)</f>
        <v>-9353.64934820986</v>
      </c>
      <c r="O370" s="19" t="n">
        <f aca="false">O270+IF($B70=0,H_LTV*O$21,0)-IF(AND($B70&gt;=1,$B70&lt;=IF(O$19="third",O$6,O$12)),H_LTV*O$21*H_LevRate/12,0)-IF($B70=IF(O$19="third",O$6,O$12),H_LTV*O$21,0)</f>
        <v>-903.649348209859</v>
      </c>
      <c r="P370" s="19" t="n">
        <f aca="false">P270+IF($B70=0,H_LTV*P$21,0)-IF(AND($B70&gt;=1,$B70&lt;=IF(P$19="third",P$6,P$12)),H_LTV*P$21*H_LevRate/12,0)-IF($B70=IF(P$19="third",P$6,P$12),H_LTV*P$21,0)</f>
        <v>-903.649348209859</v>
      </c>
      <c r="Q370" s="19" t="n">
        <f aca="false">Q270+IF($B70=0,H_LTV*Q$21,0)-IF(AND($B70&gt;=1,$B70&lt;=IF(Q$19="third",Q$6,Q$12)),H_LTV*Q$21*H_LevRate/12,0)-IF($B70=IF(Q$19="third",Q$6,Q$12),H_LTV*Q$21,0)</f>
        <v>0</v>
      </c>
      <c r="R370" s="19" t="n">
        <f aca="false">R270+IF($B70=0,H_LTV*R$21,0)-IF(AND($B70&gt;=1,$B70&lt;=IF(R$19="third",R$6,R$12)),H_LTV*R$21*H_LevRate/12,0)-IF($B70=IF(R$19="third",R$6,R$12),H_LTV*R$21,0)</f>
        <v>-9432.44667229264</v>
      </c>
      <c r="S370" s="19" t="n">
        <f aca="false">S270+IF($B70=0,H_LTV*S$21,0)-IF(AND($B70&gt;=1,$B70&lt;=IF(S$19="third",S$6,S$12)),H_LTV*S$21*H_LevRate/12,0)-IF($B70=IF(S$19="third",S$6,S$12),H_LTV*S$21,0)</f>
        <v>0</v>
      </c>
      <c r="T370" s="19" t="n">
        <f aca="false">T270+IF($B70=0,H_LTV*T$21,0)-IF(AND($B70&gt;=1,$B70&lt;=IF(T$19="third",T$6,T$12)),H_LTV*T$21*H_LevRate/12,0)-IF($B70=IF(T$19="third",T$6,T$12),H_LTV*T$21,0)</f>
        <v>136661.063668</v>
      </c>
      <c r="U370" s="19" t="n">
        <f aca="false">U270+IF($B70=0,H_LTV*U$21,0)-IF(AND($B70&gt;=1,$B70&lt;=IF(U$19="third",U$6,U$12)),H_LTV*U$21*H_LevRate/12,0)-IF($B70=IF(U$19="third",U$6,U$12),H_LTV*U$21,0)</f>
        <v>-1034.361932</v>
      </c>
      <c r="V370" s="19" t="n">
        <f aca="false">V270+IF($B70=0,H_LTV*V$21,0)-IF(AND($B70&gt;=1,$B70&lt;=IF(V$19="third",V$6,V$12)),H_LTV*V$21*H_LevRate/12,0)-IF($B70=IF(V$19="third",V$6,V$12),H_LTV*V$21,0)</f>
        <v>0</v>
      </c>
      <c r="W370" s="19" t="n">
        <f aca="false">W270+IF($B70=0,H_LTV*W$21,0)-IF(AND($B70&gt;=1,$B70&lt;=IF(W$19="third",W$6,W$12)),H_LTV*W$21*H_LevRate/12,0)-IF($B70=IF(W$19="third",W$6,W$12),H_LTV*W$21,0)</f>
        <v>0</v>
      </c>
      <c r="X370" s="19" t="n">
        <f aca="false">X270+IF($B70=0,H_LTV*X$21,0)-IF(AND($B70&gt;=1,$B70&lt;=IF(X$19="third",X$6,X$12)),H_LTV*X$21*H_LevRate/12,0)-IF($B70=IF(X$19="third",X$6,X$12),H_LTV*X$21,0)</f>
        <v>0</v>
      </c>
      <c r="Y370" s="19" t="n">
        <f aca="false">Y270+IF($B70=0,H_LTV*Y$21,0)-IF(AND($B70&gt;=1,$B70&lt;=IF(Y$19="third",Y$6,Y$12)),H_LTV*Y$21*H_LevRate/12,0)-IF($B70=IF(Y$19="third",Y$6,Y$12),H_LTV*Y$21,0)</f>
        <v>0</v>
      </c>
    </row>
    <row r="371" customFormat="false" ht="15" hidden="false" customHeight="false" outlineLevel="0" collapsed="false">
      <c r="B371" s="0" t="n">
        <v>40</v>
      </c>
      <c r="C371" s="19" t="n">
        <f aca="false">C271+IF($B71=0,H_LTV*C$21,0)-IF(AND($B71&gt;=1,$B71&lt;=IF(C$19="third",C$6,C$12)),H_LTV*C$21*H_LevRate/12,0)-IF($B71=IF(C$19="third",C$6,C$12),H_LTV*C$21,0)</f>
        <v>0</v>
      </c>
      <c r="D371" s="19" t="n">
        <f aca="false">D271+IF($B71=0,H_LTV*D$21,0)-IF(AND($B71&gt;=1,$B71&lt;=IF(D$19="third",D$6,D$12)),H_LTV*D$21*H_LevRate/12,0)-IF($B71=IF(D$19="third",D$6,D$12),H_LTV*D$21,0)</f>
        <v>0</v>
      </c>
      <c r="E371" s="19" t="n">
        <f aca="false">E271+IF($B71=0,H_LTV*E$21,0)-IF(AND($B71&gt;=1,$B71&lt;=IF(E$19="third",E$6,E$12)),H_LTV*E$21*H_LevRate/12,0)-IF($B71=IF(E$19="third",E$6,E$12),H_LTV*E$21,0)</f>
        <v>0</v>
      </c>
      <c r="F371" s="19" t="n">
        <f aca="false">F271+IF($B71=0,H_LTV*F$21,0)-IF(AND($B71&gt;=1,$B71&lt;=IF(F$19="third",F$6,F$12)),H_LTV*F$21*H_LevRate/12,0)-IF($B71=IF(F$19="third",F$6,F$12),H_LTV*F$21,0)</f>
        <v>0</v>
      </c>
      <c r="G371" s="19" t="n">
        <f aca="false">G271+IF($B71=0,H_LTV*G$21,0)-IF(AND($B71&gt;=1,$B71&lt;=IF(G$19="third",G$6,G$12)),H_LTV*G$21*H_LevRate/12,0)-IF($B71=IF(G$19="third",G$6,G$12),H_LTV*G$21,0)</f>
        <v>0</v>
      </c>
      <c r="H371" s="19" t="n">
        <f aca="false">H271+IF($B71=0,H_LTV*H$21,0)-IF(AND($B71&gt;=1,$B71&lt;=IF(H$19="third",H$6,H$12)),H_LTV*H$21*H_LevRate/12,0)-IF($B71=IF(H$19="third",H$6,H$12),H_LTV*H$21,0)</f>
        <v>0</v>
      </c>
      <c r="I371" s="19" t="n">
        <f aca="false">I271+IF($B71=0,H_LTV*I$21,0)-IF(AND($B71&gt;=1,$B71&lt;=IF(I$19="third",I$6,I$12)),H_LTV*I$21*H_LevRate/12,0)-IF($B71=IF(I$19="third",I$6,I$12),H_LTV*I$21,0)</f>
        <v>-998.709029050916</v>
      </c>
      <c r="J371" s="19" t="n">
        <f aca="false">J271+IF($B71=0,H_LTV*J$21,0)-IF(AND($B71&gt;=1,$B71&lt;=IF(J$19="third",J$6,J$12)),H_LTV*J$21*H_LevRate/12,0)-IF($B71=IF(J$19="third",J$6,J$12),H_LTV*J$21,0)</f>
        <v>-798.955983533063</v>
      </c>
      <c r="K371" s="19" t="n">
        <f aca="false">K271+IF($B71=0,H_LTV*K$21,0)-IF(AND($B71&gt;=1,$B71&lt;=IF(K$19="third",K$6,K$12)),H_LTV*K$21*H_LevRate/12,0)-IF($B71=IF(K$19="third",K$6,K$12),H_LTV*K$21,0)</f>
        <v>0</v>
      </c>
      <c r="L371" s="19" t="n">
        <f aca="false">L271+IF($B71=0,H_LTV*L$21,0)-IF(AND($B71&gt;=1,$B71&lt;=IF(L$19="third",L$6,L$12)),H_LTV*L$21*H_LevRate/12,0)-IF($B71=IF(L$19="third",L$6,L$12),H_LTV*L$21,0)</f>
        <v>0</v>
      </c>
      <c r="M371" s="19" t="n">
        <f aca="false">M271+IF($B71=0,H_LTV*M$21,0)-IF(AND($B71&gt;=1,$B71&lt;=IF(M$19="third",M$6,M$12)),H_LTV*M$21*H_LevRate/12,0)-IF($B71=IF(M$19="third",M$6,M$12),H_LTV*M$21,0)</f>
        <v>0</v>
      </c>
      <c r="N371" s="19" t="n">
        <f aca="false">N271+IF($B71=0,H_LTV*N$21,0)-IF(AND($B71&gt;=1,$B71&lt;=IF(N$19="third",N$6,N$12)),H_LTV*N$21*H_LevRate/12,0)-IF($B71=IF(N$19="third",N$6,N$12),H_LTV*N$21,0)</f>
        <v>-1053.64934820986</v>
      </c>
      <c r="O371" s="19" t="n">
        <f aca="false">O271+IF($B71=0,H_LTV*O$21,0)-IF(AND($B71&gt;=1,$B71&lt;=IF(O$19="third",O$6,O$12)),H_LTV*O$21*H_LevRate/12,0)-IF($B71=IF(O$19="third",O$6,O$12),H_LTV*O$21,0)</f>
        <v>-903.649348209859</v>
      </c>
      <c r="P371" s="19" t="n">
        <f aca="false">P271+IF($B71=0,H_LTV*P$21,0)-IF(AND($B71&gt;=1,$B71&lt;=IF(P$19="third",P$6,P$12)),H_LTV*P$21*H_LevRate/12,0)-IF($B71=IF(P$19="third",P$6,P$12),H_LTV*P$21,0)</f>
        <v>-903.649348209859</v>
      </c>
      <c r="Q371" s="19" t="n">
        <f aca="false">Q271+IF($B71=0,H_LTV*Q$21,0)-IF(AND($B71&gt;=1,$B71&lt;=IF(Q$19="third",Q$6,Q$12)),H_LTV*Q$21*H_LevRate/12,0)-IF($B71=IF(Q$19="third",Q$6,Q$12),H_LTV*Q$21,0)</f>
        <v>0</v>
      </c>
      <c r="R371" s="19" t="n">
        <f aca="false">R271+IF($B71=0,H_LTV*R$21,0)-IF(AND($B71&gt;=1,$B71&lt;=IF(R$19="third",R$6,R$12)),H_LTV*R$21*H_LevRate/12,0)-IF($B71=IF(R$19="third",R$6,R$12),H_LTV*R$21,0)</f>
        <v>-1132.44667229264</v>
      </c>
      <c r="S371" s="19" t="n">
        <f aca="false">S271+IF($B71=0,H_LTV*S$21,0)-IF(AND($B71&gt;=1,$B71&lt;=IF(S$19="third",S$6,S$12)),H_LTV*S$21*H_LevRate/12,0)-IF($B71=IF(S$19="third",S$6,S$12),H_LTV*S$21,0)</f>
        <v>0</v>
      </c>
      <c r="T371" s="19" t="n">
        <f aca="false">T271+IF($B71=0,H_LTV*T$21,0)-IF(AND($B71&gt;=1,$B71&lt;=IF(T$19="third",T$6,T$12)),H_LTV*T$21*H_LevRate/12,0)-IF($B71=IF(T$19="third",T$6,T$12),H_LTV*T$21,0)</f>
        <v>0</v>
      </c>
      <c r="U371" s="19" t="n">
        <f aca="false">U271+IF($B71=0,H_LTV*U$21,0)-IF(AND($B71&gt;=1,$B71&lt;=IF(U$19="third",U$6,U$12)),H_LTV*U$21*H_LevRate/12,0)-IF($B71=IF(U$19="third",U$6,U$12),H_LTV*U$21,0)</f>
        <v>136661.063668</v>
      </c>
      <c r="V371" s="19" t="n">
        <f aca="false">V271+IF($B71=0,H_LTV*V$21,0)-IF(AND($B71&gt;=1,$B71&lt;=IF(V$19="third",V$6,V$12)),H_LTV*V$21*H_LevRate/12,0)-IF($B71=IF(V$19="third",V$6,V$12),H_LTV*V$21,0)</f>
        <v>0</v>
      </c>
      <c r="W371" s="19" t="n">
        <f aca="false">W271+IF($B71=0,H_LTV*W$21,0)-IF(AND($B71&gt;=1,$B71&lt;=IF(W$19="third",W$6,W$12)),H_LTV*W$21*H_LevRate/12,0)-IF($B71=IF(W$19="third",W$6,W$12),H_LTV*W$21,0)</f>
        <v>0</v>
      </c>
      <c r="X371" s="19" t="n">
        <f aca="false">X271+IF($B71=0,H_LTV*X$21,0)-IF(AND($B71&gt;=1,$B71&lt;=IF(X$19="third",X$6,X$12)),H_LTV*X$21*H_LevRate/12,0)-IF($B71=IF(X$19="third",X$6,X$12),H_LTV*X$21,0)</f>
        <v>0</v>
      </c>
      <c r="Y371" s="19" t="n">
        <f aca="false">Y271+IF($B71=0,H_LTV*Y$21,0)-IF(AND($B71&gt;=1,$B71&lt;=IF(Y$19="third",Y$6,Y$12)),H_LTV*Y$21*H_LevRate/12,0)-IF($B71=IF(Y$19="third",Y$6,Y$12),H_LTV*Y$21,0)</f>
        <v>0</v>
      </c>
    </row>
    <row r="372" customFormat="false" ht="15" hidden="false" customHeight="false" outlineLevel="0" collapsed="false">
      <c r="B372" s="0" t="n">
        <v>41</v>
      </c>
      <c r="C372" s="19" t="n">
        <f aca="false">C272+IF($B72=0,H_LTV*C$21,0)-IF(AND($B72&gt;=1,$B72&lt;=IF(C$19="third",C$6,C$12)),H_LTV*C$21*H_LevRate/12,0)-IF($B72=IF(C$19="third",C$6,C$12),H_LTV*C$21,0)</f>
        <v>0</v>
      </c>
      <c r="D372" s="19" t="n">
        <f aca="false">D272+IF($B72=0,H_LTV*D$21,0)-IF(AND($B72&gt;=1,$B72&lt;=IF(D$19="third",D$6,D$12)),H_LTV*D$21*H_LevRate/12,0)-IF($B72=IF(D$19="third",D$6,D$12),H_LTV*D$21,0)</f>
        <v>0</v>
      </c>
      <c r="E372" s="19" t="n">
        <f aca="false">E272+IF($B72=0,H_LTV*E$21,0)-IF(AND($B72&gt;=1,$B72&lt;=IF(E$19="third",E$6,E$12)),H_LTV*E$21*H_LevRate/12,0)-IF($B72=IF(E$19="third",E$6,E$12),H_LTV*E$21,0)</f>
        <v>0</v>
      </c>
      <c r="F372" s="19" t="n">
        <f aca="false">F272+IF($B72=0,H_LTV*F$21,0)-IF(AND($B72&gt;=1,$B72&lt;=IF(F$19="third",F$6,F$12)),H_LTV*F$21*H_LevRate/12,0)-IF($B72=IF(F$19="third",F$6,F$12),H_LTV*F$21,0)</f>
        <v>0</v>
      </c>
      <c r="G372" s="19" t="n">
        <f aca="false">G272+IF($B72=0,H_LTV*G$21,0)-IF(AND($B72&gt;=1,$B72&lt;=IF(G$19="third",G$6,G$12)),H_LTV*G$21*H_LevRate/12,0)-IF($B72=IF(G$19="third",G$6,G$12),H_LTV*G$21,0)</f>
        <v>0</v>
      </c>
      <c r="H372" s="19" t="n">
        <f aca="false">H272+IF($B72=0,H_LTV*H$21,0)-IF(AND($B72&gt;=1,$B72&lt;=IF(H$19="third",H$6,H$12)),H_LTV*H$21*H_LevRate/12,0)-IF($B72=IF(H$19="third",H$6,H$12),H_LTV*H$21,0)</f>
        <v>0</v>
      </c>
      <c r="I372" s="19" t="n">
        <f aca="false">I272+IF($B72=0,H_LTV*I$21,0)-IF(AND($B72&gt;=1,$B72&lt;=IF(I$19="third",I$6,I$12)),H_LTV*I$21*H_LevRate/12,0)-IF($B72=IF(I$19="third",I$6,I$12),H_LTV*I$21,0)</f>
        <v>-998.709029050916</v>
      </c>
      <c r="J372" s="19" t="n">
        <f aca="false">J272+IF($B72=0,H_LTV*J$21,0)-IF(AND($B72&gt;=1,$B72&lt;=IF(J$19="third",J$6,J$12)),H_LTV*J$21*H_LevRate/12,0)-IF($B72=IF(J$19="third",J$6,J$12),H_LTV*J$21,0)</f>
        <v>-798.955983533063</v>
      </c>
      <c r="K372" s="19" t="n">
        <f aca="false">K272+IF($B72=0,H_LTV*K$21,0)-IF(AND($B72&gt;=1,$B72&lt;=IF(K$19="third",K$6,K$12)),H_LTV*K$21*H_LevRate/12,0)-IF($B72=IF(K$19="third",K$6,K$12),H_LTV*K$21,0)</f>
        <v>0</v>
      </c>
      <c r="L372" s="19" t="n">
        <f aca="false">L272+IF($B72=0,H_LTV*L$21,0)-IF(AND($B72&gt;=1,$B72&lt;=IF(L$19="third",L$6,L$12)),H_LTV*L$21*H_LevRate/12,0)-IF($B72=IF(L$19="third",L$6,L$12),H_LTV*L$21,0)</f>
        <v>0</v>
      </c>
      <c r="M372" s="19" t="n">
        <f aca="false">M272+IF($B72=0,H_LTV*M$21,0)-IF(AND($B72&gt;=1,$B72&lt;=IF(M$19="third",M$6,M$12)),H_LTV*M$21*H_LevRate/12,0)-IF($B72=IF(M$19="third",M$6,M$12),H_LTV*M$21,0)</f>
        <v>0</v>
      </c>
      <c r="N372" s="19" t="n">
        <f aca="false">N272+IF($B72=0,H_LTV*N$21,0)-IF(AND($B72&gt;=1,$B72&lt;=IF(N$19="third",N$6,N$12)),H_LTV*N$21*H_LevRate/12,0)-IF($B72=IF(N$19="third",N$6,N$12),H_LTV*N$21,0)</f>
        <v>-1053.64934820986</v>
      </c>
      <c r="O372" s="19" t="n">
        <f aca="false">O272+IF($B72=0,H_LTV*O$21,0)-IF(AND($B72&gt;=1,$B72&lt;=IF(O$19="third",O$6,O$12)),H_LTV*O$21*H_LevRate/12,0)-IF($B72=IF(O$19="third",O$6,O$12),H_LTV*O$21,0)</f>
        <v>-903.649348209859</v>
      </c>
      <c r="P372" s="19" t="n">
        <f aca="false">P272+IF($B72=0,H_LTV*P$21,0)-IF(AND($B72&gt;=1,$B72&lt;=IF(P$19="third",P$6,P$12)),H_LTV*P$21*H_LevRate/12,0)-IF($B72=IF(P$19="third",P$6,P$12),H_LTV*P$21,0)</f>
        <v>-903.649348209859</v>
      </c>
      <c r="Q372" s="19" t="n">
        <f aca="false">Q272+IF($B72=0,H_LTV*Q$21,0)-IF(AND($B72&gt;=1,$B72&lt;=IF(Q$19="third",Q$6,Q$12)),H_LTV*Q$21*H_LevRate/12,0)-IF($B72=IF(Q$19="third",Q$6,Q$12),H_LTV*Q$21,0)</f>
        <v>0</v>
      </c>
      <c r="R372" s="19" t="n">
        <f aca="false">R272+IF($B72=0,H_LTV*R$21,0)-IF(AND($B72&gt;=1,$B72&lt;=IF(R$19="third",R$6,R$12)),H_LTV*R$21*H_LevRate/12,0)-IF($B72=IF(R$19="third",R$6,R$12),H_LTV*R$21,0)</f>
        <v>-1132.44667229264</v>
      </c>
      <c r="S372" s="19" t="n">
        <f aca="false">S272+IF($B72=0,H_LTV*S$21,0)-IF(AND($B72&gt;=1,$B72&lt;=IF(S$19="third",S$6,S$12)),H_LTV*S$21*H_LevRate/12,0)-IF($B72=IF(S$19="third",S$6,S$12),H_LTV*S$21,0)</f>
        <v>0</v>
      </c>
      <c r="T372" s="19" t="n">
        <f aca="false">T272+IF($B72=0,H_LTV*T$21,0)-IF(AND($B72&gt;=1,$B72&lt;=IF(T$19="third",T$6,T$12)),H_LTV*T$21*H_LevRate/12,0)-IF($B72=IF(T$19="third",T$6,T$12),H_LTV*T$21,0)</f>
        <v>0</v>
      </c>
      <c r="U372" s="19" t="n">
        <f aca="false">U272+IF($B72=0,H_LTV*U$21,0)-IF(AND($B72&gt;=1,$B72&lt;=IF(U$19="third",U$6,U$12)),H_LTV*U$21*H_LevRate/12,0)-IF($B72=IF(U$19="third",U$6,U$12),H_LTV*U$21,0)</f>
        <v>0</v>
      </c>
      <c r="V372" s="19" t="n">
        <f aca="false">V272+IF($B72=0,H_LTV*V$21,0)-IF(AND($B72&gt;=1,$B72&lt;=IF(V$19="third",V$6,V$12)),H_LTV*V$21*H_LevRate/12,0)-IF($B72=IF(V$19="third",V$6,V$12),H_LTV*V$21,0)</f>
        <v>0</v>
      </c>
      <c r="W372" s="19" t="n">
        <f aca="false">W272+IF($B72=0,H_LTV*W$21,0)-IF(AND($B72&gt;=1,$B72&lt;=IF(W$19="third",W$6,W$12)),H_LTV*W$21*H_LevRate/12,0)-IF($B72=IF(W$19="third",W$6,W$12),H_LTV*W$21,0)</f>
        <v>0</v>
      </c>
      <c r="X372" s="19" t="n">
        <f aca="false">X272+IF($B72=0,H_LTV*X$21,0)-IF(AND($B72&gt;=1,$B72&lt;=IF(X$19="third",X$6,X$12)),H_LTV*X$21*H_LevRate/12,0)-IF($B72=IF(X$19="third",X$6,X$12),H_LTV*X$21,0)</f>
        <v>0</v>
      </c>
      <c r="Y372" s="19" t="n">
        <f aca="false">Y272+IF($B72=0,H_LTV*Y$21,0)-IF(AND($B72&gt;=1,$B72&lt;=IF(Y$19="third",Y$6,Y$12)),H_LTV*Y$21*H_LevRate/12,0)-IF($B72=IF(Y$19="third",Y$6,Y$12),H_LTV*Y$21,0)</f>
        <v>0</v>
      </c>
    </row>
    <row r="373" customFormat="false" ht="15" hidden="false" customHeight="false" outlineLevel="0" collapsed="false">
      <c r="B373" s="0" t="n">
        <v>42</v>
      </c>
      <c r="C373" s="19" t="n">
        <f aca="false">C273+IF($B73=0,H_LTV*C$21,0)-IF(AND($B73&gt;=1,$B73&lt;=IF(C$19="third",C$6,C$12)),H_LTV*C$21*H_LevRate/12,0)-IF($B73=IF(C$19="third",C$6,C$12),H_LTV*C$21,0)</f>
        <v>0</v>
      </c>
      <c r="D373" s="19" t="n">
        <f aca="false">D273+IF($B73=0,H_LTV*D$21,0)-IF(AND($B73&gt;=1,$B73&lt;=IF(D$19="third",D$6,D$12)),H_LTV*D$21*H_LevRate/12,0)-IF($B73=IF(D$19="third",D$6,D$12),H_LTV*D$21,0)</f>
        <v>0</v>
      </c>
      <c r="E373" s="19" t="n">
        <f aca="false">E273+IF($B73=0,H_LTV*E$21,0)-IF(AND($B73&gt;=1,$B73&lt;=IF(E$19="third",E$6,E$12)),H_LTV*E$21*H_LevRate/12,0)-IF($B73=IF(E$19="third",E$6,E$12),H_LTV*E$21,0)</f>
        <v>0</v>
      </c>
      <c r="F373" s="19" t="n">
        <f aca="false">F273+IF($B73=0,H_LTV*F$21,0)-IF(AND($B73&gt;=1,$B73&lt;=IF(F$19="third",F$6,F$12)),H_LTV*F$21*H_LevRate/12,0)-IF($B73=IF(F$19="third",F$6,F$12),H_LTV*F$21,0)</f>
        <v>0</v>
      </c>
      <c r="G373" s="19" t="n">
        <f aca="false">G273+IF($B73=0,H_LTV*G$21,0)-IF(AND($B73&gt;=1,$B73&lt;=IF(G$19="third",G$6,G$12)),H_LTV*G$21*H_LevRate/12,0)-IF($B73=IF(G$19="third",G$6,G$12),H_LTV*G$21,0)</f>
        <v>0</v>
      </c>
      <c r="H373" s="19" t="n">
        <f aca="false">H273+IF($B73=0,H_LTV*H$21,0)-IF(AND($B73&gt;=1,$B73&lt;=IF(H$19="third",H$6,H$12)),H_LTV*H$21*H_LevRate/12,0)-IF($B73=IF(H$19="third",H$6,H$12),H_LTV*H$21,0)</f>
        <v>0</v>
      </c>
      <c r="I373" s="19" t="n">
        <f aca="false">I273+IF($B73=0,H_LTV*I$21,0)-IF(AND($B73&gt;=1,$B73&lt;=IF(I$19="third",I$6,I$12)),H_LTV*I$21*H_LevRate/12,0)-IF($B73=IF(I$19="third",I$6,I$12),H_LTV*I$21,0)</f>
        <v>-998.709029050916</v>
      </c>
      <c r="J373" s="19" t="n">
        <f aca="false">J273+IF($B73=0,H_LTV*J$21,0)-IF(AND($B73&gt;=1,$B73&lt;=IF(J$19="third",J$6,J$12)),H_LTV*J$21*H_LevRate/12,0)-IF($B73=IF(J$19="third",J$6,J$12),H_LTV*J$21,0)</f>
        <v>-4048.95598353306</v>
      </c>
      <c r="K373" s="19" t="n">
        <f aca="false">K273+IF($B73=0,H_LTV*K$21,0)-IF(AND($B73&gt;=1,$B73&lt;=IF(K$19="third",K$6,K$12)),H_LTV*K$21*H_LevRate/12,0)-IF($B73=IF(K$19="third",K$6,K$12),H_LTV*K$21,0)</f>
        <v>0</v>
      </c>
      <c r="L373" s="19" t="n">
        <f aca="false">L273+IF($B73=0,H_LTV*L$21,0)-IF(AND($B73&gt;=1,$B73&lt;=IF(L$19="third",L$6,L$12)),H_LTV*L$21*H_LevRate/12,0)-IF($B73=IF(L$19="third",L$6,L$12),H_LTV*L$21,0)</f>
        <v>0</v>
      </c>
      <c r="M373" s="19" t="n">
        <f aca="false">M273+IF($B73=0,H_LTV*M$21,0)-IF(AND($B73&gt;=1,$B73&lt;=IF(M$19="third",M$6,M$12)),H_LTV*M$21*H_LevRate/12,0)-IF($B73=IF(M$19="third",M$6,M$12),H_LTV*M$21,0)</f>
        <v>0</v>
      </c>
      <c r="N373" s="19" t="n">
        <f aca="false">N273+IF($B73=0,H_LTV*N$21,0)-IF(AND($B73&gt;=1,$B73&lt;=IF(N$19="third",N$6,N$12)),H_LTV*N$21*H_LevRate/12,0)-IF($B73=IF(N$19="third",N$6,N$12),H_LTV*N$21,0)</f>
        <v>-1053.64934820986</v>
      </c>
      <c r="O373" s="19" t="n">
        <f aca="false">O273+IF($B73=0,H_LTV*O$21,0)-IF(AND($B73&gt;=1,$B73&lt;=IF(O$19="third",O$6,O$12)),H_LTV*O$21*H_LevRate/12,0)-IF($B73=IF(O$19="third",O$6,O$12),H_LTV*O$21,0)</f>
        <v>-4153.64934820986</v>
      </c>
      <c r="P373" s="19" t="n">
        <f aca="false">P273+IF($B73=0,H_LTV*P$21,0)-IF(AND($B73&gt;=1,$B73&lt;=IF(P$19="third",P$6,P$12)),H_LTV*P$21*H_LevRate/12,0)-IF($B73=IF(P$19="third",P$6,P$12),H_LTV*P$21,0)</f>
        <v>-903.649348209859</v>
      </c>
      <c r="Q373" s="19" t="n">
        <f aca="false">Q273+IF($B73=0,H_LTV*Q$21,0)-IF(AND($B73&gt;=1,$B73&lt;=IF(Q$19="third",Q$6,Q$12)),H_LTV*Q$21*H_LevRate/12,0)-IF($B73=IF(Q$19="third",Q$6,Q$12),H_LTV*Q$21,0)</f>
        <v>0</v>
      </c>
      <c r="R373" s="19" t="n">
        <f aca="false">R273+IF($B73=0,H_LTV*R$21,0)-IF(AND($B73&gt;=1,$B73&lt;=IF(R$19="third",R$6,R$12)),H_LTV*R$21*H_LevRate/12,0)-IF($B73=IF(R$19="third",R$6,R$12),H_LTV*R$21,0)</f>
        <v>-1132.44667229264</v>
      </c>
      <c r="S373" s="19" t="n">
        <f aca="false">S273+IF($B73=0,H_LTV*S$21,0)-IF(AND($B73&gt;=1,$B73&lt;=IF(S$19="third",S$6,S$12)),H_LTV*S$21*H_LevRate/12,0)-IF($B73=IF(S$19="third",S$6,S$12),H_LTV*S$21,0)</f>
        <v>0</v>
      </c>
      <c r="T373" s="19" t="n">
        <f aca="false">T273+IF($B73=0,H_LTV*T$21,0)-IF(AND($B73&gt;=1,$B73&lt;=IF(T$19="third",T$6,T$12)),H_LTV*T$21*H_LevRate/12,0)-IF($B73=IF(T$19="third",T$6,T$12),H_LTV*T$21,0)</f>
        <v>0</v>
      </c>
      <c r="U373" s="19" t="n">
        <f aca="false">U273+IF($B73=0,H_LTV*U$21,0)-IF(AND($B73&gt;=1,$B73&lt;=IF(U$19="third",U$6,U$12)),H_LTV*U$21*H_LevRate/12,0)-IF($B73=IF(U$19="third",U$6,U$12),H_LTV*U$21,0)</f>
        <v>0</v>
      </c>
      <c r="V373" s="19" t="n">
        <f aca="false">V273+IF($B73=0,H_LTV*V$21,0)-IF(AND($B73&gt;=1,$B73&lt;=IF(V$19="third",V$6,V$12)),H_LTV*V$21*H_LevRate/12,0)-IF($B73=IF(V$19="third",V$6,V$12),H_LTV*V$21,0)</f>
        <v>0</v>
      </c>
      <c r="W373" s="19" t="n">
        <f aca="false">W273+IF($B73=0,H_LTV*W$21,0)-IF(AND($B73&gt;=1,$B73&lt;=IF(W$19="third",W$6,W$12)),H_LTV*W$21*H_LevRate/12,0)-IF($B73=IF(W$19="third",W$6,W$12),H_LTV*W$21,0)</f>
        <v>0</v>
      </c>
      <c r="X373" s="19" t="n">
        <f aca="false">X273+IF($B73=0,H_LTV*X$21,0)-IF(AND($B73&gt;=1,$B73&lt;=IF(X$19="third",X$6,X$12)),H_LTV*X$21*H_LevRate/12,0)-IF($B73=IF(X$19="third",X$6,X$12),H_LTV*X$21,0)</f>
        <v>0</v>
      </c>
      <c r="Y373" s="19" t="n">
        <f aca="false">Y273+IF($B73=0,H_LTV*Y$21,0)-IF(AND($B73&gt;=1,$B73&lt;=IF(Y$19="third",Y$6,Y$12)),H_LTV*Y$21*H_LevRate/12,0)-IF($B73=IF(Y$19="third",Y$6,Y$12),H_LTV*Y$21,0)</f>
        <v>0</v>
      </c>
    </row>
    <row r="374" customFormat="false" ht="15" hidden="false" customHeight="false" outlineLevel="0" collapsed="false">
      <c r="B374" s="0" t="n">
        <v>43</v>
      </c>
      <c r="C374" s="19" t="n">
        <f aca="false">C274+IF($B74=0,H_LTV*C$21,0)-IF(AND($B74&gt;=1,$B74&lt;=IF(C$19="third",C$6,C$12)),H_LTV*C$21*H_LevRate/12,0)-IF($B74=IF(C$19="third",C$6,C$12),H_LTV*C$21,0)</f>
        <v>0</v>
      </c>
      <c r="D374" s="19" t="n">
        <f aca="false">D274+IF($B74=0,H_LTV*D$21,0)-IF(AND($B74&gt;=1,$B74&lt;=IF(D$19="third",D$6,D$12)),H_LTV*D$21*H_LevRate/12,0)-IF($B74=IF(D$19="third",D$6,D$12),H_LTV*D$21,0)</f>
        <v>0</v>
      </c>
      <c r="E374" s="19" t="n">
        <f aca="false">E274+IF($B74=0,H_LTV*E$21,0)-IF(AND($B74&gt;=1,$B74&lt;=IF(E$19="third",E$6,E$12)),H_LTV*E$21*H_LevRate/12,0)-IF($B74=IF(E$19="third",E$6,E$12),H_LTV*E$21,0)</f>
        <v>0</v>
      </c>
      <c r="F374" s="19" t="n">
        <f aca="false">F274+IF($B74=0,H_LTV*F$21,0)-IF(AND($B74&gt;=1,$B74&lt;=IF(F$19="third",F$6,F$12)),H_LTV*F$21*H_LevRate/12,0)-IF($B74=IF(F$19="third",F$6,F$12),H_LTV*F$21,0)</f>
        <v>0</v>
      </c>
      <c r="G374" s="19" t="n">
        <f aca="false">G274+IF($B74=0,H_LTV*G$21,0)-IF(AND($B74&gt;=1,$B74&lt;=IF(G$19="third",G$6,G$12)),H_LTV*G$21*H_LevRate/12,0)-IF($B74=IF(G$19="third",G$6,G$12),H_LTV*G$21,0)</f>
        <v>0</v>
      </c>
      <c r="H374" s="19" t="n">
        <f aca="false">H274+IF($B74=0,H_LTV*H$21,0)-IF(AND($B74&gt;=1,$B74&lt;=IF(H$19="third",H$6,H$12)),H_LTV*H$21*H_LevRate/12,0)-IF($B74=IF(H$19="third",H$6,H$12),H_LTV*H$21,0)</f>
        <v>0</v>
      </c>
      <c r="I374" s="19" t="n">
        <f aca="false">I274+IF($B74=0,H_LTV*I$21,0)-IF(AND($B74&gt;=1,$B74&lt;=IF(I$19="third",I$6,I$12)),H_LTV*I$21*H_LevRate/12,0)-IF($B74=IF(I$19="third",I$6,I$12),H_LTV*I$21,0)</f>
        <v>140586.124165395</v>
      </c>
      <c r="J374" s="19" t="n">
        <f aca="false">J274+IF($B74=0,H_LTV*J$21,0)-IF(AND($B74&gt;=1,$B74&lt;=IF(J$19="third",J$6,J$12)),H_LTV*J$21*H_LevRate/12,0)-IF($B74=IF(J$19="third",J$6,J$12),H_LTV*J$21,0)</f>
        <v>-948.955983533063</v>
      </c>
      <c r="K374" s="19" t="n">
        <f aca="false">K274+IF($B74=0,H_LTV*K$21,0)-IF(AND($B74&gt;=1,$B74&lt;=IF(K$19="third",K$6,K$12)),H_LTV*K$21*H_LevRate/12,0)-IF($B74=IF(K$19="third",K$6,K$12),H_LTV*K$21,0)</f>
        <v>0</v>
      </c>
      <c r="L374" s="19" t="n">
        <f aca="false">L274+IF($B74=0,H_LTV*L$21,0)-IF(AND($B74&gt;=1,$B74&lt;=IF(L$19="third",L$6,L$12)),H_LTV*L$21*H_LevRate/12,0)-IF($B74=IF(L$19="third",L$6,L$12),H_LTV*L$21,0)</f>
        <v>0</v>
      </c>
      <c r="M374" s="19" t="n">
        <f aca="false">M274+IF($B74=0,H_LTV*M$21,0)-IF(AND($B74&gt;=1,$B74&lt;=IF(M$19="third",M$6,M$12)),H_LTV*M$21*H_LevRate/12,0)-IF($B74=IF(M$19="third",M$6,M$12),H_LTV*M$21,0)</f>
        <v>0</v>
      </c>
      <c r="N374" s="19" t="n">
        <f aca="false">N274+IF($B74=0,H_LTV*N$21,0)-IF(AND($B74&gt;=1,$B74&lt;=IF(N$19="third",N$6,N$12)),H_LTV*N$21*H_LevRate/12,0)-IF($B74=IF(N$19="third",N$6,N$12),H_LTV*N$21,0)</f>
        <v>134537.694483442</v>
      </c>
      <c r="O374" s="19" t="n">
        <f aca="false">O274+IF($B74=0,H_LTV*O$21,0)-IF(AND($B74&gt;=1,$B74&lt;=IF(O$19="third",O$6,O$12)),H_LTV*O$21*H_LevRate/12,0)-IF($B74=IF(O$19="third",O$6,O$12),H_LTV*O$21,0)</f>
        <v>-1053.64934820986</v>
      </c>
      <c r="P374" s="19" t="n">
        <f aca="false">P274+IF($B74=0,H_LTV*P$21,0)-IF(AND($B74&gt;=1,$B74&lt;=IF(P$19="third",P$6,P$12)),H_LTV*P$21*H_LevRate/12,0)-IF($B74=IF(P$19="third",P$6,P$12),H_LTV*P$21,0)</f>
        <v>-903.649348209859</v>
      </c>
      <c r="Q374" s="19" t="n">
        <f aca="false">Q274+IF($B74=0,H_LTV*Q$21,0)-IF(AND($B74&gt;=1,$B74&lt;=IF(Q$19="third",Q$6,Q$12)),H_LTV*Q$21*H_LevRate/12,0)-IF($B74=IF(Q$19="third",Q$6,Q$12),H_LTV*Q$21,0)</f>
        <v>0</v>
      </c>
      <c r="R374" s="19" t="n">
        <f aca="false">R274+IF($B74=0,H_LTV*R$21,0)-IF(AND($B74&gt;=1,$B74&lt;=IF(R$19="third",R$6,R$12)),H_LTV*R$21*H_LevRate/12,0)-IF($B74=IF(R$19="third",R$6,R$12),H_LTV*R$21,0)</f>
        <v>125862.825441237</v>
      </c>
      <c r="S374" s="19" t="n">
        <f aca="false">S274+IF($B74=0,H_LTV*S$21,0)-IF(AND($B74&gt;=1,$B74&lt;=IF(S$19="third",S$6,S$12)),H_LTV*S$21*H_LevRate/12,0)-IF($B74=IF(S$19="third",S$6,S$12),H_LTV*S$21,0)</f>
        <v>0</v>
      </c>
      <c r="T374" s="19" t="n">
        <f aca="false">T274+IF($B74=0,H_LTV*T$21,0)-IF(AND($B74&gt;=1,$B74&lt;=IF(T$19="third",T$6,T$12)),H_LTV*T$21*H_LevRate/12,0)-IF($B74=IF(T$19="third",T$6,T$12),H_LTV*T$21,0)</f>
        <v>0</v>
      </c>
      <c r="U374" s="19" t="n">
        <f aca="false">U274+IF($B74=0,H_LTV*U$21,0)-IF(AND($B74&gt;=1,$B74&lt;=IF(U$19="third",U$6,U$12)),H_LTV*U$21*H_LevRate/12,0)-IF($B74=IF(U$19="third",U$6,U$12),H_LTV*U$21,0)</f>
        <v>0</v>
      </c>
      <c r="V374" s="19" t="n">
        <f aca="false">V274+IF($B74=0,H_LTV*V$21,0)-IF(AND($B74&gt;=1,$B74&lt;=IF(V$19="third",V$6,V$12)),H_LTV*V$21*H_LevRate/12,0)-IF($B74=IF(V$19="third",V$6,V$12),H_LTV*V$21,0)</f>
        <v>0</v>
      </c>
      <c r="W374" s="19" t="n">
        <f aca="false">W274+IF($B74=0,H_LTV*W$21,0)-IF(AND($B74&gt;=1,$B74&lt;=IF(W$19="third",W$6,W$12)),H_LTV*W$21*H_LevRate/12,0)-IF($B74=IF(W$19="third",W$6,W$12),H_LTV*W$21,0)</f>
        <v>0</v>
      </c>
      <c r="X374" s="19" t="n">
        <f aca="false">X274+IF($B74=0,H_LTV*X$21,0)-IF(AND($B74&gt;=1,$B74&lt;=IF(X$19="third",X$6,X$12)),H_LTV*X$21*H_LevRate/12,0)-IF($B74=IF(X$19="third",X$6,X$12),H_LTV*X$21,0)</f>
        <v>0</v>
      </c>
      <c r="Y374" s="19" t="n">
        <f aca="false">Y274+IF($B74=0,H_LTV*Y$21,0)-IF(AND($B74&gt;=1,$B74&lt;=IF(Y$19="third",Y$6,Y$12)),H_LTV*Y$21*H_LevRate/12,0)-IF($B74=IF(Y$19="third",Y$6,Y$12),H_LTV*Y$21,0)</f>
        <v>0</v>
      </c>
    </row>
    <row r="375" customFormat="false" ht="15" hidden="false" customHeight="false" outlineLevel="0" collapsed="false">
      <c r="B375" s="0" t="n">
        <v>44</v>
      </c>
      <c r="C375" s="19" t="n">
        <f aca="false">C275+IF($B75=0,H_LTV*C$21,0)-IF(AND($B75&gt;=1,$B75&lt;=IF(C$19="third",C$6,C$12)),H_LTV*C$21*H_LevRate/12,0)-IF($B75=IF(C$19="third",C$6,C$12),H_LTV*C$21,0)</f>
        <v>0</v>
      </c>
      <c r="D375" s="19" t="n">
        <f aca="false">D275+IF($B75=0,H_LTV*D$21,0)-IF(AND($B75&gt;=1,$B75&lt;=IF(D$19="third",D$6,D$12)),H_LTV*D$21*H_LevRate/12,0)-IF($B75=IF(D$19="third",D$6,D$12),H_LTV*D$21,0)</f>
        <v>0</v>
      </c>
      <c r="E375" s="19" t="n">
        <f aca="false">E275+IF($B75=0,H_LTV*E$21,0)-IF(AND($B75&gt;=1,$B75&lt;=IF(E$19="third",E$6,E$12)),H_LTV*E$21*H_LevRate/12,0)-IF($B75=IF(E$19="third",E$6,E$12),H_LTV*E$21,0)</f>
        <v>0</v>
      </c>
      <c r="F375" s="19" t="n">
        <f aca="false">F275+IF($B75=0,H_LTV*F$21,0)-IF(AND($B75&gt;=1,$B75&lt;=IF(F$19="third",F$6,F$12)),H_LTV*F$21*H_LevRate/12,0)-IF($B75=IF(F$19="third",F$6,F$12),H_LTV*F$21,0)</f>
        <v>0</v>
      </c>
      <c r="G375" s="19" t="n">
        <f aca="false">G275+IF($B75=0,H_LTV*G$21,0)-IF(AND($B75&gt;=1,$B75&lt;=IF(G$19="third",G$6,G$12)),H_LTV*G$21*H_LevRate/12,0)-IF($B75=IF(G$19="third",G$6,G$12),H_LTV*G$21,0)</f>
        <v>0</v>
      </c>
      <c r="H375" s="19" t="n">
        <f aca="false">H275+IF($B75=0,H_LTV*H$21,0)-IF(AND($B75&gt;=1,$B75&lt;=IF(H$19="third",H$6,H$12)),H_LTV*H$21*H_LevRate/12,0)-IF($B75=IF(H$19="third",H$6,H$12),H_LTV*H$21,0)</f>
        <v>0</v>
      </c>
      <c r="I375" s="19" t="n">
        <f aca="false">I275+IF($B75=0,H_LTV*I$21,0)-IF(AND($B75&gt;=1,$B75&lt;=IF(I$19="third",I$6,I$12)),H_LTV*I$21*H_LevRate/12,0)-IF($B75=IF(I$19="third",I$6,I$12),H_LTV*I$21,0)</f>
        <v>0</v>
      </c>
      <c r="J375" s="19" t="n">
        <f aca="false">J275+IF($B75=0,H_LTV*J$21,0)-IF(AND($B75&gt;=1,$B75&lt;=IF(J$19="third",J$6,J$12)),H_LTV*J$21*H_LevRate/12,0)-IF($B75=IF(J$19="third",J$6,J$12),H_LTV*J$21,0)</f>
        <v>-948.955983533063</v>
      </c>
      <c r="K375" s="19" t="n">
        <f aca="false">K275+IF($B75=0,H_LTV*K$21,0)-IF(AND($B75&gt;=1,$B75&lt;=IF(K$19="third",K$6,K$12)),H_LTV*K$21*H_LevRate/12,0)-IF($B75=IF(K$19="third",K$6,K$12),H_LTV*K$21,0)</f>
        <v>0</v>
      </c>
      <c r="L375" s="19" t="n">
        <f aca="false">L275+IF($B75=0,H_LTV*L$21,0)-IF(AND($B75&gt;=1,$B75&lt;=IF(L$19="third",L$6,L$12)),H_LTV*L$21*H_LevRate/12,0)-IF($B75=IF(L$19="third",L$6,L$12),H_LTV*L$21,0)</f>
        <v>0</v>
      </c>
      <c r="M375" s="19" t="n">
        <f aca="false">M275+IF($B75=0,H_LTV*M$21,0)-IF(AND($B75&gt;=1,$B75&lt;=IF(M$19="third",M$6,M$12)),H_LTV*M$21*H_LevRate/12,0)-IF($B75=IF(M$19="third",M$6,M$12),H_LTV*M$21,0)</f>
        <v>0</v>
      </c>
      <c r="N375" s="19" t="n">
        <f aca="false">N275+IF($B75=0,H_LTV*N$21,0)-IF(AND($B75&gt;=1,$B75&lt;=IF(N$19="third",N$6,N$12)),H_LTV*N$21*H_LevRate/12,0)-IF($B75=IF(N$19="third",N$6,N$12),H_LTV*N$21,0)</f>
        <v>0</v>
      </c>
      <c r="O375" s="19" t="n">
        <f aca="false">O275+IF($B75=0,H_LTV*O$21,0)-IF(AND($B75&gt;=1,$B75&lt;=IF(O$19="third",O$6,O$12)),H_LTV*O$21*H_LevRate/12,0)-IF($B75=IF(O$19="third",O$6,O$12),H_LTV*O$21,0)</f>
        <v>-1053.64934820986</v>
      </c>
      <c r="P375" s="19" t="n">
        <f aca="false">P275+IF($B75=0,H_LTV*P$21,0)-IF(AND($B75&gt;=1,$B75&lt;=IF(P$19="third",P$6,P$12)),H_LTV*P$21*H_LevRate/12,0)-IF($B75=IF(P$19="third",P$6,P$12),H_LTV*P$21,0)</f>
        <v>-903.649348209859</v>
      </c>
      <c r="Q375" s="19" t="n">
        <f aca="false">Q275+IF($B75=0,H_LTV*Q$21,0)-IF(AND($B75&gt;=1,$B75&lt;=IF(Q$19="third",Q$6,Q$12)),H_LTV*Q$21*H_LevRate/12,0)-IF($B75=IF(Q$19="third",Q$6,Q$12),H_LTV*Q$21,0)</f>
        <v>0</v>
      </c>
      <c r="R375" s="19" t="n">
        <f aca="false">R275+IF($B75=0,H_LTV*R$21,0)-IF(AND($B75&gt;=1,$B75&lt;=IF(R$19="third",R$6,R$12)),H_LTV*R$21*H_LevRate/12,0)-IF($B75=IF(R$19="third",R$6,R$12),H_LTV*R$21,0)</f>
        <v>0</v>
      </c>
      <c r="S375" s="19" t="n">
        <f aca="false">S275+IF($B75=0,H_LTV*S$21,0)-IF(AND($B75&gt;=1,$B75&lt;=IF(S$19="third",S$6,S$12)),H_LTV*S$21*H_LevRate/12,0)-IF($B75=IF(S$19="third",S$6,S$12),H_LTV*S$21,0)</f>
        <v>0</v>
      </c>
      <c r="T375" s="19" t="n">
        <f aca="false">T275+IF($B75=0,H_LTV*T$21,0)-IF(AND($B75&gt;=1,$B75&lt;=IF(T$19="third",T$6,T$12)),H_LTV*T$21*H_LevRate/12,0)-IF($B75=IF(T$19="third",T$6,T$12),H_LTV*T$21,0)</f>
        <v>0</v>
      </c>
      <c r="U375" s="19" t="n">
        <f aca="false">U275+IF($B75=0,H_LTV*U$21,0)-IF(AND($B75&gt;=1,$B75&lt;=IF(U$19="third",U$6,U$12)),H_LTV*U$21*H_LevRate/12,0)-IF($B75=IF(U$19="third",U$6,U$12),H_LTV*U$21,0)</f>
        <v>0</v>
      </c>
      <c r="V375" s="19" t="n">
        <f aca="false">V275+IF($B75=0,H_LTV*V$21,0)-IF(AND($B75&gt;=1,$B75&lt;=IF(V$19="third",V$6,V$12)),H_LTV*V$21*H_LevRate/12,0)-IF($B75=IF(V$19="third",V$6,V$12),H_LTV*V$21,0)</f>
        <v>0</v>
      </c>
      <c r="W375" s="19" t="n">
        <f aca="false">W275+IF($B75=0,H_LTV*W$21,0)-IF(AND($B75&gt;=1,$B75&lt;=IF(W$19="third",W$6,W$12)),H_LTV*W$21*H_LevRate/12,0)-IF($B75=IF(W$19="third",W$6,W$12),H_LTV*W$21,0)</f>
        <v>0</v>
      </c>
      <c r="X375" s="19" t="n">
        <f aca="false">X275+IF($B75=0,H_LTV*X$21,0)-IF(AND($B75&gt;=1,$B75&lt;=IF(X$19="third",X$6,X$12)),H_LTV*X$21*H_LevRate/12,0)-IF($B75=IF(X$19="third",X$6,X$12),H_LTV*X$21,0)</f>
        <v>0</v>
      </c>
      <c r="Y375" s="19" t="n">
        <f aca="false">Y275+IF($B75=0,H_LTV*Y$21,0)-IF(AND($B75&gt;=1,$B75&lt;=IF(Y$19="third",Y$6,Y$12)),H_LTV*Y$21*H_LevRate/12,0)-IF($B75=IF(Y$19="third",Y$6,Y$12),H_LTV*Y$21,0)</f>
        <v>0</v>
      </c>
    </row>
    <row r="376" customFormat="false" ht="15" hidden="false" customHeight="false" outlineLevel="0" collapsed="false">
      <c r="B376" s="0" t="n">
        <v>45</v>
      </c>
      <c r="C376" s="19" t="n">
        <f aca="false">C276+IF($B76=0,H_LTV*C$21,0)-IF(AND($B76&gt;=1,$B76&lt;=IF(C$19="third",C$6,C$12)),H_LTV*C$21*H_LevRate/12,0)-IF($B76=IF(C$19="third",C$6,C$12),H_LTV*C$21,0)</f>
        <v>0</v>
      </c>
      <c r="D376" s="19" t="n">
        <f aca="false">D276+IF($B76=0,H_LTV*D$21,0)-IF(AND($B76&gt;=1,$B76&lt;=IF(D$19="third",D$6,D$12)),H_LTV*D$21*H_LevRate/12,0)-IF($B76=IF(D$19="third",D$6,D$12),H_LTV*D$21,0)</f>
        <v>0</v>
      </c>
      <c r="E376" s="19" t="n">
        <f aca="false">E276+IF($B76=0,H_LTV*E$21,0)-IF(AND($B76&gt;=1,$B76&lt;=IF(E$19="third",E$6,E$12)),H_LTV*E$21*H_LevRate/12,0)-IF($B76=IF(E$19="third",E$6,E$12),H_LTV*E$21,0)</f>
        <v>0</v>
      </c>
      <c r="F376" s="19" t="n">
        <f aca="false">F276+IF($B76=0,H_LTV*F$21,0)-IF(AND($B76&gt;=1,$B76&lt;=IF(F$19="third",F$6,F$12)),H_LTV*F$21*H_LevRate/12,0)-IF($B76=IF(F$19="third",F$6,F$12),H_LTV*F$21,0)</f>
        <v>0</v>
      </c>
      <c r="G376" s="19" t="n">
        <f aca="false">G276+IF($B76=0,H_LTV*G$21,0)-IF(AND($B76&gt;=1,$B76&lt;=IF(G$19="third",G$6,G$12)),H_LTV*G$21*H_LevRate/12,0)-IF($B76=IF(G$19="third",G$6,G$12),H_LTV*G$21,0)</f>
        <v>0</v>
      </c>
      <c r="H376" s="19" t="n">
        <f aca="false">H276+IF($B76=0,H_LTV*H$21,0)-IF(AND($B76&gt;=1,$B76&lt;=IF(H$19="third",H$6,H$12)),H_LTV*H$21*H_LevRate/12,0)-IF($B76=IF(H$19="third",H$6,H$12),H_LTV*H$21,0)</f>
        <v>0</v>
      </c>
      <c r="I376" s="19" t="n">
        <f aca="false">I276+IF($B76=0,H_LTV*I$21,0)-IF(AND($B76&gt;=1,$B76&lt;=IF(I$19="third",I$6,I$12)),H_LTV*I$21*H_LevRate/12,0)-IF($B76=IF(I$19="third",I$6,I$12),H_LTV*I$21,0)</f>
        <v>0</v>
      </c>
      <c r="J376" s="19" t="n">
        <f aca="false">J276+IF($B76=0,H_LTV*J$21,0)-IF(AND($B76&gt;=1,$B76&lt;=IF(J$19="third",J$6,J$12)),H_LTV*J$21*H_LevRate/12,0)-IF($B76=IF(J$19="third",J$6,J$12),H_LTV*J$21,0)</f>
        <v>-9248.95598353306</v>
      </c>
      <c r="K376" s="19" t="n">
        <f aca="false">K276+IF($B76=0,H_LTV*K$21,0)-IF(AND($B76&gt;=1,$B76&lt;=IF(K$19="third",K$6,K$12)),H_LTV*K$21*H_LevRate/12,0)-IF($B76=IF(K$19="third",K$6,K$12),H_LTV*K$21,0)</f>
        <v>0</v>
      </c>
      <c r="L376" s="19" t="n">
        <f aca="false">L276+IF($B76=0,H_LTV*L$21,0)-IF(AND($B76&gt;=1,$B76&lt;=IF(L$19="third",L$6,L$12)),H_LTV*L$21*H_LevRate/12,0)-IF($B76=IF(L$19="third",L$6,L$12),H_LTV*L$21,0)</f>
        <v>0</v>
      </c>
      <c r="M376" s="19" t="n">
        <f aca="false">M276+IF($B76=0,H_LTV*M$21,0)-IF(AND($B76&gt;=1,$B76&lt;=IF(M$19="third",M$6,M$12)),H_LTV*M$21*H_LevRate/12,0)-IF($B76=IF(M$19="third",M$6,M$12),H_LTV*M$21,0)</f>
        <v>0</v>
      </c>
      <c r="N376" s="19" t="n">
        <f aca="false">N276+IF($B76=0,H_LTV*N$21,0)-IF(AND($B76&gt;=1,$B76&lt;=IF(N$19="third",N$6,N$12)),H_LTV*N$21*H_LevRate/12,0)-IF($B76=IF(N$19="third",N$6,N$12),H_LTV*N$21,0)</f>
        <v>0</v>
      </c>
      <c r="O376" s="19" t="n">
        <f aca="false">O276+IF($B76=0,H_LTV*O$21,0)-IF(AND($B76&gt;=1,$B76&lt;=IF(O$19="third",O$6,O$12)),H_LTV*O$21*H_LevRate/12,0)-IF($B76=IF(O$19="third",O$6,O$12),H_LTV*O$21,0)</f>
        <v>-9353.64934820986</v>
      </c>
      <c r="P376" s="19" t="n">
        <f aca="false">P276+IF($B76=0,H_LTV*P$21,0)-IF(AND($B76&gt;=1,$B76&lt;=IF(P$19="third",P$6,P$12)),H_LTV*P$21*H_LevRate/12,0)-IF($B76=IF(P$19="third",P$6,P$12),H_LTV*P$21,0)</f>
        <v>-903.649348209859</v>
      </c>
      <c r="Q376" s="19" t="n">
        <f aca="false">Q276+IF($B76=0,H_LTV*Q$21,0)-IF(AND($B76&gt;=1,$B76&lt;=IF(Q$19="third",Q$6,Q$12)),H_LTV*Q$21*H_LevRate/12,0)-IF($B76=IF(Q$19="third",Q$6,Q$12),H_LTV*Q$21,0)</f>
        <v>0</v>
      </c>
      <c r="R376" s="19" t="n">
        <f aca="false">R276+IF($B76=0,H_LTV*R$21,0)-IF(AND($B76&gt;=1,$B76&lt;=IF(R$19="third",R$6,R$12)),H_LTV*R$21*H_LevRate/12,0)-IF($B76=IF(R$19="third",R$6,R$12),H_LTV*R$21,0)</f>
        <v>0</v>
      </c>
      <c r="S376" s="19" t="n">
        <f aca="false">S276+IF($B76=0,H_LTV*S$21,0)-IF(AND($B76&gt;=1,$B76&lt;=IF(S$19="third",S$6,S$12)),H_LTV*S$21*H_LevRate/12,0)-IF($B76=IF(S$19="third",S$6,S$12),H_LTV*S$21,0)</f>
        <v>0</v>
      </c>
      <c r="T376" s="19" t="n">
        <f aca="false">T276+IF($B76=0,H_LTV*T$21,0)-IF(AND($B76&gt;=1,$B76&lt;=IF(T$19="third",T$6,T$12)),H_LTV*T$21*H_LevRate/12,0)-IF($B76=IF(T$19="third",T$6,T$12),H_LTV*T$21,0)</f>
        <v>0</v>
      </c>
      <c r="U376" s="19" t="n">
        <f aca="false">U276+IF($B76=0,H_LTV*U$21,0)-IF(AND($B76&gt;=1,$B76&lt;=IF(U$19="third",U$6,U$12)),H_LTV*U$21*H_LevRate/12,0)-IF($B76=IF(U$19="third",U$6,U$12),H_LTV*U$21,0)</f>
        <v>0</v>
      </c>
      <c r="V376" s="19" t="n">
        <f aca="false">V276+IF($B76=0,H_LTV*V$21,0)-IF(AND($B76&gt;=1,$B76&lt;=IF(V$19="third",V$6,V$12)),H_LTV*V$21*H_LevRate/12,0)-IF($B76=IF(V$19="third",V$6,V$12),H_LTV*V$21,0)</f>
        <v>0</v>
      </c>
      <c r="W376" s="19" t="n">
        <f aca="false">W276+IF($B76=0,H_LTV*W$21,0)-IF(AND($B76&gt;=1,$B76&lt;=IF(W$19="third",W$6,W$12)),H_LTV*W$21*H_LevRate/12,0)-IF($B76=IF(W$19="third",W$6,W$12),H_LTV*W$21,0)</f>
        <v>0</v>
      </c>
      <c r="X376" s="19" t="n">
        <f aca="false">X276+IF($B76=0,H_LTV*X$21,0)-IF(AND($B76&gt;=1,$B76&lt;=IF(X$19="third",X$6,X$12)),H_LTV*X$21*H_LevRate/12,0)-IF($B76=IF(X$19="third",X$6,X$12),H_LTV*X$21,0)</f>
        <v>0</v>
      </c>
      <c r="Y376" s="19" t="n">
        <f aca="false">Y276+IF($B76=0,H_LTV*Y$21,0)-IF(AND($B76&gt;=1,$B76&lt;=IF(Y$19="third",Y$6,Y$12)),H_LTV*Y$21*H_LevRate/12,0)-IF($B76=IF(Y$19="third",Y$6,Y$12),H_LTV*Y$21,0)</f>
        <v>0</v>
      </c>
    </row>
    <row r="377" customFormat="false" ht="15" hidden="false" customHeight="false" outlineLevel="0" collapsed="false">
      <c r="B377" s="0" t="n">
        <v>46</v>
      </c>
      <c r="C377" s="19" t="n">
        <f aca="false">C277+IF($B77=0,H_LTV*C$21,0)-IF(AND($B77&gt;=1,$B77&lt;=IF(C$19="third",C$6,C$12)),H_LTV*C$21*H_LevRate/12,0)-IF($B77=IF(C$19="third",C$6,C$12),H_LTV*C$21,0)</f>
        <v>0</v>
      </c>
      <c r="D377" s="19" t="n">
        <f aca="false">D277+IF($B77=0,H_LTV*D$21,0)-IF(AND($B77&gt;=1,$B77&lt;=IF(D$19="third",D$6,D$12)),H_LTV*D$21*H_LevRate/12,0)-IF($B77=IF(D$19="third",D$6,D$12),H_LTV*D$21,0)</f>
        <v>0</v>
      </c>
      <c r="E377" s="19" t="n">
        <f aca="false">E277+IF($B77=0,H_LTV*E$21,0)-IF(AND($B77&gt;=1,$B77&lt;=IF(E$19="third",E$6,E$12)),H_LTV*E$21*H_LevRate/12,0)-IF($B77=IF(E$19="third",E$6,E$12),H_LTV*E$21,0)</f>
        <v>0</v>
      </c>
      <c r="F377" s="19" t="n">
        <f aca="false">F277+IF($B77=0,H_LTV*F$21,0)-IF(AND($B77&gt;=1,$B77&lt;=IF(F$19="third",F$6,F$12)),H_LTV*F$21*H_LevRate/12,0)-IF($B77=IF(F$19="third",F$6,F$12),H_LTV*F$21,0)</f>
        <v>0</v>
      </c>
      <c r="G377" s="19" t="n">
        <f aca="false">G277+IF($B77=0,H_LTV*G$21,0)-IF(AND($B77&gt;=1,$B77&lt;=IF(G$19="third",G$6,G$12)),H_LTV*G$21*H_LevRate/12,0)-IF($B77=IF(G$19="third",G$6,G$12),H_LTV*G$21,0)</f>
        <v>0</v>
      </c>
      <c r="H377" s="19" t="n">
        <f aca="false">H277+IF($B77=0,H_LTV*H$21,0)-IF(AND($B77&gt;=1,$B77&lt;=IF(H$19="third",H$6,H$12)),H_LTV*H$21*H_LevRate/12,0)-IF($B77=IF(H$19="third",H$6,H$12),H_LTV*H$21,0)</f>
        <v>0</v>
      </c>
      <c r="I377" s="19" t="n">
        <f aca="false">I277+IF($B77=0,H_LTV*I$21,0)-IF(AND($B77&gt;=1,$B77&lt;=IF(I$19="third",I$6,I$12)),H_LTV*I$21*H_LevRate/12,0)-IF($B77=IF(I$19="third",I$6,I$12),H_LTV*I$21,0)</f>
        <v>0</v>
      </c>
      <c r="J377" s="19" t="n">
        <f aca="false">J277+IF($B77=0,H_LTV*J$21,0)-IF(AND($B77&gt;=1,$B77&lt;=IF(J$19="third",J$6,J$12)),H_LTV*J$21*H_LevRate/12,0)-IF($B77=IF(J$19="third",J$6,J$12),H_LTV*J$21,0)</f>
        <v>-948.955983533063</v>
      </c>
      <c r="K377" s="19" t="n">
        <f aca="false">K277+IF($B77=0,H_LTV*K$21,0)-IF(AND($B77&gt;=1,$B77&lt;=IF(K$19="third",K$6,K$12)),H_LTV*K$21*H_LevRate/12,0)-IF($B77=IF(K$19="third",K$6,K$12),H_LTV*K$21,0)</f>
        <v>0</v>
      </c>
      <c r="L377" s="19" t="n">
        <f aca="false">L277+IF($B77=0,H_LTV*L$21,0)-IF(AND($B77&gt;=1,$B77&lt;=IF(L$19="third",L$6,L$12)),H_LTV*L$21*H_LevRate/12,0)-IF($B77=IF(L$19="third",L$6,L$12),H_LTV*L$21,0)</f>
        <v>0</v>
      </c>
      <c r="M377" s="19" t="n">
        <f aca="false">M277+IF($B77=0,H_LTV*M$21,0)-IF(AND($B77&gt;=1,$B77&lt;=IF(M$19="third",M$6,M$12)),H_LTV*M$21*H_LevRate/12,0)-IF($B77=IF(M$19="third",M$6,M$12),H_LTV*M$21,0)</f>
        <v>0</v>
      </c>
      <c r="N377" s="19" t="n">
        <f aca="false">N277+IF($B77=0,H_LTV*N$21,0)-IF(AND($B77&gt;=1,$B77&lt;=IF(N$19="third",N$6,N$12)),H_LTV*N$21*H_LevRate/12,0)-IF($B77=IF(N$19="third",N$6,N$12),H_LTV*N$21,0)</f>
        <v>0</v>
      </c>
      <c r="O377" s="19" t="n">
        <f aca="false">O277+IF($B77=0,H_LTV*O$21,0)-IF(AND($B77&gt;=1,$B77&lt;=IF(O$19="third",O$6,O$12)),H_LTV*O$21*H_LevRate/12,0)-IF($B77=IF(O$19="third",O$6,O$12),H_LTV*O$21,0)</f>
        <v>-1053.64934820986</v>
      </c>
      <c r="P377" s="19" t="n">
        <f aca="false">P277+IF($B77=0,H_LTV*P$21,0)-IF(AND($B77&gt;=1,$B77&lt;=IF(P$19="third",P$6,P$12)),H_LTV*P$21*H_LevRate/12,0)-IF($B77=IF(P$19="third",P$6,P$12),H_LTV*P$21,0)</f>
        <v>-903.649348209859</v>
      </c>
      <c r="Q377" s="19" t="n">
        <f aca="false">Q277+IF($B77=0,H_LTV*Q$21,0)-IF(AND($B77&gt;=1,$B77&lt;=IF(Q$19="third",Q$6,Q$12)),H_LTV*Q$21*H_LevRate/12,0)-IF($B77=IF(Q$19="third",Q$6,Q$12),H_LTV*Q$21,0)</f>
        <v>0</v>
      </c>
      <c r="R377" s="19" t="n">
        <f aca="false">R277+IF($B77=0,H_LTV*R$21,0)-IF(AND($B77&gt;=1,$B77&lt;=IF(R$19="third",R$6,R$12)),H_LTV*R$21*H_LevRate/12,0)-IF($B77=IF(R$19="third",R$6,R$12),H_LTV*R$21,0)</f>
        <v>0</v>
      </c>
      <c r="S377" s="19" t="n">
        <f aca="false">S277+IF($B77=0,H_LTV*S$21,0)-IF(AND($B77&gt;=1,$B77&lt;=IF(S$19="third",S$6,S$12)),H_LTV*S$21*H_LevRate/12,0)-IF($B77=IF(S$19="third",S$6,S$12),H_LTV*S$21,0)</f>
        <v>0</v>
      </c>
      <c r="T377" s="19" t="n">
        <f aca="false">T277+IF($B77=0,H_LTV*T$21,0)-IF(AND($B77&gt;=1,$B77&lt;=IF(T$19="third",T$6,T$12)),H_LTV*T$21*H_LevRate/12,0)-IF($B77=IF(T$19="third",T$6,T$12),H_LTV*T$21,0)</f>
        <v>0</v>
      </c>
      <c r="U377" s="19" t="n">
        <f aca="false">U277+IF($B77=0,H_LTV*U$21,0)-IF(AND($B77&gt;=1,$B77&lt;=IF(U$19="third",U$6,U$12)),H_LTV*U$21*H_LevRate/12,0)-IF($B77=IF(U$19="third",U$6,U$12),H_LTV*U$21,0)</f>
        <v>0</v>
      </c>
      <c r="V377" s="19" t="n">
        <f aca="false">V277+IF($B77=0,H_LTV*V$21,0)-IF(AND($B77&gt;=1,$B77&lt;=IF(V$19="third",V$6,V$12)),H_LTV*V$21*H_LevRate/12,0)-IF($B77=IF(V$19="third",V$6,V$12),H_LTV*V$21,0)</f>
        <v>0</v>
      </c>
      <c r="W377" s="19" t="n">
        <f aca="false">W277+IF($B77=0,H_LTV*W$21,0)-IF(AND($B77&gt;=1,$B77&lt;=IF(W$19="third",W$6,W$12)),H_LTV*W$21*H_LevRate/12,0)-IF($B77=IF(W$19="third",W$6,W$12),H_LTV*W$21,0)</f>
        <v>0</v>
      </c>
      <c r="X377" s="19" t="n">
        <f aca="false">X277+IF($B77=0,H_LTV*X$21,0)-IF(AND($B77&gt;=1,$B77&lt;=IF(X$19="third",X$6,X$12)),H_LTV*X$21*H_LevRate/12,0)-IF($B77=IF(X$19="third",X$6,X$12),H_LTV*X$21,0)</f>
        <v>0</v>
      </c>
      <c r="Y377" s="19" t="n">
        <f aca="false">Y277+IF($B77=0,H_LTV*Y$21,0)-IF(AND($B77&gt;=1,$B77&lt;=IF(Y$19="third",Y$6,Y$12)),H_LTV*Y$21*H_LevRate/12,0)-IF($B77=IF(Y$19="third",Y$6,Y$12),H_LTV*Y$21,0)</f>
        <v>0</v>
      </c>
    </row>
    <row r="378" customFormat="false" ht="15" hidden="false" customHeight="false" outlineLevel="0" collapsed="false">
      <c r="B378" s="0" t="n">
        <v>47</v>
      </c>
      <c r="C378" s="19" t="n">
        <f aca="false">C278+IF($B78=0,H_LTV*C$21,0)-IF(AND($B78&gt;=1,$B78&lt;=IF(C$19="third",C$6,C$12)),H_LTV*C$21*H_LevRate/12,0)-IF($B78=IF(C$19="third",C$6,C$12),H_LTV*C$21,0)</f>
        <v>0</v>
      </c>
      <c r="D378" s="19" t="n">
        <f aca="false">D278+IF($B78=0,H_LTV*D$21,0)-IF(AND($B78&gt;=1,$B78&lt;=IF(D$19="third",D$6,D$12)),H_LTV*D$21*H_LevRate/12,0)-IF($B78=IF(D$19="third",D$6,D$12),H_LTV*D$21,0)</f>
        <v>0</v>
      </c>
      <c r="E378" s="19" t="n">
        <f aca="false">E278+IF($B78=0,H_LTV*E$21,0)-IF(AND($B78&gt;=1,$B78&lt;=IF(E$19="third",E$6,E$12)),H_LTV*E$21*H_LevRate/12,0)-IF($B78=IF(E$19="third",E$6,E$12),H_LTV*E$21,0)</f>
        <v>0</v>
      </c>
      <c r="F378" s="19" t="n">
        <f aca="false">F278+IF($B78=0,H_LTV*F$21,0)-IF(AND($B78&gt;=1,$B78&lt;=IF(F$19="third",F$6,F$12)),H_LTV*F$21*H_LevRate/12,0)-IF($B78=IF(F$19="third",F$6,F$12),H_LTV*F$21,0)</f>
        <v>0</v>
      </c>
      <c r="G378" s="19" t="n">
        <f aca="false">G278+IF($B78=0,H_LTV*G$21,0)-IF(AND($B78&gt;=1,$B78&lt;=IF(G$19="third",G$6,G$12)),H_LTV*G$21*H_LevRate/12,0)-IF($B78=IF(G$19="third",G$6,G$12),H_LTV*G$21,0)</f>
        <v>0</v>
      </c>
      <c r="H378" s="19" t="n">
        <f aca="false">H278+IF($B78=0,H_LTV*H$21,0)-IF(AND($B78&gt;=1,$B78&lt;=IF(H$19="third",H$6,H$12)),H_LTV*H$21*H_LevRate/12,0)-IF($B78=IF(H$19="third",H$6,H$12),H_LTV*H$21,0)</f>
        <v>0</v>
      </c>
      <c r="I378" s="19" t="n">
        <f aca="false">I278+IF($B78=0,H_LTV*I$21,0)-IF(AND($B78&gt;=1,$B78&lt;=IF(I$19="third",I$6,I$12)),H_LTV*I$21*H_LevRate/12,0)-IF($B78=IF(I$19="third",I$6,I$12),H_LTV*I$21,0)</f>
        <v>0</v>
      </c>
      <c r="J378" s="19" t="n">
        <f aca="false">J278+IF($B78=0,H_LTV*J$21,0)-IF(AND($B78&gt;=1,$B78&lt;=IF(J$19="third",J$6,J$12)),H_LTV*J$21*H_LevRate/12,0)-IF($B78=IF(J$19="third",J$6,J$12),H_LTV*J$21,0)</f>
        <v>-948.955983533063</v>
      </c>
      <c r="K378" s="19" t="n">
        <f aca="false">K278+IF($B78=0,H_LTV*K$21,0)-IF(AND($B78&gt;=1,$B78&lt;=IF(K$19="third",K$6,K$12)),H_LTV*K$21*H_LevRate/12,0)-IF($B78=IF(K$19="third",K$6,K$12),H_LTV*K$21,0)</f>
        <v>0</v>
      </c>
      <c r="L378" s="19" t="n">
        <f aca="false">L278+IF($B78=0,H_LTV*L$21,0)-IF(AND($B78&gt;=1,$B78&lt;=IF(L$19="third",L$6,L$12)),H_LTV*L$21*H_LevRate/12,0)-IF($B78=IF(L$19="third",L$6,L$12),H_LTV*L$21,0)</f>
        <v>0</v>
      </c>
      <c r="M378" s="19" t="n">
        <f aca="false">M278+IF($B78=0,H_LTV*M$21,0)-IF(AND($B78&gt;=1,$B78&lt;=IF(M$19="third",M$6,M$12)),H_LTV*M$21*H_LevRate/12,0)-IF($B78=IF(M$19="third",M$6,M$12),H_LTV*M$21,0)</f>
        <v>0</v>
      </c>
      <c r="N378" s="19" t="n">
        <f aca="false">N278+IF($B78=0,H_LTV*N$21,0)-IF(AND($B78&gt;=1,$B78&lt;=IF(N$19="third",N$6,N$12)),H_LTV*N$21*H_LevRate/12,0)-IF($B78=IF(N$19="third",N$6,N$12),H_LTV*N$21,0)</f>
        <v>0</v>
      </c>
      <c r="O378" s="19" t="n">
        <f aca="false">O278+IF($B78=0,H_LTV*O$21,0)-IF(AND($B78&gt;=1,$B78&lt;=IF(O$19="third",O$6,O$12)),H_LTV*O$21*H_LevRate/12,0)-IF($B78=IF(O$19="third",O$6,O$12),H_LTV*O$21,0)</f>
        <v>-1053.64934820986</v>
      </c>
      <c r="P378" s="19" t="n">
        <f aca="false">P278+IF($B78=0,H_LTV*P$21,0)-IF(AND($B78&gt;=1,$B78&lt;=IF(P$19="third",P$6,P$12)),H_LTV*P$21*H_LevRate/12,0)-IF($B78=IF(P$19="third",P$6,P$12),H_LTV*P$21,0)</f>
        <v>-903.649348209859</v>
      </c>
      <c r="Q378" s="19" t="n">
        <f aca="false">Q278+IF($B78=0,H_LTV*Q$21,0)-IF(AND($B78&gt;=1,$B78&lt;=IF(Q$19="third",Q$6,Q$12)),H_LTV*Q$21*H_LevRate/12,0)-IF($B78=IF(Q$19="third",Q$6,Q$12),H_LTV*Q$21,0)</f>
        <v>0</v>
      </c>
      <c r="R378" s="19" t="n">
        <f aca="false">R278+IF($B78=0,H_LTV*R$21,0)-IF(AND($B78&gt;=1,$B78&lt;=IF(R$19="third",R$6,R$12)),H_LTV*R$21*H_LevRate/12,0)-IF($B78=IF(R$19="third",R$6,R$12),H_LTV*R$21,0)</f>
        <v>0</v>
      </c>
      <c r="S378" s="19" t="n">
        <f aca="false">S278+IF($B78=0,H_LTV*S$21,0)-IF(AND($B78&gt;=1,$B78&lt;=IF(S$19="third",S$6,S$12)),H_LTV*S$21*H_LevRate/12,0)-IF($B78=IF(S$19="third",S$6,S$12),H_LTV*S$21,0)</f>
        <v>0</v>
      </c>
      <c r="T378" s="19" t="n">
        <f aca="false">T278+IF($B78=0,H_LTV*T$21,0)-IF(AND($B78&gt;=1,$B78&lt;=IF(T$19="third",T$6,T$12)),H_LTV*T$21*H_LevRate/12,0)-IF($B78=IF(T$19="third",T$6,T$12),H_LTV*T$21,0)</f>
        <v>0</v>
      </c>
      <c r="U378" s="19" t="n">
        <f aca="false">U278+IF($B78=0,H_LTV*U$21,0)-IF(AND($B78&gt;=1,$B78&lt;=IF(U$19="third",U$6,U$12)),H_LTV*U$21*H_LevRate/12,0)-IF($B78=IF(U$19="third",U$6,U$12),H_LTV*U$21,0)</f>
        <v>0</v>
      </c>
      <c r="V378" s="19" t="n">
        <f aca="false">V278+IF($B78=0,H_LTV*V$21,0)-IF(AND($B78&gt;=1,$B78&lt;=IF(V$19="third",V$6,V$12)),H_LTV*V$21*H_LevRate/12,0)-IF($B78=IF(V$19="third",V$6,V$12),H_LTV*V$21,0)</f>
        <v>0</v>
      </c>
      <c r="W378" s="19" t="n">
        <f aca="false">W278+IF($B78=0,H_LTV*W$21,0)-IF(AND($B78&gt;=1,$B78&lt;=IF(W$19="third",W$6,W$12)),H_LTV*W$21*H_LevRate/12,0)-IF($B78=IF(W$19="third",W$6,W$12),H_LTV*W$21,0)</f>
        <v>0</v>
      </c>
      <c r="X378" s="19" t="n">
        <f aca="false">X278+IF($B78=0,H_LTV*X$21,0)-IF(AND($B78&gt;=1,$B78&lt;=IF(X$19="third",X$6,X$12)),H_LTV*X$21*H_LevRate/12,0)-IF($B78=IF(X$19="third",X$6,X$12),H_LTV*X$21,0)</f>
        <v>0</v>
      </c>
      <c r="Y378" s="19" t="n">
        <f aca="false">Y278+IF($B78=0,H_LTV*Y$21,0)-IF(AND($B78&gt;=1,$B78&lt;=IF(Y$19="third",Y$6,Y$12)),H_LTV*Y$21*H_LevRate/12,0)-IF($B78=IF(Y$19="third",Y$6,Y$12),H_LTV*Y$21,0)</f>
        <v>0</v>
      </c>
    </row>
    <row r="379" customFormat="false" ht="15" hidden="false" customHeight="false" outlineLevel="0" collapsed="false">
      <c r="B379" s="0" t="n">
        <v>48</v>
      </c>
      <c r="C379" s="19" t="n">
        <f aca="false">C279+IF($B79=0,H_LTV*C$21,0)-IF(AND($B79&gt;=1,$B79&lt;=IF(C$19="third",C$6,C$12)),H_LTV*C$21*H_LevRate/12,0)-IF($B79=IF(C$19="third",C$6,C$12),H_LTV*C$21,0)</f>
        <v>0</v>
      </c>
      <c r="D379" s="19" t="n">
        <f aca="false">D279+IF($B79=0,H_LTV*D$21,0)-IF(AND($B79&gt;=1,$B79&lt;=IF(D$19="third",D$6,D$12)),H_LTV*D$21*H_LevRate/12,0)-IF($B79=IF(D$19="third",D$6,D$12),H_LTV*D$21,0)</f>
        <v>0</v>
      </c>
      <c r="E379" s="19" t="n">
        <f aca="false">E279+IF($B79=0,H_LTV*E$21,0)-IF(AND($B79&gt;=1,$B79&lt;=IF(E$19="third",E$6,E$12)),H_LTV*E$21*H_LevRate/12,0)-IF($B79=IF(E$19="third",E$6,E$12),H_LTV*E$21,0)</f>
        <v>0</v>
      </c>
      <c r="F379" s="19" t="n">
        <f aca="false">F279+IF($B79=0,H_LTV*F$21,0)-IF(AND($B79&gt;=1,$B79&lt;=IF(F$19="third",F$6,F$12)),H_LTV*F$21*H_LevRate/12,0)-IF($B79=IF(F$19="third",F$6,F$12),H_LTV*F$21,0)</f>
        <v>0</v>
      </c>
      <c r="G379" s="19" t="n">
        <f aca="false">G279+IF($B79=0,H_LTV*G$21,0)-IF(AND($B79&gt;=1,$B79&lt;=IF(G$19="third",G$6,G$12)),H_LTV*G$21*H_LevRate/12,0)-IF($B79=IF(G$19="third",G$6,G$12),H_LTV*G$21,0)</f>
        <v>0</v>
      </c>
      <c r="H379" s="19" t="n">
        <f aca="false">H279+IF($B79=0,H_LTV*H$21,0)-IF(AND($B79&gt;=1,$B79&lt;=IF(H$19="third",H$6,H$12)),H_LTV*H$21*H_LevRate/12,0)-IF($B79=IF(H$19="third",H$6,H$12),H_LTV*H$21,0)</f>
        <v>0</v>
      </c>
      <c r="I379" s="19" t="n">
        <f aca="false">I279+IF($B79=0,H_LTV*I$21,0)-IF(AND($B79&gt;=1,$B79&lt;=IF(I$19="third",I$6,I$12)),H_LTV*I$21*H_LevRate/12,0)-IF($B79=IF(I$19="third",I$6,I$12),H_LTV*I$21,0)</f>
        <v>0</v>
      </c>
      <c r="J379" s="19" t="n">
        <f aca="false">J279+IF($B79=0,H_LTV*J$21,0)-IF(AND($B79&gt;=1,$B79&lt;=IF(J$19="third",J$6,J$12)),H_LTV*J$21*H_LevRate/12,0)-IF($B79=IF(J$19="third",J$6,J$12),H_LTV*J$21,0)</f>
        <v>-948.955983533063</v>
      </c>
      <c r="K379" s="19" t="n">
        <f aca="false">K279+IF($B79=0,H_LTV*K$21,0)-IF(AND($B79&gt;=1,$B79&lt;=IF(K$19="third",K$6,K$12)),H_LTV*K$21*H_LevRate/12,0)-IF($B79=IF(K$19="third",K$6,K$12),H_LTV*K$21,0)</f>
        <v>0</v>
      </c>
      <c r="L379" s="19" t="n">
        <f aca="false">L279+IF($B79=0,H_LTV*L$21,0)-IF(AND($B79&gt;=1,$B79&lt;=IF(L$19="third",L$6,L$12)),H_LTV*L$21*H_LevRate/12,0)-IF($B79=IF(L$19="third",L$6,L$12),H_LTV*L$21,0)</f>
        <v>0</v>
      </c>
      <c r="M379" s="19" t="n">
        <f aca="false">M279+IF($B79=0,H_LTV*M$21,0)-IF(AND($B79&gt;=1,$B79&lt;=IF(M$19="third",M$6,M$12)),H_LTV*M$21*H_LevRate/12,0)-IF($B79=IF(M$19="third",M$6,M$12),H_LTV*M$21,0)</f>
        <v>0</v>
      </c>
      <c r="N379" s="19" t="n">
        <f aca="false">N279+IF($B79=0,H_LTV*N$21,0)-IF(AND($B79&gt;=1,$B79&lt;=IF(N$19="third",N$6,N$12)),H_LTV*N$21*H_LevRate/12,0)-IF($B79=IF(N$19="third",N$6,N$12),H_LTV*N$21,0)</f>
        <v>0</v>
      </c>
      <c r="O379" s="19" t="n">
        <f aca="false">O279+IF($B79=0,H_LTV*O$21,0)-IF(AND($B79&gt;=1,$B79&lt;=IF(O$19="third",O$6,O$12)),H_LTV*O$21*H_LevRate/12,0)-IF($B79=IF(O$19="third",O$6,O$12),H_LTV*O$21,0)</f>
        <v>-1053.64934820986</v>
      </c>
      <c r="P379" s="19" t="n">
        <f aca="false">P279+IF($B79=0,H_LTV*P$21,0)-IF(AND($B79&gt;=1,$B79&lt;=IF(P$19="third",P$6,P$12)),H_LTV*P$21*H_LevRate/12,0)-IF($B79=IF(P$19="third",P$6,P$12),H_LTV*P$21,0)</f>
        <v>-903.649348209859</v>
      </c>
      <c r="Q379" s="19" t="n">
        <f aca="false">Q279+IF($B79=0,H_LTV*Q$21,0)-IF(AND($B79&gt;=1,$B79&lt;=IF(Q$19="third",Q$6,Q$12)),H_LTV*Q$21*H_LevRate/12,0)-IF($B79=IF(Q$19="third",Q$6,Q$12),H_LTV*Q$21,0)</f>
        <v>0</v>
      </c>
      <c r="R379" s="19" t="n">
        <f aca="false">R279+IF($B79=0,H_LTV*R$21,0)-IF(AND($B79&gt;=1,$B79&lt;=IF(R$19="third",R$6,R$12)),H_LTV*R$21*H_LevRate/12,0)-IF($B79=IF(R$19="third",R$6,R$12),H_LTV*R$21,0)</f>
        <v>0</v>
      </c>
      <c r="S379" s="19" t="n">
        <f aca="false">S279+IF($B79=0,H_LTV*S$21,0)-IF(AND($B79&gt;=1,$B79&lt;=IF(S$19="third",S$6,S$12)),H_LTV*S$21*H_LevRate/12,0)-IF($B79=IF(S$19="third",S$6,S$12),H_LTV*S$21,0)</f>
        <v>0</v>
      </c>
      <c r="T379" s="19" t="n">
        <f aca="false">T279+IF($B79=0,H_LTV*T$21,0)-IF(AND($B79&gt;=1,$B79&lt;=IF(T$19="third",T$6,T$12)),H_LTV*T$21*H_LevRate/12,0)-IF($B79=IF(T$19="third",T$6,T$12),H_LTV*T$21,0)</f>
        <v>0</v>
      </c>
      <c r="U379" s="19" t="n">
        <f aca="false">U279+IF($B79=0,H_LTV*U$21,0)-IF(AND($B79&gt;=1,$B79&lt;=IF(U$19="third",U$6,U$12)),H_LTV*U$21*H_LevRate/12,0)-IF($B79=IF(U$19="third",U$6,U$12),H_LTV*U$21,0)</f>
        <v>0</v>
      </c>
      <c r="V379" s="19" t="n">
        <f aca="false">V279+IF($B79=0,H_LTV*V$21,0)-IF(AND($B79&gt;=1,$B79&lt;=IF(V$19="third",V$6,V$12)),H_LTV*V$21*H_LevRate/12,0)-IF($B79=IF(V$19="third",V$6,V$12),H_LTV*V$21,0)</f>
        <v>0</v>
      </c>
      <c r="W379" s="19" t="n">
        <f aca="false">W279+IF($B79=0,H_LTV*W$21,0)-IF(AND($B79&gt;=1,$B79&lt;=IF(W$19="third",W$6,W$12)),H_LTV*W$21*H_LevRate/12,0)-IF($B79=IF(W$19="third",W$6,W$12),H_LTV*W$21,0)</f>
        <v>0</v>
      </c>
      <c r="X379" s="19" t="n">
        <f aca="false">X279+IF($B79=0,H_LTV*X$21,0)-IF(AND($B79&gt;=1,$B79&lt;=IF(X$19="third",X$6,X$12)),H_LTV*X$21*H_LevRate/12,0)-IF($B79=IF(X$19="third",X$6,X$12),H_LTV*X$21,0)</f>
        <v>0</v>
      </c>
      <c r="Y379" s="19" t="n">
        <f aca="false">Y279+IF($B79=0,H_LTV*Y$21,0)-IF(AND($B79&gt;=1,$B79&lt;=IF(Y$19="third",Y$6,Y$12)),H_LTV*Y$21*H_LevRate/12,0)-IF($B79=IF(Y$19="third",Y$6,Y$12),H_LTV*Y$21,0)</f>
        <v>0</v>
      </c>
    </row>
    <row r="380" customFormat="false" ht="15" hidden="false" customHeight="false" outlineLevel="0" collapsed="false">
      <c r="B380" s="0" t="n">
        <v>49</v>
      </c>
      <c r="C380" s="19" t="n">
        <f aca="false">C280+IF($B80=0,H_LTV*C$21,0)-IF(AND($B80&gt;=1,$B80&lt;=IF(C$19="third",C$6,C$12)),H_LTV*C$21*H_LevRate/12,0)-IF($B80=IF(C$19="third",C$6,C$12),H_LTV*C$21,0)</f>
        <v>0</v>
      </c>
      <c r="D380" s="19" t="n">
        <f aca="false">D280+IF($B80=0,H_LTV*D$21,0)-IF(AND($B80&gt;=1,$B80&lt;=IF(D$19="third",D$6,D$12)),H_LTV*D$21*H_LevRate/12,0)-IF($B80=IF(D$19="third",D$6,D$12),H_LTV*D$21,0)</f>
        <v>0</v>
      </c>
      <c r="E380" s="19" t="n">
        <f aca="false">E280+IF($B80=0,H_LTV*E$21,0)-IF(AND($B80&gt;=1,$B80&lt;=IF(E$19="third",E$6,E$12)),H_LTV*E$21*H_LevRate/12,0)-IF($B80=IF(E$19="third",E$6,E$12),H_LTV*E$21,0)</f>
        <v>0</v>
      </c>
      <c r="F380" s="19" t="n">
        <f aca="false">F280+IF($B80=0,H_LTV*F$21,0)-IF(AND($B80&gt;=1,$B80&lt;=IF(F$19="third",F$6,F$12)),H_LTV*F$21*H_LevRate/12,0)-IF($B80=IF(F$19="third",F$6,F$12),H_LTV*F$21,0)</f>
        <v>0</v>
      </c>
      <c r="G380" s="19" t="n">
        <f aca="false">G280+IF($B80=0,H_LTV*G$21,0)-IF(AND($B80&gt;=1,$B80&lt;=IF(G$19="third",G$6,G$12)),H_LTV*G$21*H_LevRate/12,0)-IF($B80=IF(G$19="third",G$6,G$12),H_LTV*G$21,0)</f>
        <v>0</v>
      </c>
      <c r="H380" s="19" t="n">
        <f aca="false">H280+IF($B80=0,H_LTV*H$21,0)-IF(AND($B80&gt;=1,$B80&lt;=IF(H$19="third",H$6,H$12)),H_LTV*H$21*H_LevRate/12,0)-IF($B80=IF(H$19="third",H$6,H$12),H_LTV*H$21,0)</f>
        <v>0</v>
      </c>
      <c r="I380" s="19" t="n">
        <f aca="false">I280+IF($B80=0,H_LTV*I$21,0)-IF(AND($B80&gt;=1,$B80&lt;=IF(I$19="third",I$6,I$12)),H_LTV*I$21*H_LevRate/12,0)-IF($B80=IF(I$19="third",I$6,I$12),H_LTV*I$21,0)</f>
        <v>0</v>
      </c>
      <c r="J380" s="19" t="n">
        <f aca="false">J280+IF($B80=0,H_LTV*J$21,0)-IF(AND($B80&gt;=1,$B80&lt;=IF(J$19="third",J$6,J$12)),H_LTV*J$21*H_LevRate/12,0)-IF($B80=IF(J$19="third",J$6,J$12),H_LTV*J$21,0)</f>
        <v>146063.482176496</v>
      </c>
      <c r="K380" s="19" t="n">
        <f aca="false">K280+IF($B80=0,H_LTV*K$21,0)-IF(AND($B80&gt;=1,$B80&lt;=IF(K$19="third",K$6,K$12)),H_LTV*K$21*H_LevRate/12,0)-IF($B80=IF(K$19="third",K$6,K$12),H_LTV*K$21,0)</f>
        <v>0</v>
      </c>
      <c r="L380" s="19" t="n">
        <f aca="false">L280+IF($B80=0,H_LTV*L$21,0)-IF(AND($B80&gt;=1,$B80&lt;=IF(L$19="third",L$6,L$12)),H_LTV*L$21*H_LevRate/12,0)-IF($B80=IF(L$19="third",L$6,L$12),H_LTV*L$21,0)</f>
        <v>0</v>
      </c>
      <c r="M380" s="19" t="n">
        <f aca="false">M280+IF($B80=0,H_LTV*M$21,0)-IF(AND($B80&gt;=1,$B80&lt;=IF(M$19="third",M$6,M$12)),H_LTV*M$21*H_LevRate/12,0)-IF($B80=IF(M$19="third",M$6,M$12),H_LTV*M$21,0)</f>
        <v>0</v>
      </c>
      <c r="N380" s="19" t="n">
        <f aca="false">N280+IF($B80=0,H_LTV*N$21,0)-IF(AND($B80&gt;=1,$B80&lt;=IF(N$19="third",N$6,N$12)),H_LTV*N$21*H_LevRate/12,0)-IF($B80=IF(N$19="third",N$6,N$12),H_LTV*N$21,0)</f>
        <v>0</v>
      </c>
      <c r="O380" s="19" t="n">
        <f aca="false">O280+IF($B80=0,H_LTV*O$21,0)-IF(AND($B80&gt;=1,$B80&lt;=IF(O$19="third",O$6,O$12)),H_LTV*O$21*H_LevRate/12,0)-IF($B80=IF(O$19="third",O$6,O$12),H_LTV*O$21,0)</f>
        <v>134537.694483442</v>
      </c>
      <c r="P380" s="19" t="n">
        <f aca="false">P280+IF($B80=0,H_LTV*P$21,0)-IF(AND($B80&gt;=1,$B80&lt;=IF(P$19="third",P$6,P$12)),H_LTV*P$21*H_LevRate/12,0)-IF($B80=IF(P$19="third",P$6,P$12),H_LTV*P$21,0)</f>
        <v>-903.649348209859</v>
      </c>
      <c r="Q380" s="19" t="n">
        <f aca="false">Q280+IF($B80=0,H_LTV*Q$21,0)-IF(AND($B80&gt;=1,$B80&lt;=IF(Q$19="third",Q$6,Q$12)),H_LTV*Q$21*H_LevRate/12,0)-IF($B80=IF(Q$19="third",Q$6,Q$12),H_LTV*Q$21,0)</f>
        <v>0</v>
      </c>
      <c r="R380" s="19" t="n">
        <f aca="false">R280+IF($B80=0,H_LTV*R$21,0)-IF(AND($B80&gt;=1,$B80&lt;=IF(R$19="third",R$6,R$12)),H_LTV*R$21*H_LevRate/12,0)-IF($B80=IF(R$19="third",R$6,R$12),H_LTV*R$21,0)</f>
        <v>0</v>
      </c>
      <c r="S380" s="19" t="n">
        <f aca="false">S280+IF($B80=0,H_LTV*S$21,0)-IF(AND($B80&gt;=1,$B80&lt;=IF(S$19="third",S$6,S$12)),H_LTV*S$21*H_LevRate/12,0)-IF($B80=IF(S$19="third",S$6,S$12),H_LTV*S$21,0)</f>
        <v>0</v>
      </c>
      <c r="T380" s="19" t="n">
        <f aca="false">T280+IF($B80=0,H_LTV*T$21,0)-IF(AND($B80&gt;=1,$B80&lt;=IF(T$19="third",T$6,T$12)),H_LTV*T$21*H_LevRate/12,0)-IF($B80=IF(T$19="third",T$6,T$12),H_LTV*T$21,0)</f>
        <v>0</v>
      </c>
      <c r="U380" s="19" t="n">
        <f aca="false">U280+IF($B80=0,H_LTV*U$21,0)-IF(AND($B80&gt;=1,$B80&lt;=IF(U$19="third",U$6,U$12)),H_LTV*U$21*H_LevRate/12,0)-IF($B80=IF(U$19="third",U$6,U$12),H_LTV*U$21,0)</f>
        <v>0</v>
      </c>
      <c r="V380" s="19" t="n">
        <f aca="false">V280+IF($B80=0,H_LTV*V$21,0)-IF(AND($B80&gt;=1,$B80&lt;=IF(V$19="third",V$6,V$12)),H_LTV*V$21*H_LevRate/12,0)-IF($B80=IF(V$19="third",V$6,V$12),H_LTV*V$21,0)</f>
        <v>0</v>
      </c>
      <c r="W380" s="19" t="n">
        <f aca="false">W280+IF($B80=0,H_LTV*W$21,0)-IF(AND($B80&gt;=1,$B80&lt;=IF(W$19="third",W$6,W$12)),H_LTV*W$21*H_LevRate/12,0)-IF($B80=IF(W$19="third",W$6,W$12),H_LTV*W$21,0)</f>
        <v>0</v>
      </c>
      <c r="X380" s="19" t="n">
        <f aca="false">X280+IF($B80=0,H_LTV*X$21,0)-IF(AND($B80&gt;=1,$B80&lt;=IF(X$19="third",X$6,X$12)),H_LTV*X$21*H_LevRate/12,0)-IF($B80=IF(X$19="third",X$6,X$12),H_LTV*X$21,0)</f>
        <v>0</v>
      </c>
      <c r="Y380" s="19" t="n">
        <f aca="false">Y280+IF($B80=0,H_LTV*Y$21,0)-IF(AND($B80&gt;=1,$B80&lt;=IF(Y$19="third",Y$6,Y$12)),H_LTV*Y$21*H_LevRate/12,0)-IF($B80=IF(Y$19="third",Y$6,Y$12),H_LTV*Y$21,0)</f>
        <v>0</v>
      </c>
    </row>
    <row r="381" customFormat="false" ht="15" hidden="false" customHeight="false" outlineLevel="0" collapsed="false">
      <c r="B381" s="0" t="n">
        <v>50</v>
      </c>
      <c r="C381" s="19" t="n">
        <f aca="false">C281+IF($B81=0,H_LTV*C$21,0)-IF(AND($B81&gt;=1,$B81&lt;=IF(C$19="third",C$6,C$12)),H_LTV*C$21*H_LevRate/12,0)-IF($B81=IF(C$19="third",C$6,C$12),H_LTV*C$21,0)</f>
        <v>0</v>
      </c>
      <c r="D381" s="19" t="n">
        <f aca="false">D281+IF($B81=0,H_LTV*D$21,0)-IF(AND($B81&gt;=1,$B81&lt;=IF(D$19="third",D$6,D$12)),H_LTV*D$21*H_LevRate/12,0)-IF($B81=IF(D$19="third",D$6,D$12),H_LTV*D$21,0)</f>
        <v>0</v>
      </c>
      <c r="E381" s="19" t="n">
        <f aca="false">E281+IF($B81=0,H_LTV*E$21,0)-IF(AND($B81&gt;=1,$B81&lt;=IF(E$19="third",E$6,E$12)),H_LTV*E$21*H_LevRate/12,0)-IF($B81=IF(E$19="third",E$6,E$12),H_LTV*E$21,0)</f>
        <v>0</v>
      </c>
      <c r="F381" s="19" t="n">
        <f aca="false">F281+IF($B81=0,H_LTV*F$21,0)-IF(AND($B81&gt;=1,$B81&lt;=IF(F$19="third",F$6,F$12)),H_LTV*F$21*H_LevRate/12,0)-IF($B81=IF(F$19="third",F$6,F$12),H_LTV*F$21,0)</f>
        <v>0</v>
      </c>
      <c r="G381" s="19" t="n">
        <f aca="false">G281+IF($B81=0,H_LTV*G$21,0)-IF(AND($B81&gt;=1,$B81&lt;=IF(G$19="third",G$6,G$12)),H_LTV*G$21*H_LevRate/12,0)-IF($B81=IF(G$19="third",G$6,G$12),H_LTV*G$21,0)</f>
        <v>0</v>
      </c>
      <c r="H381" s="19" t="n">
        <f aca="false">H281+IF($B81=0,H_LTV*H$21,0)-IF(AND($B81&gt;=1,$B81&lt;=IF(H$19="third",H$6,H$12)),H_LTV*H$21*H_LevRate/12,0)-IF($B81=IF(H$19="third",H$6,H$12),H_LTV*H$21,0)</f>
        <v>0</v>
      </c>
      <c r="I381" s="19" t="n">
        <f aca="false">I281+IF($B81=0,H_LTV*I$21,0)-IF(AND($B81&gt;=1,$B81&lt;=IF(I$19="third",I$6,I$12)),H_LTV*I$21*H_LevRate/12,0)-IF($B81=IF(I$19="third",I$6,I$12),H_LTV*I$21,0)</f>
        <v>0</v>
      </c>
      <c r="J381" s="19" t="n">
        <f aca="false">J281+IF($B81=0,H_LTV*J$21,0)-IF(AND($B81&gt;=1,$B81&lt;=IF(J$19="third",J$6,J$12)),H_LTV*J$21*H_LevRate/12,0)-IF($B81=IF(J$19="third",J$6,J$12),H_LTV*J$21,0)</f>
        <v>0</v>
      </c>
      <c r="K381" s="19" t="n">
        <f aca="false">K281+IF($B81=0,H_LTV*K$21,0)-IF(AND($B81&gt;=1,$B81&lt;=IF(K$19="third",K$6,K$12)),H_LTV*K$21*H_LevRate/12,0)-IF($B81=IF(K$19="third",K$6,K$12),H_LTV*K$21,0)</f>
        <v>0</v>
      </c>
      <c r="L381" s="19" t="n">
        <f aca="false">L281+IF($B81=0,H_LTV*L$21,0)-IF(AND($B81&gt;=1,$B81&lt;=IF(L$19="third",L$6,L$12)),H_LTV*L$21*H_LevRate/12,0)-IF($B81=IF(L$19="third",L$6,L$12),H_LTV*L$21,0)</f>
        <v>0</v>
      </c>
      <c r="M381" s="19" t="n">
        <f aca="false">M281+IF($B81=0,H_LTV*M$21,0)-IF(AND($B81&gt;=1,$B81&lt;=IF(M$19="third",M$6,M$12)),H_LTV*M$21*H_LevRate/12,0)-IF($B81=IF(M$19="third",M$6,M$12),H_LTV*M$21,0)</f>
        <v>0</v>
      </c>
      <c r="N381" s="19" t="n">
        <f aca="false">N281+IF($B81=0,H_LTV*N$21,0)-IF(AND($B81&gt;=1,$B81&lt;=IF(N$19="third",N$6,N$12)),H_LTV*N$21*H_LevRate/12,0)-IF($B81=IF(N$19="third",N$6,N$12),H_LTV*N$21,0)</f>
        <v>0</v>
      </c>
      <c r="O381" s="19" t="n">
        <f aca="false">O281+IF($B81=0,H_LTV*O$21,0)-IF(AND($B81&gt;=1,$B81&lt;=IF(O$19="third",O$6,O$12)),H_LTV*O$21*H_LevRate/12,0)-IF($B81=IF(O$19="third",O$6,O$12),H_LTV*O$21,0)</f>
        <v>0</v>
      </c>
      <c r="P381" s="19" t="n">
        <f aca="false">P281+IF($B81=0,H_LTV*P$21,0)-IF(AND($B81&gt;=1,$B81&lt;=IF(P$19="third",P$6,P$12)),H_LTV*P$21*H_LevRate/12,0)-IF($B81=IF(P$19="third",P$6,P$12),H_LTV*P$21,0)</f>
        <v>-903.649348209859</v>
      </c>
      <c r="Q381" s="19" t="n">
        <f aca="false">Q281+IF($B81=0,H_LTV*Q$21,0)-IF(AND($B81&gt;=1,$B81&lt;=IF(Q$19="third",Q$6,Q$12)),H_LTV*Q$21*H_LevRate/12,0)-IF($B81=IF(Q$19="third",Q$6,Q$12),H_LTV*Q$21,0)</f>
        <v>0</v>
      </c>
      <c r="R381" s="19" t="n">
        <f aca="false">R281+IF($B81=0,H_LTV*R$21,0)-IF(AND($B81&gt;=1,$B81&lt;=IF(R$19="third",R$6,R$12)),H_LTV*R$21*H_LevRate/12,0)-IF($B81=IF(R$19="third",R$6,R$12),H_LTV*R$21,0)</f>
        <v>0</v>
      </c>
      <c r="S381" s="19" t="n">
        <f aca="false">S281+IF($B81=0,H_LTV*S$21,0)-IF(AND($B81&gt;=1,$B81&lt;=IF(S$19="third",S$6,S$12)),H_LTV*S$21*H_LevRate/12,0)-IF($B81=IF(S$19="third",S$6,S$12),H_LTV*S$21,0)</f>
        <v>0</v>
      </c>
      <c r="T381" s="19" t="n">
        <f aca="false">T281+IF($B81=0,H_LTV*T$21,0)-IF(AND($B81&gt;=1,$B81&lt;=IF(T$19="third",T$6,T$12)),H_LTV*T$21*H_LevRate/12,0)-IF($B81=IF(T$19="third",T$6,T$12),H_LTV*T$21,0)</f>
        <v>0</v>
      </c>
      <c r="U381" s="19" t="n">
        <f aca="false">U281+IF($B81=0,H_LTV*U$21,0)-IF(AND($B81&gt;=1,$B81&lt;=IF(U$19="third",U$6,U$12)),H_LTV*U$21*H_LevRate/12,0)-IF($B81=IF(U$19="third",U$6,U$12),H_LTV*U$21,0)</f>
        <v>0</v>
      </c>
      <c r="V381" s="19" t="n">
        <f aca="false">V281+IF($B81=0,H_LTV*V$21,0)-IF(AND($B81&gt;=1,$B81&lt;=IF(V$19="third",V$6,V$12)),H_LTV*V$21*H_LevRate/12,0)-IF($B81=IF(V$19="third",V$6,V$12),H_LTV*V$21,0)</f>
        <v>0</v>
      </c>
      <c r="W381" s="19" t="n">
        <f aca="false">W281+IF($B81=0,H_LTV*W$21,0)-IF(AND($B81&gt;=1,$B81&lt;=IF(W$19="third",W$6,W$12)),H_LTV*W$21*H_LevRate/12,0)-IF($B81=IF(W$19="third",W$6,W$12),H_LTV*W$21,0)</f>
        <v>0</v>
      </c>
      <c r="X381" s="19" t="n">
        <f aca="false">X281+IF($B81=0,H_LTV*X$21,0)-IF(AND($B81&gt;=1,$B81&lt;=IF(X$19="third",X$6,X$12)),H_LTV*X$21*H_LevRate/12,0)-IF($B81=IF(X$19="third",X$6,X$12),H_LTV*X$21,0)</f>
        <v>0</v>
      </c>
      <c r="Y381" s="19" t="n">
        <f aca="false">Y281+IF($B81=0,H_LTV*Y$21,0)-IF(AND($B81&gt;=1,$B81&lt;=IF(Y$19="third",Y$6,Y$12)),H_LTV*Y$21*H_LevRate/12,0)-IF($B81=IF(Y$19="third",Y$6,Y$12),H_LTV*Y$21,0)</f>
        <v>0</v>
      </c>
    </row>
    <row r="382" customFormat="false" ht="15" hidden="false" customHeight="false" outlineLevel="0" collapsed="false">
      <c r="B382" s="0" t="n">
        <v>51</v>
      </c>
      <c r="C382" s="19" t="n">
        <f aca="false">C282+IF($B82=0,H_LTV*C$21,0)-IF(AND($B82&gt;=1,$B82&lt;=IF(C$19="third",C$6,C$12)),H_LTV*C$21*H_LevRate/12,0)-IF($B82=IF(C$19="third",C$6,C$12),H_LTV*C$21,0)</f>
        <v>0</v>
      </c>
      <c r="D382" s="19" t="n">
        <f aca="false">D282+IF($B82=0,H_LTV*D$21,0)-IF(AND($B82&gt;=1,$B82&lt;=IF(D$19="third",D$6,D$12)),H_LTV*D$21*H_LevRate/12,0)-IF($B82=IF(D$19="third",D$6,D$12),H_LTV*D$21,0)</f>
        <v>0</v>
      </c>
      <c r="E382" s="19" t="n">
        <f aca="false">E282+IF($B82=0,H_LTV*E$21,0)-IF(AND($B82&gt;=1,$B82&lt;=IF(E$19="third",E$6,E$12)),H_LTV*E$21*H_LevRate/12,0)-IF($B82=IF(E$19="third",E$6,E$12),H_LTV*E$21,0)</f>
        <v>0</v>
      </c>
      <c r="F382" s="19" t="n">
        <f aca="false">F282+IF($B82=0,H_LTV*F$21,0)-IF(AND($B82&gt;=1,$B82&lt;=IF(F$19="third",F$6,F$12)),H_LTV*F$21*H_LevRate/12,0)-IF($B82=IF(F$19="third",F$6,F$12),H_LTV*F$21,0)</f>
        <v>0</v>
      </c>
      <c r="G382" s="19" t="n">
        <f aca="false">G282+IF($B82=0,H_LTV*G$21,0)-IF(AND($B82&gt;=1,$B82&lt;=IF(G$19="third",G$6,G$12)),H_LTV*G$21*H_LevRate/12,0)-IF($B82=IF(G$19="third",G$6,G$12),H_LTV*G$21,0)</f>
        <v>0</v>
      </c>
      <c r="H382" s="19" t="n">
        <f aca="false">H282+IF($B82=0,H_LTV*H$21,0)-IF(AND($B82&gt;=1,$B82&lt;=IF(H$19="third",H$6,H$12)),H_LTV*H$21*H_LevRate/12,0)-IF($B82=IF(H$19="third",H$6,H$12),H_LTV*H$21,0)</f>
        <v>0</v>
      </c>
      <c r="I382" s="19" t="n">
        <f aca="false">I282+IF($B82=0,H_LTV*I$21,0)-IF(AND($B82&gt;=1,$B82&lt;=IF(I$19="third",I$6,I$12)),H_LTV*I$21*H_LevRate/12,0)-IF($B82=IF(I$19="third",I$6,I$12),H_LTV*I$21,0)</f>
        <v>0</v>
      </c>
      <c r="J382" s="19" t="n">
        <f aca="false">J282+IF($B82=0,H_LTV*J$21,0)-IF(AND($B82&gt;=1,$B82&lt;=IF(J$19="third",J$6,J$12)),H_LTV*J$21*H_LevRate/12,0)-IF($B82=IF(J$19="third",J$6,J$12),H_LTV*J$21,0)</f>
        <v>0</v>
      </c>
      <c r="K382" s="19" t="n">
        <f aca="false">K282+IF($B82=0,H_LTV*K$21,0)-IF(AND($B82&gt;=1,$B82&lt;=IF(K$19="third",K$6,K$12)),H_LTV*K$21*H_LevRate/12,0)-IF($B82=IF(K$19="third",K$6,K$12),H_LTV*K$21,0)</f>
        <v>0</v>
      </c>
      <c r="L382" s="19" t="n">
        <f aca="false">L282+IF($B82=0,H_LTV*L$21,0)-IF(AND($B82&gt;=1,$B82&lt;=IF(L$19="third",L$6,L$12)),H_LTV*L$21*H_LevRate/12,0)-IF($B82=IF(L$19="third",L$6,L$12),H_LTV*L$21,0)</f>
        <v>0</v>
      </c>
      <c r="M382" s="19" t="n">
        <f aca="false">M282+IF($B82=0,H_LTV*M$21,0)-IF(AND($B82&gt;=1,$B82&lt;=IF(M$19="third",M$6,M$12)),H_LTV*M$21*H_LevRate/12,0)-IF($B82=IF(M$19="third",M$6,M$12),H_LTV*M$21,0)</f>
        <v>0</v>
      </c>
      <c r="N382" s="19" t="n">
        <f aca="false">N282+IF($B82=0,H_LTV*N$21,0)-IF(AND($B82&gt;=1,$B82&lt;=IF(N$19="third",N$6,N$12)),H_LTV*N$21*H_LevRate/12,0)-IF($B82=IF(N$19="third",N$6,N$12),H_LTV*N$21,0)</f>
        <v>0</v>
      </c>
      <c r="O382" s="19" t="n">
        <f aca="false">O282+IF($B82=0,H_LTV*O$21,0)-IF(AND($B82&gt;=1,$B82&lt;=IF(O$19="third",O$6,O$12)),H_LTV*O$21*H_LevRate/12,0)-IF($B82=IF(O$19="third",O$6,O$12),H_LTV*O$21,0)</f>
        <v>0</v>
      </c>
      <c r="P382" s="19" t="n">
        <f aca="false">P282+IF($B82=0,H_LTV*P$21,0)-IF(AND($B82&gt;=1,$B82&lt;=IF(P$19="third",P$6,P$12)),H_LTV*P$21*H_LevRate/12,0)-IF($B82=IF(P$19="third",P$6,P$12),H_LTV*P$21,0)</f>
        <v>-903.649348209859</v>
      </c>
      <c r="Q382" s="19" t="n">
        <f aca="false">Q282+IF($B82=0,H_LTV*Q$21,0)-IF(AND($B82&gt;=1,$B82&lt;=IF(Q$19="third",Q$6,Q$12)),H_LTV*Q$21*H_LevRate/12,0)-IF($B82=IF(Q$19="third",Q$6,Q$12),H_LTV*Q$21,0)</f>
        <v>0</v>
      </c>
      <c r="R382" s="19" t="n">
        <f aca="false">R282+IF($B82=0,H_LTV*R$21,0)-IF(AND($B82&gt;=1,$B82&lt;=IF(R$19="third",R$6,R$12)),H_LTV*R$21*H_LevRate/12,0)-IF($B82=IF(R$19="third",R$6,R$12),H_LTV*R$21,0)</f>
        <v>0</v>
      </c>
      <c r="S382" s="19" t="n">
        <f aca="false">S282+IF($B82=0,H_LTV*S$21,0)-IF(AND($B82&gt;=1,$B82&lt;=IF(S$19="third",S$6,S$12)),H_LTV*S$21*H_LevRate/12,0)-IF($B82=IF(S$19="third",S$6,S$12),H_LTV*S$21,0)</f>
        <v>0</v>
      </c>
      <c r="T382" s="19" t="n">
        <f aca="false">T282+IF($B82=0,H_LTV*T$21,0)-IF(AND($B82&gt;=1,$B82&lt;=IF(T$19="third",T$6,T$12)),H_LTV*T$21*H_LevRate/12,0)-IF($B82=IF(T$19="third",T$6,T$12),H_LTV*T$21,0)</f>
        <v>0</v>
      </c>
      <c r="U382" s="19" t="n">
        <f aca="false">U282+IF($B82=0,H_LTV*U$21,0)-IF(AND($B82&gt;=1,$B82&lt;=IF(U$19="third",U$6,U$12)),H_LTV*U$21*H_LevRate/12,0)-IF($B82=IF(U$19="third",U$6,U$12),H_LTV*U$21,0)</f>
        <v>0</v>
      </c>
      <c r="V382" s="19" t="n">
        <f aca="false">V282+IF($B82=0,H_LTV*V$21,0)-IF(AND($B82&gt;=1,$B82&lt;=IF(V$19="third",V$6,V$12)),H_LTV*V$21*H_LevRate/12,0)-IF($B82=IF(V$19="third",V$6,V$12),H_LTV*V$21,0)</f>
        <v>0</v>
      </c>
      <c r="W382" s="19" t="n">
        <f aca="false">W282+IF($B82=0,H_LTV*W$21,0)-IF(AND($B82&gt;=1,$B82&lt;=IF(W$19="third",W$6,W$12)),H_LTV*W$21*H_LevRate/12,0)-IF($B82=IF(W$19="third",W$6,W$12),H_LTV*W$21,0)</f>
        <v>0</v>
      </c>
      <c r="X382" s="19" t="n">
        <f aca="false">X282+IF($B82=0,H_LTV*X$21,0)-IF(AND($B82&gt;=1,$B82&lt;=IF(X$19="third",X$6,X$12)),H_LTV*X$21*H_LevRate/12,0)-IF($B82=IF(X$19="third",X$6,X$12),H_LTV*X$21,0)</f>
        <v>0</v>
      </c>
      <c r="Y382" s="19" t="n">
        <f aca="false">Y282+IF($B82=0,H_LTV*Y$21,0)-IF(AND($B82&gt;=1,$B82&lt;=IF(Y$19="third",Y$6,Y$12)),H_LTV*Y$21*H_LevRate/12,0)-IF($B82=IF(Y$19="third",Y$6,Y$12),H_LTV*Y$21,0)</f>
        <v>0</v>
      </c>
    </row>
    <row r="383" customFormat="false" ht="15" hidden="false" customHeight="false" outlineLevel="0" collapsed="false">
      <c r="B383" s="0" t="n">
        <v>52</v>
      </c>
      <c r="C383" s="19" t="n">
        <f aca="false">C283+IF($B83=0,H_LTV*C$21,0)-IF(AND($B83&gt;=1,$B83&lt;=IF(C$19="third",C$6,C$12)),H_LTV*C$21*H_LevRate/12,0)-IF($B83=IF(C$19="third",C$6,C$12),H_LTV*C$21,0)</f>
        <v>0</v>
      </c>
      <c r="D383" s="19" t="n">
        <f aca="false">D283+IF($B83=0,H_LTV*D$21,0)-IF(AND($B83&gt;=1,$B83&lt;=IF(D$19="third",D$6,D$12)),H_LTV*D$21*H_LevRate/12,0)-IF($B83=IF(D$19="third",D$6,D$12),H_LTV*D$21,0)</f>
        <v>0</v>
      </c>
      <c r="E383" s="19" t="n">
        <f aca="false">E283+IF($B83=0,H_LTV*E$21,0)-IF(AND($B83&gt;=1,$B83&lt;=IF(E$19="third",E$6,E$12)),H_LTV*E$21*H_LevRate/12,0)-IF($B83=IF(E$19="third",E$6,E$12),H_LTV*E$21,0)</f>
        <v>0</v>
      </c>
      <c r="F383" s="19" t="n">
        <f aca="false">F283+IF($B83=0,H_LTV*F$21,0)-IF(AND($B83&gt;=1,$B83&lt;=IF(F$19="third",F$6,F$12)),H_LTV*F$21*H_LevRate/12,0)-IF($B83=IF(F$19="third",F$6,F$12),H_LTV*F$21,0)</f>
        <v>0</v>
      </c>
      <c r="G383" s="19" t="n">
        <f aca="false">G283+IF($B83=0,H_LTV*G$21,0)-IF(AND($B83&gt;=1,$B83&lt;=IF(G$19="third",G$6,G$12)),H_LTV*G$21*H_LevRate/12,0)-IF($B83=IF(G$19="third",G$6,G$12),H_LTV*G$21,0)</f>
        <v>0</v>
      </c>
      <c r="H383" s="19" t="n">
        <f aca="false">H283+IF($B83=0,H_LTV*H$21,0)-IF(AND($B83&gt;=1,$B83&lt;=IF(H$19="third",H$6,H$12)),H_LTV*H$21*H_LevRate/12,0)-IF($B83=IF(H$19="third",H$6,H$12),H_LTV*H$21,0)</f>
        <v>0</v>
      </c>
      <c r="I383" s="19" t="n">
        <f aca="false">I283+IF($B83=0,H_LTV*I$21,0)-IF(AND($B83&gt;=1,$B83&lt;=IF(I$19="third",I$6,I$12)),H_LTV*I$21*H_LevRate/12,0)-IF($B83=IF(I$19="third",I$6,I$12),H_LTV*I$21,0)</f>
        <v>0</v>
      </c>
      <c r="J383" s="19" t="n">
        <f aca="false">J283+IF($B83=0,H_LTV*J$21,0)-IF(AND($B83&gt;=1,$B83&lt;=IF(J$19="third",J$6,J$12)),H_LTV*J$21*H_LevRate/12,0)-IF($B83=IF(J$19="third",J$6,J$12),H_LTV*J$21,0)</f>
        <v>0</v>
      </c>
      <c r="K383" s="19" t="n">
        <f aca="false">K283+IF($B83=0,H_LTV*K$21,0)-IF(AND($B83&gt;=1,$B83&lt;=IF(K$19="third",K$6,K$12)),H_LTV*K$21*H_LevRate/12,0)-IF($B83=IF(K$19="third",K$6,K$12),H_LTV*K$21,0)</f>
        <v>0</v>
      </c>
      <c r="L383" s="19" t="n">
        <f aca="false">L283+IF($B83=0,H_LTV*L$21,0)-IF(AND($B83&gt;=1,$B83&lt;=IF(L$19="third",L$6,L$12)),H_LTV*L$21*H_LevRate/12,0)-IF($B83=IF(L$19="third",L$6,L$12),H_LTV*L$21,0)</f>
        <v>0</v>
      </c>
      <c r="M383" s="19" t="n">
        <f aca="false">M283+IF($B83=0,H_LTV*M$21,0)-IF(AND($B83&gt;=1,$B83&lt;=IF(M$19="third",M$6,M$12)),H_LTV*M$21*H_LevRate/12,0)-IF($B83=IF(M$19="third",M$6,M$12),H_LTV*M$21,0)</f>
        <v>0</v>
      </c>
      <c r="N383" s="19" t="n">
        <f aca="false">N283+IF($B83=0,H_LTV*N$21,0)-IF(AND($B83&gt;=1,$B83&lt;=IF(N$19="third",N$6,N$12)),H_LTV*N$21*H_LevRate/12,0)-IF($B83=IF(N$19="third",N$6,N$12),H_LTV*N$21,0)</f>
        <v>0</v>
      </c>
      <c r="O383" s="19" t="n">
        <f aca="false">O283+IF($B83=0,H_LTV*O$21,0)-IF(AND($B83&gt;=1,$B83&lt;=IF(O$19="third",O$6,O$12)),H_LTV*O$21*H_LevRate/12,0)-IF($B83=IF(O$19="third",O$6,O$12),H_LTV*O$21,0)</f>
        <v>0</v>
      </c>
      <c r="P383" s="19" t="n">
        <f aca="false">P283+IF($B83=0,H_LTV*P$21,0)-IF(AND($B83&gt;=1,$B83&lt;=IF(P$19="third",P$6,P$12)),H_LTV*P$21*H_LevRate/12,0)-IF($B83=IF(P$19="third",P$6,P$12),H_LTV*P$21,0)</f>
        <v>-903.649348209859</v>
      </c>
      <c r="Q383" s="19" t="n">
        <f aca="false">Q283+IF($B83=0,H_LTV*Q$21,0)-IF(AND($B83&gt;=1,$B83&lt;=IF(Q$19="third",Q$6,Q$12)),H_LTV*Q$21*H_LevRate/12,0)-IF($B83=IF(Q$19="third",Q$6,Q$12),H_LTV*Q$21,0)</f>
        <v>0</v>
      </c>
      <c r="R383" s="19" t="n">
        <f aca="false">R283+IF($B83=0,H_LTV*R$21,0)-IF(AND($B83&gt;=1,$B83&lt;=IF(R$19="third",R$6,R$12)),H_LTV*R$21*H_LevRate/12,0)-IF($B83=IF(R$19="third",R$6,R$12),H_LTV*R$21,0)</f>
        <v>0</v>
      </c>
      <c r="S383" s="19" t="n">
        <f aca="false">S283+IF($B83=0,H_LTV*S$21,0)-IF(AND($B83&gt;=1,$B83&lt;=IF(S$19="third",S$6,S$12)),H_LTV*S$21*H_LevRate/12,0)-IF($B83=IF(S$19="third",S$6,S$12),H_LTV*S$21,0)</f>
        <v>0</v>
      </c>
      <c r="T383" s="19" t="n">
        <f aca="false">T283+IF($B83=0,H_LTV*T$21,0)-IF(AND($B83&gt;=1,$B83&lt;=IF(T$19="third",T$6,T$12)),H_LTV*T$21*H_LevRate/12,0)-IF($B83=IF(T$19="third",T$6,T$12),H_LTV*T$21,0)</f>
        <v>0</v>
      </c>
      <c r="U383" s="19" t="n">
        <f aca="false">U283+IF($B83=0,H_LTV*U$21,0)-IF(AND($B83&gt;=1,$B83&lt;=IF(U$19="third",U$6,U$12)),H_LTV*U$21*H_LevRate/12,0)-IF($B83=IF(U$19="third",U$6,U$12),H_LTV*U$21,0)</f>
        <v>0</v>
      </c>
      <c r="V383" s="19" t="n">
        <f aca="false">V283+IF($B83=0,H_LTV*V$21,0)-IF(AND($B83&gt;=1,$B83&lt;=IF(V$19="third",V$6,V$12)),H_LTV*V$21*H_LevRate/12,0)-IF($B83=IF(V$19="third",V$6,V$12),H_LTV*V$21,0)</f>
        <v>0</v>
      </c>
      <c r="W383" s="19" t="n">
        <f aca="false">W283+IF($B83=0,H_LTV*W$21,0)-IF(AND($B83&gt;=1,$B83&lt;=IF(W$19="third",W$6,W$12)),H_LTV*W$21*H_LevRate/12,0)-IF($B83=IF(W$19="third",W$6,W$12),H_LTV*W$21,0)</f>
        <v>0</v>
      </c>
      <c r="X383" s="19" t="n">
        <f aca="false">X283+IF($B83=0,H_LTV*X$21,0)-IF(AND($B83&gt;=1,$B83&lt;=IF(X$19="third",X$6,X$12)),H_LTV*X$21*H_LevRate/12,0)-IF($B83=IF(X$19="third",X$6,X$12),H_LTV*X$21,0)</f>
        <v>0</v>
      </c>
      <c r="Y383" s="19" t="n">
        <f aca="false">Y283+IF($B83=0,H_LTV*Y$21,0)-IF(AND($B83&gt;=1,$B83&lt;=IF(Y$19="third",Y$6,Y$12)),H_LTV*Y$21*H_LevRate/12,0)-IF($B83=IF(Y$19="third",Y$6,Y$12),H_LTV*Y$21,0)</f>
        <v>0</v>
      </c>
    </row>
    <row r="384" customFormat="false" ht="15" hidden="false" customHeight="false" outlineLevel="0" collapsed="false">
      <c r="B384" s="0" t="n">
        <v>53</v>
      </c>
      <c r="C384" s="19" t="n">
        <f aca="false">C284+IF($B84=0,H_LTV*C$21,0)-IF(AND($B84&gt;=1,$B84&lt;=IF(C$19="third",C$6,C$12)),H_LTV*C$21*H_LevRate/12,0)-IF($B84=IF(C$19="third",C$6,C$12),H_LTV*C$21,0)</f>
        <v>0</v>
      </c>
      <c r="D384" s="19" t="n">
        <f aca="false">D284+IF($B84=0,H_LTV*D$21,0)-IF(AND($B84&gt;=1,$B84&lt;=IF(D$19="third",D$6,D$12)),H_LTV*D$21*H_LevRate/12,0)-IF($B84=IF(D$19="third",D$6,D$12),H_LTV*D$21,0)</f>
        <v>0</v>
      </c>
      <c r="E384" s="19" t="n">
        <f aca="false">E284+IF($B84=0,H_LTV*E$21,0)-IF(AND($B84&gt;=1,$B84&lt;=IF(E$19="third",E$6,E$12)),H_LTV*E$21*H_LevRate/12,0)-IF($B84=IF(E$19="third",E$6,E$12),H_LTV*E$21,0)</f>
        <v>0</v>
      </c>
      <c r="F384" s="19" t="n">
        <f aca="false">F284+IF($B84=0,H_LTV*F$21,0)-IF(AND($B84&gt;=1,$B84&lt;=IF(F$19="third",F$6,F$12)),H_LTV*F$21*H_LevRate/12,0)-IF($B84=IF(F$19="third",F$6,F$12),H_LTV*F$21,0)</f>
        <v>0</v>
      </c>
      <c r="G384" s="19" t="n">
        <f aca="false">G284+IF($B84=0,H_LTV*G$21,0)-IF(AND($B84&gt;=1,$B84&lt;=IF(G$19="third",G$6,G$12)),H_LTV*G$21*H_LevRate/12,0)-IF($B84=IF(G$19="third",G$6,G$12),H_LTV*G$21,0)</f>
        <v>0</v>
      </c>
      <c r="H384" s="19" t="n">
        <f aca="false">H284+IF($B84=0,H_LTV*H$21,0)-IF(AND($B84&gt;=1,$B84&lt;=IF(H$19="third",H$6,H$12)),H_LTV*H$21*H_LevRate/12,0)-IF($B84=IF(H$19="third",H$6,H$12),H_LTV*H$21,0)</f>
        <v>0</v>
      </c>
      <c r="I384" s="19" t="n">
        <f aca="false">I284+IF($B84=0,H_LTV*I$21,0)-IF(AND($B84&gt;=1,$B84&lt;=IF(I$19="third",I$6,I$12)),H_LTV*I$21*H_LevRate/12,0)-IF($B84=IF(I$19="third",I$6,I$12),H_LTV*I$21,0)</f>
        <v>0</v>
      </c>
      <c r="J384" s="19" t="n">
        <f aca="false">J284+IF($B84=0,H_LTV*J$21,0)-IF(AND($B84&gt;=1,$B84&lt;=IF(J$19="third",J$6,J$12)),H_LTV*J$21*H_LevRate/12,0)-IF($B84=IF(J$19="third",J$6,J$12),H_LTV*J$21,0)</f>
        <v>0</v>
      </c>
      <c r="K384" s="19" t="n">
        <f aca="false">K284+IF($B84=0,H_LTV*K$21,0)-IF(AND($B84&gt;=1,$B84&lt;=IF(K$19="third",K$6,K$12)),H_LTV*K$21*H_LevRate/12,0)-IF($B84=IF(K$19="third",K$6,K$12),H_LTV*K$21,0)</f>
        <v>0</v>
      </c>
      <c r="L384" s="19" t="n">
        <f aca="false">L284+IF($B84=0,H_LTV*L$21,0)-IF(AND($B84&gt;=1,$B84&lt;=IF(L$19="third",L$6,L$12)),H_LTV*L$21*H_LevRate/12,0)-IF($B84=IF(L$19="third",L$6,L$12),H_LTV*L$21,0)</f>
        <v>0</v>
      </c>
      <c r="M384" s="19" t="n">
        <f aca="false">M284+IF($B84=0,H_LTV*M$21,0)-IF(AND($B84&gt;=1,$B84&lt;=IF(M$19="third",M$6,M$12)),H_LTV*M$21*H_LevRate/12,0)-IF($B84=IF(M$19="third",M$6,M$12),H_LTV*M$21,0)</f>
        <v>0</v>
      </c>
      <c r="N384" s="19" t="n">
        <f aca="false">N284+IF($B84=0,H_LTV*N$21,0)-IF(AND($B84&gt;=1,$B84&lt;=IF(N$19="third",N$6,N$12)),H_LTV*N$21*H_LevRate/12,0)-IF($B84=IF(N$19="third",N$6,N$12),H_LTV*N$21,0)</f>
        <v>0</v>
      </c>
      <c r="O384" s="19" t="n">
        <f aca="false">O284+IF($B84=0,H_LTV*O$21,0)-IF(AND($B84&gt;=1,$B84&lt;=IF(O$19="third",O$6,O$12)),H_LTV*O$21*H_LevRate/12,0)-IF($B84=IF(O$19="third",O$6,O$12),H_LTV*O$21,0)</f>
        <v>0</v>
      </c>
      <c r="P384" s="19" t="n">
        <f aca="false">P284+IF($B84=0,H_LTV*P$21,0)-IF(AND($B84&gt;=1,$B84&lt;=IF(P$19="third",P$6,P$12)),H_LTV*P$21*H_LevRate/12,0)-IF($B84=IF(P$19="third",P$6,P$12),H_LTV*P$21,0)</f>
        <v>-903.649348209859</v>
      </c>
      <c r="Q384" s="19" t="n">
        <f aca="false">Q284+IF($B84=0,H_LTV*Q$21,0)-IF(AND($B84&gt;=1,$B84&lt;=IF(Q$19="third",Q$6,Q$12)),H_LTV*Q$21*H_LevRate/12,0)-IF($B84=IF(Q$19="third",Q$6,Q$12),H_LTV*Q$21,0)</f>
        <v>0</v>
      </c>
      <c r="R384" s="19" t="n">
        <f aca="false">R284+IF($B84=0,H_LTV*R$21,0)-IF(AND($B84&gt;=1,$B84&lt;=IF(R$19="third",R$6,R$12)),H_LTV*R$21*H_LevRate/12,0)-IF($B84=IF(R$19="third",R$6,R$12),H_LTV*R$21,0)</f>
        <v>0</v>
      </c>
      <c r="S384" s="19" t="n">
        <f aca="false">S284+IF($B84=0,H_LTV*S$21,0)-IF(AND($B84&gt;=1,$B84&lt;=IF(S$19="third",S$6,S$12)),H_LTV*S$21*H_LevRate/12,0)-IF($B84=IF(S$19="third",S$6,S$12),H_LTV*S$21,0)</f>
        <v>0</v>
      </c>
      <c r="T384" s="19" t="n">
        <f aca="false">T284+IF($B84=0,H_LTV*T$21,0)-IF(AND($B84&gt;=1,$B84&lt;=IF(T$19="third",T$6,T$12)),H_LTV*T$21*H_LevRate/12,0)-IF($B84=IF(T$19="third",T$6,T$12),H_LTV*T$21,0)</f>
        <v>0</v>
      </c>
      <c r="U384" s="19" t="n">
        <f aca="false">U284+IF($B84=0,H_LTV*U$21,0)-IF(AND($B84&gt;=1,$B84&lt;=IF(U$19="third",U$6,U$12)),H_LTV*U$21*H_LevRate/12,0)-IF($B84=IF(U$19="third",U$6,U$12),H_LTV*U$21,0)</f>
        <v>0</v>
      </c>
      <c r="V384" s="19" t="n">
        <f aca="false">V284+IF($B84=0,H_LTV*V$21,0)-IF(AND($B84&gt;=1,$B84&lt;=IF(V$19="third",V$6,V$12)),H_LTV*V$21*H_LevRate/12,0)-IF($B84=IF(V$19="third",V$6,V$12),H_LTV*V$21,0)</f>
        <v>0</v>
      </c>
      <c r="W384" s="19" t="n">
        <f aca="false">W284+IF($B84=0,H_LTV*W$21,0)-IF(AND($B84&gt;=1,$B84&lt;=IF(W$19="third",W$6,W$12)),H_LTV*W$21*H_LevRate/12,0)-IF($B84=IF(W$19="third",W$6,W$12),H_LTV*W$21,0)</f>
        <v>0</v>
      </c>
      <c r="X384" s="19" t="n">
        <f aca="false">X284+IF($B84=0,H_LTV*X$21,0)-IF(AND($B84&gt;=1,$B84&lt;=IF(X$19="third",X$6,X$12)),H_LTV*X$21*H_LevRate/12,0)-IF($B84=IF(X$19="third",X$6,X$12),H_LTV*X$21,0)</f>
        <v>0</v>
      </c>
      <c r="Y384" s="19" t="n">
        <f aca="false">Y284+IF($B84=0,H_LTV*Y$21,0)-IF(AND($B84&gt;=1,$B84&lt;=IF(Y$19="third",Y$6,Y$12)),H_LTV*Y$21*H_LevRate/12,0)-IF($B84=IF(Y$19="third",Y$6,Y$12),H_LTV*Y$21,0)</f>
        <v>0</v>
      </c>
    </row>
    <row r="385" customFormat="false" ht="15" hidden="false" customHeight="false" outlineLevel="0" collapsed="false">
      <c r="B385" s="0" t="n">
        <v>54</v>
      </c>
      <c r="C385" s="19" t="n">
        <f aca="false">C285+IF($B85=0,H_LTV*C$21,0)-IF(AND($B85&gt;=1,$B85&lt;=IF(C$19="third",C$6,C$12)),H_LTV*C$21*H_LevRate/12,0)-IF($B85=IF(C$19="third",C$6,C$12),H_LTV*C$21,0)</f>
        <v>0</v>
      </c>
      <c r="D385" s="19" t="n">
        <f aca="false">D285+IF($B85=0,H_LTV*D$21,0)-IF(AND($B85&gt;=1,$B85&lt;=IF(D$19="third",D$6,D$12)),H_LTV*D$21*H_LevRate/12,0)-IF($B85=IF(D$19="third",D$6,D$12),H_LTV*D$21,0)</f>
        <v>0</v>
      </c>
      <c r="E385" s="19" t="n">
        <f aca="false">E285+IF($B85=0,H_LTV*E$21,0)-IF(AND($B85&gt;=1,$B85&lt;=IF(E$19="third",E$6,E$12)),H_LTV*E$21*H_LevRate/12,0)-IF($B85=IF(E$19="third",E$6,E$12),H_LTV*E$21,0)</f>
        <v>0</v>
      </c>
      <c r="F385" s="19" t="n">
        <f aca="false">F285+IF($B85=0,H_LTV*F$21,0)-IF(AND($B85&gt;=1,$B85&lt;=IF(F$19="third",F$6,F$12)),H_LTV*F$21*H_LevRate/12,0)-IF($B85=IF(F$19="third",F$6,F$12),H_LTV*F$21,0)</f>
        <v>0</v>
      </c>
      <c r="G385" s="19" t="n">
        <f aca="false">G285+IF($B85=0,H_LTV*G$21,0)-IF(AND($B85&gt;=1,$B85&lt;=IF(G$19="third",G$6,G$12)),H_LTV*G$21*H_LevRate/12,0)-IF($B85=IF(G$19="third",G$6,G$12),H_LTV*G$21,0)</f>
        <v>0</v>
      </c>
      <c r="H385" s="19" t="n">
        <f aca="false">H285+IF($B85=0,H_LTV*H$21,0)-IF(AND($B85&gt;=1,$B85&lt;=IF(H$19="third",H$6,H$12)),H_LTV*H$21*H_LevRate/12,0)-IF($B85=IF(H$19="third",H$6,H$12),H_LTV*H$21,0)</f>
        <v>0</v>
      </c>
      <c r="I385" s="19" t="n">
        <f aca="false">I285+IF($B85=0,H_LTV*I$21,0)-IF(AND($B85&gt;=1,$B85&lt;=IF(I$19="third",I$6,I$12)),H_LTV*I$21*H_LevRate/12,0)-IF($B85=IF(I$19="third",I$6,I$12),H_LTV*I$21,0)</f>
        <v>0</v>
      </c>
      <c r="J385" s="19" t="n">
        <f aca="false">J285+IF($B85=0,H_LTV*J$21,0)-IF(AND($B85&gt;=1,$B85&lt;=IF(J$19="third",J$6,J$12)),H_LTV*J$21*H_LevRate/12,0)-IF($B85=IF(J$19="third",J$6,J$12),H_LTV*J$21,0)</f>
        <v>0</v>
      </c>
      <c r="K385" s="19" t="n">
        <f aca="false">K285+IF($B85=0,H_LTV*K$21,0)-IF(AND($B85&gt;=1,$B85&lt;=IF(K$19="third",K$6,K$12)),H_LTV*K$21*H_LevRate/12,0)-IF($B85=IF(K$19="third",K$6,K$12),H_LTV*K$21,0)</f>
        <v>0</v>
      </c>
      <c r="L385" s="19" t="n">
        <f aca="false">L285+IF($B85=0,H_LTV*L$21,0)-IF(AND($B85&gt;=1,$B85&lt;=IF(L$19="third",L$6,L$12)),H_LTV*L$21*H_LevRate/12,0)-IF($B85=IF(L$19="third",L$6,L$12),H_LTV*L$21,0)</f>
        <v>0</v>
      </c>
      <c r="M385" s="19" t="n">
        <f aca="false">M285+IF($B85=0,H_LTV*M$21,0)-IF(AND($B85&gt;=1,$B85&lt;=IF(M$19="third",M$6,M$12)),H_LTV*M$21*H_LevRate/12,0)-IF($B85=IF(M$19="third",M$6,M$12),H_LTV*M$21,0)</f>
        <v>0</v>
      </c>
      <c r="N385" s="19" t="n">
        <f aca="false">N285+IF($B85=0,H_LTV*N$21,0)-IF(AND($B85&gt;=1,$B85&lt;=IF(N$19="third",N$6,N$12)),H_LTV*N$21*H_LevRate/12,0)-IF($B85=IF(N$19="third",N$6,N$12),H_LTV*N$21,0)</f>
        <v>0</v>
      </c>
      <c r="O385" s="19" t="n">
        <f aca="false">O285+IF($B85=0,H_LTV*O$21,0)-IF(AND($B85&gt;=1,$B85&lt;=IF(O$19="third",O$6,O$12)),H_LTV*O$21*H_LevRate/12,0)-IF($B85=IF(O$19="third",O$6,O$12),H_LTV*O$21,0)</f>
        <v>0</v>
      </c>
      <c r="P385" s="19" t="n">
        <f aca="false">P285+IF($B85=0,H_LTV*P$21,0)-IF(AND($B85&gt;=1,$B85&lt;=IF(P$19="third",P$6,P$12)),H_LTV*P$21*H_LevRate/12,0)-IF($B85=IF(P$19="third",P$6,P$12),H_LTV*P$21,0)</f>
        <v>-4153.64934820986</v>
      </c>
      <c r="Q385" s="19" t="n">
        <f aca="false">Q285+IF($B85=0,H_LTV*Q$21,0)-IF(AND($B85&gt;=1,$B85&lt;=IF(Q$19="third",Q$6,Q$12)),H_LTV*Q$21*H_LevRate/12,0)-IF($B85=IF(Q$19="third",Q$6,Q$12),H_LTV*Q$21,0)</f>
        <v>0</v>
      </c>
      <c r="R385" s="19" t="n">
        <f aca="false">R285+IF($B85=0,H_LTV*R$21,0)-IF(AND($B85&gt;=1,$B85&lt;=IF(R$19="third",R$6,R$12)),H_LTV*R$21*H_LevRate/12,0)-IF($B85=IF(R$19="third",R$6,R$12),H_LTV*R$21,0)</f>
        <v>0</v>
      </c>
      <c r="S385" s="19" t="n">
        <f aca="false">S285+IF($B85=0,H_LTV*S$21,0)-IF(AND($B85&gt;=1,$B85&lt;=IF(S$19="third",S$6,S$12)),H_LTV*S$21*H_LevRate/12,0)-IF($B85=IF(S$19="third",S$6,S$12),H_LTV*S$21,0)</f>
        <v>0</v>
      </c>
      <c r="T385" s="19" t="n">
        <f aca="false">T285+IF($B85=0,H_LTV*T$21,0)-IF(AND($B85&gt;=1,$B85&lt;=IF(T$19="third",T$6,T$12)),H_LTV*T$21*H_LevRate/12,0)-IF($B85=IF(T$19="third",T$6,T$12),H_LTV*T$21,0)</f>
        <v>0</v>
      </c>
      <c r="U385" s="19" t="n">
        <f aca="false">U285+IF($B85=0,H_LTV*U$21,0)-IF(AND($B85&gt;=1,$B85&lt;=IF(U$19="third",U$6,U$12)),H_LTV*U$21*H_LevRate/12,0)-IF($B85=IF(U$19="third",U$6,U$12),H_LTV*U$21,0)</f>
        <v>0</v>
      </c>
      <c r="V385" s="19" t="n">
        <f aca="false">V285+IF($B85=0,H_LTV*V$21,0)-IF(AND($B85&gt;=1,$B85&lt;=IF(V$19="third",V$6,V$12)),H_LTV*V$21*H_LevRate/12,0)-IF($B85=IF(V$19="third",V$6,V$12),H_LTV*V$21,0)</f>
        <v>0</v>
      </c>
      <c r="W385" s="19" t="n">
        <f aca="false">W285+IF($B85=0,H_LTV*W$21,0)-IF(AND($B85&gt;=1,$B85&lt;=IF(W$19="third",W$6,W$12)),H_LTV*W$21*H_LevRate/12,0)-IF($B85=IF(W$19="third",W$6,W$12),H_LTV*W$21,0)</f>
        <v>0</v>
      </c>
      <c r="X385" s="19" t="n">
        <f aca="false">X285+IF($B85=0,H_LTV*X$21,0)-IF(AND($B85&gt;=1,$B85&lt;=IF(X$19="third",X$6,X$12)),H_LTV*X$21*H_LevRate/12,0)-IF($B85=IF(X$19="third",X$6,X$12),H_LTV*X$21,0)</f>
        <v>0</v>
      </c>
      <c r="Y385" s="19" t="n">
        <f aca="false">Y285+IF($B85=0,H_LTV*Y$21,0)-IF(AND($B85&gt;=1,$B85&lt;=IF(Y$19="third",Y$6,Y$12)),H_LTV*Y$21*H_LevRate/12,0)-IF($B85=IF(Y$19="third",Y$6,Y$12),H_LTV*Y$21,0)</f>
        <v>0</v>
      </c>
    </row>
    <row r="386" customFormat="false" ht="15" hidden="false" customHeight="false" outlineLevel="0" collapsed="false">
      <c r="B386" s="0" t="n">
        <v>55</v>
      </c>
      <c r="C386" s="19" t="n">
        <f aca="false">C286+IF($B86=0,H_LTV*C$21,0)-IF(AND($B86&gt;=1,$B86&lt;=IF(C$19="third",C$6,C$12)),H_LTV*C$21*H_LevRate/12,0)-IF($B86=IF(C$19="third",C$6,C$12),H_LTV*C$21,0)</f>
        <v>0</v>
      </c>
      <c r="D386" s="19" t="n">
        <f aca="false">D286+IF($B86=0,H_LTV*D$21,0)-IF(AND($B86&gt;=1,$B86&lt;=IF(D$19="third",D$6,D$12)),H_LTV*D$21*H_LevRate/12,0)-IF($B86=IF(D$19="third",D$6,D$12),H_LTV*D$21,0)</f>
        <v>0</v>
      </c>
      <c r="E386" s="19" t="n">
        <f aca="false">E286+IF($B86=0,H_LTV*E$21,0)-IF(AND($B86&gt;=1,$B86&lt;=IF(E$19="third",E$6,E$12)),H_LTV*E$21*H_LevRate/12,0)-IF($B86=IF(E$19="third",E$6,E$12),H_LTV*E$21,0)</f>
        <v>0</v>
      </c>
      <c r="F386" s="19" t="n">
        <f aca="false">F286+IF($B86=0,H_LTV*F$21,0)-IF(AND($B86&gt;=1,$B86&lt;=IF(F$19="third",F$6,F$12)),H_LTV*F$21*H_LevRate/12,0)-IF($B86=IF(F$19="third",F$6,F$12),H_LTV*F$21,0)</f>
        <v>0</v>
      </c>
      <c r="G386" s="19" t="n">
        <f aca="false">G286+IF($B86=0,H_LTV*G$21,0)-IF(AND($B86&gt;=1,$B86&lt;=IF(G$19="third",G$6,G$12)),H_LTV*G$21*H_LevRate/12,0)-IF($B86=IF(G$19="third",G$6,G$12),H_LTV*G$21,0)</f>
        <v>0</v>
      </c>
      <c r="H386" s="19" t="n">
        <f aca="false">H286+IF($B86=0,H_LTV*H$21,0)-IF(AND($B86&gt;=1,$B86&lt;=IF(H$19="third",H$6,H$12)),H_LTV*H$21*H_LevRate/12,0)-IF($B86=IF(H$19="third",H$6,H$12),H_LTV*H$21,0)</f>
        <v>0</v>
      </c>
      <c r="I386" s="19" t="n">
        <f aca="false">I286+IF($B86=0,H_LTV*I$21,0)-IF(AND($B86&gt;=1,$B86&lt;=IF(I$19="third",I$6,I$12)),H_LTV*I$21*H_LevRate/12,0)-IF($B86=IF(I$19="third",I$6,I$12),H_LTV*I$21,0)</f>
        <v>0</v>
      </c>
      <c r="J386" s="19" t="n">
        <f aca="false">J286+IF($B86=0,H_LTV*J$21,0)-IF(AND($B86&gt;=1,$B86&lt;=IF(J$19="third",J$6,J$12)),H_LTV*J$21*H_LevRate/12,0)-IF($B86=IF(J$19="third",J$6,J$12),H_LTV*J$21,0)</f>
        <v>0</v>
      </c>
      <c r="K386" s="19" t="n">
        <f aca="false">K286+IF($B86=0,H_LTV*K$21,0)-IF(AND($B86&gt;=1,$B86&lt;=IF(K$19="third",K$6,K$12)),H_LTV*K$21*H_LevRate/12,0)-IF($B86=IF(K$19="third",K$6,K$12),H_LTV*K$21,0)</f>
        <v>0</v>
      </c>
      <c r="L386" s="19" t="n">
        <f aca="false">L286+IF($B86=0,H_LTV*L$21,0)-IF(AND($B86&gt;=1,$B86&lt;=IF(L$19="third",L$6,L$12)),H_LTV*L$21*H_LevRate/12,0)-IF($B86=IF(L$19="third",L$6,L$12),H_LTV*L$21,0)</f>
        <v>0</v>
      </c>
      <c r="M386" s="19" t="n">
        <f aca="false">M286+IF($B86=0,H_LTV*M$21,0)-IF(AND($B86&gt;=1,$B86&lt;=IF(M$19="third",M$6,M$12)),H_LTV*M$21*H_LevRate/12,0)-IF($B86=IF(M$19="third",M$6,M$12),H_LTV*M$21,0)</f>
        <v>0</v>
      </c>
      <c r="N386" s="19" t="n">
        <f aca="false">N286+IF($B86=0,H_LTV*N$21,0)-IF(AND($B86&gt;=1,$B86&lt;=IF(N$19="third",N$6,N$12)),H_LTV*N$21*H_LevRate/12,0)-IF($B86=IF(N$19="third",N$6,N$12),H_LTV*N$21,0)</f>
        <v>0</v>
      </c>
      <c r="O386" s="19" t="n">
        <f aca="false">O286+IF($B86=0,H_LTV*O$21,0)-IF(AND($B86&gt;=1,$B86&lt;=IF(O$19="third",O$6,O$12)),H_LTV*O$21*H_LevRate/12,0)-IF($B86=IF(O$19="third",O$6,O$12),H_LTV*O$21,0)</f>
        <v>0</v>
      </c>
      <c r="P386" s="19" t="n">
        <f aca="false">P286+IF($B86=0,H_LTV*P$21,0)-IF(AND($B86&gt;=1,$B86&lt;=IF(P$19="third",P$6,P$12)),H_LTV*P$21*H_LevRate/12,0)-IF($B86=IF(P$19="third",P$6,P$12),H_LTV*P$21,0)</f>
        <v>-1053.64934820986</v>
      </c>
      <c r="Q386" s="19" t="n">
        <f aca="false">Q286+IF($B86=0,H_LTV*Q$21,0)-IF(AND($B86&gt;=1,$B86&lt;=IF(Q$19="third",Q$6,Q$12)),H_LTV*Q$21*H_LevRate/12,0)-IF($B86=IF(Q$19="third",Q$6,Q$12),H_LTV*Q$21,0)</f>
        <v>0</v>
      </c>
      <c r="R386" s="19" t="n">
        <f aca="false">R286+IF($B86=0,H_LTV*R$21,0)-IF(AND($B86&gt;=1,$B86&lt;=IF(R$19="third",R$6,R$12)),H_LTV*R$21*H_LevRate/12,0)-IF($B86=IF(R$19="third",R$6,R$12),H_LTV*R$21,0)</f>
        <v>0</v>
      </c>
      <c r="S386" s="19" t="n">
        <f aca="false">S286+IF($B86=0,H_LTV*S$21,0)-IF(AND($B86&gt;=1,$B86&lt;=IF(S$19="third",S$6,S$12)),H_LTV*S$21*H_LevRate/12,0)-IF($B86=IF(S$19="third",S$6,S$12),H_LTV*S$21,0)</f>
        <v>0</v>
      </c>
      <c r="T386" s="19" t="n">
        <f aca="false">T286+IF($B86=0,H_LTV*T$21,0)-IF(AND($B86&gt;=1,$B86&lt;=IF(T$19="third",T$6,T$12)),H_LTV*T$21*H_LevRate/12,0)-IF($B86=IF(T$19="third",T$6,T$12),H_LTV*T$21,0)</f>
        <v>0</v>
      </c>
      <c r="U386" s="19" t="n">
        <f aca="false">U286+IF($B86=0,H_LTV*U$21,0)-IF(AND($B86&gt;=1,$B86&lt;=IF(U$19="third",U$6,U$12)),H_LTV*U$21*H_LevRate/12,0)-IF($B86=IF(U$19="third",U$6,U$12),H_LTV*U$21,0)</f>
        <v>0</v>
      </c>
      <c r="V386" s="19" t="n">
        <f aca="false">V286+IF($B86=0,H_LTV*V$21,0)-IF(AND($B86&gt;=1,$B86&lt;=IF(V$19="third",V$6,V$12)),H_LTV*V$21*H_LevRate/12,0)-IF($B86=IF(V$19="third",V$6,V$12),H_LTV*V$21,0)</f>
        <v>0</v>
      </c>
      <c r="W386" s="19" t="n">
        <f aca="false">W286+IF($B86=0,H_LTV*W$21,0)-IF(AND($B86&gt;=1,$B86&lt;=IF(W$19="third",W$6,W$12)),H_LTV*W$21*H_LevRate/12,0)-IF($B86=IF(W$19="third",W$6,W$12),H_LTV*W$21,0)</f>
        <v>0</v>
      </c>
      <c r="X386" s="19" t="n">
        <f aca="false">X286+IF($B86=0,H_LTV*X$21,0)-IF(AND($B86&gt;=1,$B86&lt;=IF(X$19="third",X$6,X$12)),H_LTV*X$21*H_LevRate/12,0)-IF($B86=IF(X$19="third",X$6,X$12),H_LTV*X$21,0)</f>
        <v>0</v>
      </c>
      <c r="Y386" s="19" t="n">
        <f aca="false">Y286+IF($B86=0,H_LTV*Y$21,0)-IF(AND($B86&gt;=1,$B86&lt;=IF(Y$19="third",Y$6,Y$12)),H_LTV*Y$21*H_LevRate/12,0)-IF($B86=IF(Y$19="third",Y$6,Y$12),H_LTV*Y$21,0)</f>
        <v>0</v>
      </c>
    </row>
    <row r="387" customFormat="false" ht="15" hidden="false" customHeight="false" outlineLevel="0" collapsed="false">
      <c r="B387" s="0" t="n">
        <v>56</v>
      </c>
      <c r="C387" s="19" t="n">
        <f aca="false">C287+IF($B87=0,H_LTV*C$21,0)-IF(AND($B87&gt;=1,$B87&lt;=IF(C$19="third",C$6,C$12)),H_LTV*C$21*H_LevRate/12,0)-IF($B87=IF(C$19="third",C$6,C$12),H_LTV*C$21,0)</f>
        <v>0</v>
      </c>
      <c r="D387" s="19" t="n">
        <f aca="false">D287+IF($B87=0,H_LTV*D$21,0)-IF(AND($B87&gt;=1,$B87&lt;=IF(D$19="third",D$6,D$12)),H_LTV*D$21*H_LevRate/12,0)-IF($B87=IF(D$19="third",D$6,D$12),H_LTV*D$21,0)</f>
        <v>0</v>
      </c>
      <c r="E387" s="19" t="n">
        <f aca="false">E287+IF($B87=0,H_LTV*E$21,0)-IF(AND($B87&gt;=1,$B87&lt;=IF(E$19="third",E$6,E$12)),H_LTV*E$21*H_LevRate/12,0)-IF($B87=IF(E$19="third",E$6,E$12),H_LTV*E$21,0)</f>
        <v>0</v>
      </c>
      <c r="F387" s="19" t="n">
        <f aca="false">F287+IF($B87=0,H_LTV*F$21,0)-IF(AND($B87&gt;=1,$B87&lt;=IF(F$19="third",F$6,F$12)),H_LTV*F$21*H_LevRate/12,0)-IF($B87=IF(F$19="third",F$6,F$12),H_LTV*F$21,0)</f>
        <v>0</v>
      </c>
      <c r="G387" s="19" t="n">
        <f aca="false">G287+IF($B87=0,H_LTV*G$21,0)-IF(AND($B87&gt;=1,$B87&lt;=IF(G$19="third",G$6,G$12)),H_LTV*G$21*H_LevRate/12,0)-IF($B87=IF(G$19="third",G$6,G$12),H_LTV*G$21,0)</f>
        <v>0</v>
      </c>
      <c r="H387" s="19" t="n">
        <f aca="false">H287+IF($B87=0,H_LTV*H$21,0)-IF(AND($B87&gt;=1,$B87&lt;=IF(H$19="third",H$6,H$12)),H_LTV*H$21*H_LevRate/12,0)-IF($B87=IF(H$19="third",H$6,H$12),H_LTV*H$21,0)</f>
        <v>0</v>
      </c>
      <c r="I387" s="19" t="n">
        <f aca="false">I287+IF($B87=0,H_LTV*I$21,0)-IF(AND($B87&gt;=1,$B87&lt;=IF(I$19="third",I$6,I$12)),H_LTV*I$21*H_LevRate/12,0)-IF($B87=IF(I$19="third",I$6,I$12),H_LTV*I$21,0)</f>
        <v>0</v>
      </c>
      <c r="J387" s="19" t="n">
        <f aca="false">J287+IF($B87=0,H_LTV*J$21,0)-IF(AND($B87&gt;=1,$B87&lt;=IF(J$19="third",J$6,J$12)),H_LTV*J$21*H_LevRate/12,0)-IF($B87=IF(J$19="third",J$6,J$12),H_LTV*J$21,0)</f>
        <v>0</v>
      </c>
      <c r="K387" s="19" t="n">
        <f aca="false">K287+IF($B87=0,H_LTV*K$21,0)-IF(AND($B87&gt;=1,$B87&lt;=IF(K$19="third",K$6,K$12)),H_LTV*K$21*H_LevRate/12,0)-IF($B87=IF(K$19="third",K$6,K$12),H_LTV*K$21,0)</f>
        <v>0</v>
      </c>
      <c r="L387" s="19" t="n">
        <f aca="false">L287+IF($B87=0,H_LTV*L$21,0)-IF(AND($B87&gt;=1,$B87&lt;=IF(L$19="third",L$6,L$12)),H_LTV*L$21*H_LevRate/12,0)-IF($B87=IF(L$19="third",L$6,L$12),H_LTV*L$21,0)</f>
        <v>0</v>
      </c>
      <c r="M387" s="19" t="n">
        <f aca="false">M287+IF($B87=0,H_LTV*M$21,0)-IF(AND($B87&gt;=1,$B87&lt;=IF(M$19="third",M$6,M$12)),H_LTV*M$21*H_LevRate/12,0)-IF($B87=IF(M$19="third",M$6,M$12),H_LTV*M$21,0)</f>
        <v>0</v>
      </c>
      <c r="N387" s="19" t="n">
        <f aca="false">N287+IF($B87=0,H_LTV*N$21,0)-IF(AND($B87&gt;=1,$B87&lt;=IF(N$19="third",N$6,N$12)),H_LTV*N$21*H_LevRate/12,0)-IF($B87=IF(N$19="third",N$6,N$12),H_LTV*N$21,0)</f>
        <v>0</v>
      </c>
      <c r="O387" s="19" t="n">
        <f aca="false">O287+IF($B87=0,H_LTV*O$21,0)-IF(AND($B87&gt;=1,$B87&lt;=IF(O$19="third",O$6,O$12)),H_LTV*O$21*H_LevRate/12,0)-IF($B87=IF(O$19="third",O$6,O$12),H_LTV*O$21,0)</f>
        <v>0</v>
      </c>
      <c r="P387" s="19" t="n">
        <f aca="false">P287+IF($B87=0,H_LTV*P$21,0)-IF(AND($B87&gt;=1,$B87&lt;=IF(P$19="third",P$6,P$12)),H_LTV*P$21*H_LevRate/12,0)-IF($B87=IF(P$19="third",P$6,P$12),H_LTV*P$21,0)</f>
        <v>-1053.64934820986</v>
      </c>
      <c r="Q387" s="19" t="n">
        <f aca="false">Q287+IF($B87=0,H_LTV*Q$21,0)-IF(AND($B87&gt;=1,$B87&lt;=IF(Q$19="third",Q$6,Q$12)),H_LTV*Q$21*H_LevRate/12,0)-IF($B87=IF(Q$19="third",Q$6,Q$12),H_LTV*Q$21,0)</f>
        <v>0</v>
      </c>
      <c r="R387" s="19" t="n">
        <f aca="false">R287+IF($B87=0,H_LTV*R$21,0)-IF(AND($B87&gt;=1,$B87&lt;=IF(R$19="third",R$6,R$12)),H_LTV*R$21*H_LevRate/12,0)-IF($B87=IF(R$19="third",R$6,R$12),H_LTV*R$21,0)</f>
        <v>0</v>
      </c>
      <c r="S387" s="19" t="n">
        <f aca="false">S287+IF($B87=0,H_LTV*S$21,0)-IF(AND($B87&gt;=1,$B87&lt;=IF(S$19="third",S$6,S$12)),H_LTV*S$21*H_LevRate/12,0)-IF($B87=IF(S$19="third",S$6,S$12),H_LTV*S$21,0)</f>
        <v>0</v>
      </c>
      <c r="T387" s="19" t="n">
        <f aca="false">T287+IF($B87=0,H_LTV*T$21,0)-IF(AND($B87&gt;=1,$B87&lt;=IF(T$19="third",T$6,T$12)),H_LTV*T$21*H_LevRate/12,0)-IF($B87=IF(T$19="third",T$6,T$12),H_LTV*T$21,0)</f>
        <v>0</v>
      </c>
      <c r="U387" s="19" t="n">
        <f aca="false">U287+IF($B87=0,H_LTV*U$21,0)-IF(AND($B87&gt;=1,$B87&lt;=IF(U$19="third",U$6,U$12)),H_LTV*U$21*H_LevRate/12,0)-IF($B87=IF(U$19="third",U$6,U$12),H_LTV*U$21,0)</f>
        <v>0</v>
      </c>
      <c r="V387" s="19" t="n">
        <f aca="false">V287+IF($B87=0,H_LTV*V$21,0)-IF(AND($B87&gt;=1,$B87&lt;=IF(V$19="third",V$6,V$12)),H_LTV*V$21*H_LevRate/12,0)-IF($B87=IF(V$19="third",V$6,V$12),H_LTV*V$21,0)</f>
        <v>0</v>
      </c>
      <c r="W387" s="19" t="n">
        <f aca="false">W287+IF($B87=0,H_LTV*W$21,0)-IF(AND($B87&gt;=1,$B87&lt;=IF(W$19="third",W$6,W$12)),H_LTV*W$21*H_LevRate/12,0)-IF($B87=IF(W$19="third",W$6,W$12),H_LTV*W$21,0)</f>
        <v>0</v>
      </c>
      <c r="X387" s="19" t="n">
        <f aca="false">X287+IF($B87=0,H_LTV*X$21,0)-IF(AND($B87&gt;=1,$B87&lt;=IF(X$19="third",X$6,X$12)),H_LTV*X$21*H_LevRate/12,0)-IF($B87=IF(X$19="third",X$6,X$12),H_LTV*X$21,0)</f>
        <v>0</v>
      </c>
      <c r="Y387" s="19" t="n">
        <f aca="false">Y287+IF($B87=0,H_LTV*Y$21,0)-IF(AND($B87&gt;=1,$B87&lt;=IF(Y$19="third",Y$6,Y$12)),H_LTV*Y$21*H_LevRate/12,0)-IF($B87=IF(Y$19="third",Y$6,Y$12),H_LTV*Y$21,0)</f>
        <v>0</v>
      </c>
    </row>
    <row r="388" customFormat="false" ht="15" hidden="false" customHeight="false" outlineLevel="0" collapsed="false">
      <c r="B388" s="0" t="n">
        <v>57</v>
      </c>
      <c r="C388" s="19" t="n">
        <f aca="false">C288+IF($B88=0,H_LTV*C$21,0)-IF(AND($B88&gt;=1,$B88&lt;=IF(C$19="third",C$6,C$12)),H_LTV*C$21*H_LevRate/12,0)-IF($B88=IF(C$19="third",C$6,C$12),H_LTV*C$21,0)</f>
        <v>0</v>
      </c>
      <c r="D388" s="19" t="n">
        <f aca="false">D288+IF($B88=0,H_LTV*D$21,0)-IF(AND($B88&gt;=1,$B88&lt;=IF(D$19="third",D$6,D$12)),H_LTV*D$21*H_LevRate/12,0)-IF($B88=IF(D$19="third",D$6,D$12),H_LTV*D$21,0)</f>
        <v>0</v>
      </c>
      <c r="E388" s="19" t="n">
        <f aca="false">E288+IF($B88=0,H_LTV*E$21,0)-IF(AND($B88&gt;=1,$B88&lt;=IF(E$19="third",E$6,E$12)),H_LTV*E$21*H_LevRate/12,0)-IF($B88=IF(E$19="third",E$6,E$12),H_LTV*E$21,0)</f>
        <v>0</v>
      </c>
      <c r="F388" s="19" t="n">
        <f aca="false">F288+IF($B88=0,H_LTV*F$21,0)-IF(AND($B88&gt;=1,$B88&lt;=IF(F$19="third",F$6,F$12)),H_LTV*F$21*H_LevRate/12,0)-IF($B88=IF(F$19="third",F$6,F$12),H_LTV*F$21,0)</f>
        <v>0</v>
      </c>
      <c r="G388" s="19" t="n">
        <f aca="false">G288+IF($B88=0,H_LTV*G$21,0)-IF(AND($B88&gt;=1,$B88&lt;=IF(G$19="third",G$6,G$12)),H_LTV*G$21*H_LevRate/12,0)-IF($B88=IF(G$19="third",G$6,G$12),H_LTV*G$21,0)</f>
        <v>0</v>
      </c>
      <c r="H388" s="19" t="n">
        <f aca="false">H288+IF($B88=0,H_LTV*H$21,0)-IF(AND($B88&gt;=1,$B88&lt;=IF(H$19="third",H$6,H$12)),H_LTV*H$21*H_LevRate/12,0)-IF($B88=IF(H$19="third",H$6,H$12),H_LTV*H$21,0)</f>
        <v>0</v>
      </c>
      <c r="I388" s="19" t="n">
        <f aca="false">I288+IF($B88=0,H_LTV*I$21,0)-IF(AND($B88&gt;=1,$B88&lt;=IF(I$19="third",I$6,I$12)),H_LTV*I$21*H_LevRate/12,0)-IF($B88=IF(I$19="third",I$6,I$12),H_LTV*I$21,0)</f>
        <v>0</v>
      </c>
      <c r="J388" s="19" t="n">
        <f aca="false">J288+IF($B88=0,H_LTV*J$21,0)-IF(AND($B88&gt;=1,$B88&lt;=IF(J$19="third",J$6,J$12)),H_LTV*J$21*H_LevRate/12,0)-IF($B88=IF(J$19="third",J$6,J$12),H_LTV*J$21,0)</f>
        <v>0</v>
      </c>
      <c r="K388" s="19" t="n">
        <f aca="false">K288+IF($B88=0,H_LTV*K$21,0)-IF(AND($B88&gt;=1,$B88&lt;=IF(K$19="third",K$6,K$12)),H_LTV*K$21*H_LevRate/12,0)-IF($B88=IF(K$19="third",K$6,K$12),H_LTV*K$21,0)</f>
        <v>0</v>
      </c>
      <c r="L388" s="19" t="n">
        <f aca="false">L288+IF($B88=0,H_LTV*L$21,0)-IF(AND($B88&gt;=1,$B88&lt;=IF(L$19="third",L$6,L$12)),H_LTV*L$21*H_LevRate/12,0)-IF($B88=IF(L$19="third",L$6,L$12),H_LTV*L$21,0)</f>
        <v>0</v>
      </c>
      <c r="M388" s="19" t="n">
        <f aca="false">M288+IF($B88=0,H_LTV*M$21,0)-IF(AND($B88&gt;=1,$B88&lt;=IF(M$19="third",M$6,M$12)),H_LTV*M$21*H_LevRate/12,0)-IF($B88=IF(M$19="third",M$6,M$12),H_LTV*M$21,0)</f>
        <v>0</v>
      </c>
      <c r="N388" s="19" t="n">
        <f aca="false">N288+IF($B88=0,H_LTV*N$21,0)-IF(AND($B88&gt;=1,$B88&lt;=IF(N$19="third",N$6,N$12)),H_LTV*N$21*H_LevRate/12,0)-IF($B88=IF(N$19="third",N$6,N$12),H_LTV*N$21,0)</f>
        <v>0</v>
      </c>
      <c r="O388" s="19" t="n">
        <f aca="false">O288+IF($B88=0,H_LTV*O$21,0)-IF(AND($B88&gt;=1,$B88&lt;=IF(O$19="third",O$6,O$12)),H_LTV*O$21*H_LevRate/12,0)-IF($B88=IF(O$19="third",O$6,O$12),H_LTV*O$21,0)</f>
        <v>0</v>
      </c>
      <c r="P388" s="19" t="n">
        <f aca="false">P288+IF($B88=0,H_LTV*P$21,0)-IF(AND($B88&gt;=1,$B88&lt;=IF(P$19="third",P$6,P$12)),H_LTV*P$21*H_LevRate/12,0)-IF($B88=IF(P$19="third",P$6,P$12),H_LTV*P$21,0)</f>
        <v>-9353.64934820986</v>
      </c>
      <c r="Q388" s="19" t="n">
        <f aca="false">Q288+IF($B88=0,H_LTV*Q$21,0)-IF(AND($B88&gt;=1,$B88&lt;=IF(Q$19="third",Q$6,Q$12)),H_LTV*Q$21*H_LevRate/12,0)-IF($B88=IF(Q$19="third",Q$6,Q$12),H_LTV*Q$21,0)</f>
        <v>0</v>
      </c>
      <c r="R388" s="19" t="n">
        <f aca="false">R288+IF($B88=0,H_LTV*R$21,0)-IF(AND($B88&gt;=1,$B88&lt;=IF(R$19="third",R$6,R$12)),H_LTV*R$21*H_LevRate/12,0)-IF($B88=IF(R$19="third",R$6,R$12),H_LTV*R$21,0)</f>
        <v>0</v>
      </c>
      <c r="S388" s="19" t="n">
        <f aca="false">S288+IF($B88=0,H_LTV*S$21,0)-IF(AND($B88&gt;=1,$B88&lt;=IF(S$19="third",S$6,S$12)),H_LTV*S$21*H_LevRate/12,0)-IF($B88=IF(S$19="third",S$6,S$12),H_LTV*S$21,0)</f>
        <v>0</v>
      </c>
      <c r="T388" s="19" t="n">
        <f aca="false">T288+IF($B88=0,H_LTV*T$21,0)-IF(AND($B88&gt;=1,$B88&lt;=IF(T$19="third",T$6,T$12)),H_LTV*T$21*H_LevRate/12,0)-IF($B88=IF(T$19="third",T$6,T$12),H_LTV*T$21,0)</f>
        <v>0</v>
      </c>
      <c r="U388" s="19" t="n">
        <f aca="false">U288+IF($B88=0,H_LTV*U$21,0)-IF(AND($B88&gt;=1,$B88&lt;=IF(U$19="third",U$6,U$12)),H_LTV*U$21*H_LevRate/12,0)-IF($B88=IF(U$19="third",U$6,U$12),H_LTV*U$21,0)</f>
        <v>0</v>
      </c>
      <c r="V388" s="19" t="n">
        <f aca="false">V288+IF($B88=0,H_LTV*V$21,0)-IF(AND($B88&gt;=1,$B88&lt;=IF(V$19="third",V$6,V$12)),H_LTV*V$21*H_LevRate/12,0)-IF($B88=IF(V$19="third",V$6,V$12),H_LTV*V$21,0)</f>
        <v>0</v>
      </c>
      <c r="W388" s="19" t="n">
        <f aca="false">W288+IF($B88=0,H_LTV*W$21,0)-IF(AND($B88&gt;=1,$B88&lt;=IF(W$19="third",W$6,W$12)),H_LTV*W$21*H_LevRate/12,0)-IF($B88=IF(W$19="third",W$6,W$12),H_LTV*W$21,0)</f>
        <v>0</v>
      </c>
      <c r="X388" s="19" t="n">
        <f aca="false">X288+IF($B88=0,H_LTV*X$21,0)-IF(AND($B88&gt;=1,$B88&lt;=IF(X$19="third",X$6,X$12)),H_LTV*X$21*H_LevRate/12,0)-IF($B88=IF(X$19="third",X$6,X$12),H_LTV*X$21,0)</f>
        <v>0</v>
      </c>
      <c r="Y388" s="19" t="n">
        <f aca="false">Y288+IF($B88=0,H_LTV*Y$21,0)-IF(AND($B88&gt;=1,$B88&lt;=IF(Y$19="third",Y$6,Y$12)),H_LTV*Y$21*H_LevRate/12,0)-IF($B88=IF(Y$19="third",Y$6,Y$12),H_LTV*Y$21,0)</f>
        <v>0</v>
      </c>
    </row>
    <row r="389" customFormat="false" ht="15" hidden="false" customHeight="false" outlineLevel="0" collapsed="false">
      <c r="B389" s="0" t="n">
        <v>58</v>
      </c>
      <c r="C389" s="19" t="n">
        <f aca="false">C289+IF($B89=0,H_LTV*C$21,0)-IF(AND($B89&gt;=1,$B89&lt;=IF(C$19="third",C$6,C$12)),H_LTV*C$21*H_LevRate/12,0)-IF($B89=IF(C$19="third",C$6,C$12),H_LTV*C$21,0)</f>
        <v>0</v>
      </c>
      <c r="D389" s="19" t="n">
        <f aca="false">D289+IF($B89=0,H_LTV*D$21,0)-IF(AND($B89&gt;=1,$B89&lt;=IF(D$19="third",D$6,D$12)),H_LTV*D$21*H_LevRate/12,0)-IF($B89=IF(D$19="third",D$6,D$12),H_LTV*D$21,0)</f>
        <v>0</v>
      </c>
      <c r="E389" s="19" t="n">
        <f aca="false">E289+IF($B89=0,H_LTV*E$21,0)-IF(AND($B89&gt;=1,$B89&lt;=IF(E$19="third",E$6,E$12)),H_LTV*E$21*H_LevRate/12,0)-IF($B89=IF(E$19="third",E$6,E$12),H_LTV*E$21,0)</f>
        <v>0</v>
      </c>
      <c r="F389" s="19" t="n">
        <f aca="false">F289+IF($B89=0,H_LTV*F$21,0)-IF(AND($B89&gt;=1,$B89&lt;=IF(F$19="third",F$6,F$12)),H_LTV*F$21*H_LevRate/12,0)-IF($B89=IF(F$19="third",F$6,F$12),H_LTV*F$21,0)</f>
        <v>0</v>
      </c>
      <c r="G389" s="19" t="n">
        <f aca="false">G289+IF($B89=0,H_LTV*G$21,0)-IF(AND($B89&gt;=1,$B89&lt;=IF(G$19="third",G$6,G$12)),H_LTV*G$21*H_LevRate/12,0)-IF($B89=IF(G$19="third",G$6,G$12),H_LTV*G$21,0)</f>
        <v>0</v>
      </c>
      <c r="H389" s="19" t="n">
        <f aca="false">H289+IF($B89=0,H_LTV*H$21,0)-IF(AND($B89&gt;=1,$B89&lt;=IF(H$19="third",H$6,H$12)),H_LTV*H$21*H_LevRate/12,0)-IF($B89=IF(H$19="third",H$6,H$12),H_LTV*H$21,0)</f>
        <v>0</v>
      </c>
      <c r="I389" s="19" t="n">
        <f aca="false">I289+IF($B89=0,H_LTV*I$21,0)-IF(AND($B89&gt;=1,$B89&lt;=IF(I$19="third",I$6,I$12)),H_LTV*I$21*H_LevRate/12,0)-IF($B89=IF(I$19="third",I$6,I$12),H_LTV*I$21,0)</f>
        <v>0</v>
      </c>
      <c r="J389" s="19" t="n">
        <f aca="false">J289+IF($B89=0,H_LTV*J$21,0)-IF(AND($B89&gt;=1,$B89&lt;=IF(J$19="third",J$6,J$12)),H_LTV*J$21*H_LevRate/12,0)-IF($B89=IF(J$19="third",J$6,J$12),H_LTV*J$21,0)</f>
        <v>0</v>
      </c>
      <c r="K389" s="19" t="n">
        <f aca="false">K289+IF($B89=0,H_LTV*K$21,0)-IF(AND($B89&gt;=1,$B89&lt;=IF(K$19="third",K$6,K$12)),H_LTV*K$21*H_LevRate/12,0)-IF($B89=IF(K$19="third",K$6,K$12),H_LTV*K$21,0)</f>
        <v>0</v>
      </c>
      <c r="L389" s="19" t="n">
        <f aca="false">L289+IF($B89=0,H_LTV*L$21,0)-IF(AND($B89&gt;=1,$B89&lt;=IF(L$19="third",L$6,L$12)),H_LTV*L$21*H_LevRate/12,0)-IF($B89=IF(L$19="third",L$6,L$12),H_LTV*L$21,0)</f>
        <v>0</v>
      </c>
      <c r="M389" s="19" t="n">
        <f aca="false">M289+IF($B89=0,H_LTV*M$21,0)-IF(AND($B89&gt;=1,$B89&lt;=IF(M$19="third",M$6,M$12)),H_LTV*M$21*H_LevRate/12,0)-IF($B89=IF(M$19="third",M$6,M$12),H_LTV*M$21,0)</f>
        <v>0</v>
      </c>
      <c r="N389" s="19" t="n">
        <f aca="false">N289+IF($B89=0,H_LTV*N$21,0)-IF(AND($B89&gt;=1,$B89&lt;=IF(N$19="third",N$6,N$12)),H_LTV*N$21*H_LevRate/12,0)-IF($B89=IF(N$19="third",N$6,N$12),H_LTV*N$21,0)</f>
        <v>0</v>
      </c>
      <c r="O389" s="19" t="n">
        <f aca="false">O289+IF($B89=0,H_LTV*O$21,0)-IF(AND($B89&gt;=1,$B89&lt;=IF(O$19="third",O$6,O$12)),H_LTV*O$21*H_LevRate/12,0)-IF($B89=IF(O$19="third",O$6,O$12),H_LTV*O$21,0)</f>
        <v>0</v>
      </c>
      <c r="P389" s="19" t="n">
        <f aca="false">P289+IF($B89=0,H_LTV*P$21,0)-IF(AND($B89&gt;=1,$B89&lt;=IF(P$19="third",P$6,P$12)),H_LTV*P$21*H_LevRate/12,0)-IF($B89=IF(P$19="third",P$6,P$12),H_LTV*P$21,0)</f>
        <v>-1053.64934820986</v>
      </c>
      <c r="Q389" s="19" t="n">
        <f aca="false">Q289+IF($B89=0,H_LTV*Q$21,0)-IF(AND($B89&gt;=1,$B89&lt;=IF(Q$19="third",Q$6,Q$12)),H_LTV*Q$21*H_LevRate/12,0)-IF($B89=IF(Q$19="third",Q$6,Q$12),H_LTV*Q$21,0)</f>
        <v>0</v>
      </c>
      <c r="R389" s="19" t="n">
        <f aca="false">R289+IF($B89=0,H_LTV*R$21,0)-IF(AND($B89&gt;=1,$B89&lt;=IF(R$19="third",R$6,R$12)),H_LTV*R$21*H_LevRate/12,0)-IF($B89=IF(R$19="third",R$6,R$12),H_LTV*R$21,0)</f>
        <v>0</v>
      </c>
      <c r="S389" s="19" t="n">
        <f aca="false">S289+IF($B89=0,H_LTV*S$21,0)-IF(AND($B89&gt;=1,$B89&lt;=IF(S$19="third",S$6,S$12)),H_LTV*S$21*H_LevRate/12,0)-IF($B89=IF(S$19="third",S$6,S$12),H_LTV*S$21,0)</f>
        <v>0</v>
      </c>
      <c r="T389" s="19" t="n">
        <f aca="false">T289+IF($B89=0,H_LTV*T$21,0)-IF(AND($B89&gt;=1,$B89&lt;=IF(T$19="third",T$6,T$12)),H_LTV*T$21*H_LevRate/12,0)-IF($B89=IF(T$19="third",T$6,T$12),H_LTV*T$21,0)</f>
        <v>0</v>
      </c>
      <c r="U389" s="19" t="n">
        <f aca="false">U289+IF($B89=0,H_LTV*U$21,0)-IF(AND($B89&gt;=1,$B89&lt;=IF(U$19="third",U$6,U$12)),H_LTV*U$21*H_LevRate/12,0)-IF($B89=IF(U$19="third",U$6,U$12),H_LTV*U$21,0)</f>
        <v>0</v>
      </c>
      <c r="V389" s="19" t="n">
        <f aca="false">V289+IF($B89=0,H_LTV*V$21,0)-IF(AND($B89&gt;=1,$B89&lt;=IF(V$19="third",V$6,V$12)),H_LTV*V$21*H_LevRate/12,0)-IF($B89=IF(V$19="third",V$6,V$12),H_LTV*V$21,0)</f>
        <v>0</v>
      </c>
      <c r="W389" s="19" t="n">
        <f aca="false">W289+IF($B89=0,H_LTV*W$21,0)-IF(AND($B89&gt;=1,$B89&lt;=IF(W$19="third",W$6,W$12)),H_LTV*W$21*H_LevRate/12,0)-IF($B89=IF(W$19="third",W$6,W$12),H_LTV*W$21,0)</f>
        <v>0</v>
      </c>
      <c r="X389" s="19" t="n">
        <f aca="false">X289+IF($B89=0,H_LTV*X$21,0)-IF(AND($B89&gt;=1,$B89&lt;=IF(X$19="third",X$6,X$12)),H_LTV*X$21*H_LevRate/12,0)-IF($B89=IF(X$19="third",X$6,X$12),H_LTV*X$21,0)</f>
        <v>0</v>
      </c>
      <c r="Y389" s="19" t="n">
        <f aca="false">Y289+IF($B89=0,H_LTV*Y$21,0)-IF(AND($B89&gt;=1,$B89&lt;=IF(Y$19="third",Y$6,Y$12)),H_LTV*Y$21*H_LevRate/12,0)-IF($B89=IF(Y$19="third",Y$6,Y$12),H_LTV*Y$21,0)</f>
        <v>0</v>
      </c>
    </row>
    <row r="390" customFormat="false" ht="15" hidden="false" customHeight="false" outlineLevel="0" collapsed="false">
      <c r="B390" s="0" t="n">
        <v>59</v>
      </c>
      <c r="C390" s="19" t="n">
        <f aca="false">C290+IF($B90=0,H_LTV*C$21,0)-IF(AND($B90&gt;=1,$B90&lt;=IF(C$19="third",C$6,C$12)),H_LTV*C$21*H_LevRate/12,0)-IF($B90=IF(C$19="third",C$6,C$12),H_LTV*C$21,0)</f>
        <v>0</v>
      </c>
      <c r="D390" s="19" t="n">
        <f aca="false">D290+IF($B90=0,H_LTV*D$21,0)-IF(AND($B90&gt;=1,$B90&lt;=IF(D$19="third",D$6,D$12)),H_LTV*D$21*H_LevRate/12,0)-IF($B90=IF(D$19="third",D$6,D$12),H_LTV*D$21,0)</f>
        <v>0</v>
      </c>
      <c r="E390" s="19" t="n">
        <f aca="false">E290+IF($B90=0,H_LTV*E$21,0)-IF(AND($B90&gt;=1,$B90&lt;=IF(E$19="third",E$6,E$12)),H_LTV*E$21*H_LevRate/12,0)-IF($B90=IF(E$19="third",E$6,E$12),H_LTV*E$21,0)</f>
        <v>0</v>
      </c>
      <c r="F390" s="19" t="n">
        <f aca="false">F290+IF($B90=0,H_LTV*F$21,0)-IF(AND($B90&gt;=1,$B90&lt;=IF(F$19="third",F$6,F$12)),H_LTV*F$21*H_LevRate/12,0)-IF($B90=IF(F$19="third",F$6,F$12),H_LTV*F$21,0)</f>
        <v>0</v>
      </c>
      <c r="G390" s="19" t="n">
        <f aca="false">G290+IF($B90=0,H_LTV*G$21,0)-IF(AND($B90&gt;=1,$B90&lt;=IF(G$19="third",G$6,G$12)),H_LTV*G$21*H_LevRate/12,0)-IF($B90=IF(G$19="third",G$6,G$12),H_LTV*G$21,0)</f>
        <v>0</v>
      </c>
      <c r="H390" s="19" t="n">
        <f aca="false">H290+IF($B90=0,H_LTV*H$21,0)-IF(AND($B90&gt;=1,$B90&lt;=IF(H$19="third",H$6,H$12)),H_LTV*H$21*H_LevRate/12,0)-IF($B90=IF(H$19="third",H$6,H$12),H_LTV*H$21,0)</f>
        <v>0</v>
      </c>
      <c r="I390" s="19" t="n">
        <f aca="false">I290+IF($B90=0,H_LTV*I$21,0)-IF(AND($B90&gt;=1,$B90&lt;=IF(I$19="third",I$6,I$12)),H_LTV*I$21*H_LevRate/12,0)-IF($B90=IF(I$19="third",I$6,I$12),H_LTV*I$21,0)</f>
        <v>0</v>
      </c>
      <c r="J390" s="19" t="n">
        <f aca="false">J290+IF($B90=0,H_LTV*J$21,0)-IF(AND($B90&gt;=1,$B90&lt;=IF(J$19="third",J$6,J$12)),H_LTV*J$21*H_LevRate/12,0)-IF($B90=IF(J$19="third",J$6,J$12),H_LTV*J$21,0)</f>
        <v>0</v>
      </c>
      <c r="K390" s="19" t="n">
        <f aca="false">K290+IF($B90=0,H_LTV*K$21,0)-IF(AND($B90&gt;=1,$B90&lt;=IF(K$19="third",K$6,K$12)),H_LTV*K$21*H_LevRate/12,0)-IF($B90=IF(K$19="third",K$6,K$12),H_LTV*K$21,0)</f>
        <v>0</v>
      </c>
      <c r="L390" s="19" t="n">
        <f aca="false">L290+IF($B90=0,H_LTV*L$21,0)-IF(AND($B90&gt;=1,$B90&lt;=IF(L$19="third",L$6,L$12)),H_LTV*L$21*H_LevRate/12,0)-IF($B90=IF(L$19="third",L$6,L$12),H_LTV*L$21,0)</f>
        <v>0</v>
      </c>
      <c r="M390" s="19" t="n">
        <f aca="false">M290+IF($B90=0,H_LTV*M$21,0)-IF(AND($B90&gt;=1,$B90&lt;=IF(M$19="third",M$6,M$12)),H_LTV*M$21*H_LevRate/12,0)-IF($B90=IF(M$19="third",M$6,M$12),H_LTV*M$21,0)</f>
        <v>0</v>
      </c>
      <c r="N390" s="19" t="n">
        <f aca="false">N290+IF($B90=0,H_LTV*N$21,0)-IF(AND($B90&gt;=1,$B90&lt;=IF(N$19="third",N$6,N$12)),H_LTV*N$21*H_LevRate/12,0)-IF($B90=IF(N$19="third",N$6,N$12),H_LTV*N$21,0)</f>
        <v>0</v>
      </c>
      <c r="O390" s="19" t="n">
        <f aca="false">O290+IF($B90=0,H_LTV*O$21,0)-IF(AND($B90&gt;=1,$B90&lt;=IF(O$19="third",O$6,O$12)),H_LTV*O$21*H_LevRate/12,0)-IF($B90=IF(O$19="third",O$6,O$12),H_LTV*O$21,0)</f>
        <v>0</v>
      </c>
      <c r="P390" s="19" t="n">
        <f aca="false">P290+IF($B90=0,H_LTV*P$21,0)-IF(AND($B90&gt;=1,$B90&lt;=IF(P$19="third",P$6,P$12)),H_LTV*P$21*H_LevRate/12,0)-IF($B90=IF(P$19="third",P$6,P$12),H_LTV*P$21,0)</f>
        <v>-1053.64934820986</v>
      </c>
      <c r="Q390" s="19" t="n">
        <f aca="false">Q290+IF($B90=0,H_LTV*Q$21,0)-IF(AND($B90&gt;=1,$B90&lt;=IF(Q$19="third",Q$6,Q$12)),H_LTV*Q$21*H_LevRate/12,0)-IF($B90=IF(Q$19="third",Q$6,Q$12),H_LTV*Q$21,0)</f>
        <v>0</v>
      </c>
      <c r="R390" s="19" t="n">
        <f aca="false">R290+IF($B90=0,H_LTV*R$21,0)-IF(AND($B90&gt;=1,$B90&lt;=IF(R$19="third",R$6,R$12)),H_LTV*R$21*H_LevRate/12,0)-IF($B90=IF(R$19="third",R$6,R$12),H_LTV*R$21,0)</f>
        <v>0</v>
      </c>
      <c r="S390" s="19" t="n">
        <f aca="false">S290+IF($B90=0,H_LTV*S$21,0)-IF(AND($B90&gt;=1,$B90&lt;=IF(S$19="third",S$6,S$12)),H_LTV*S$21*H_LevRate/12,0)-IF($B90=IF(S$19="third",S$6,S$12),H_LTV*S$21,0)</f>
        <v>0</v>
      </c>
      <c r="T390" s="19" t="n">
        <f aca="false">T290+IF($B90=0,H_LTV*T$21,0)-IF(AND($B90&gt;=1,$B90&lt;=IF(T$19="third",T$6,T$12)),H_LTV*T$21*H_LevRate/12,0)-IF($B90=IF(T$19="third",T$6,T$12),H_LTV*T$21,0)</f>
        <v>0</v>
      </c>
      <c r="U390" s="19" t="n">
        <f aca="false">U290+IF($B90=0,H_LTV*U$21,0)-IF(AND($B90&gt;=1,$B90&lt;=IF(U$19="third",U$6,U$12)),H_LTV*U$21*H_LevRate/12,0)-IF($B90=IF(U$19="third",U$6,U$12),H_LTV*U$21,0)</f>
        <v>0</v>
      </c>
      <c r="V390" s="19" t="n">
        <f aca="false">V290+IF($B90=0,H_LTV*V$21,0)-IF(AND($B90&gt;=1,$B90&lt;=IF(V$19="third",V$6,V$12)),H_LTV*V$21*H_LevRate/12,0)-IF($B90=IF(V$19="third",V$6,V$12),H_LTV*V$21,0)</f>
        <v>0</v>
      </c>
      <c r="W390" s="19" t="n">
        <f aca="false">W290+IF($B90=0,H_LTV*W$21,0)-IF(AND($B90&gt;=1,$B90&lt;=IF(W$19="third",W$6,W$12)),H_LTV*W$21*H_LevRate/12,0)-IF($B90=IF(W$19="third",W$6,W$12),H_LTV*W$21,0)</f>
        <v>0</v>
      </c>
      <c r="X390" s="19" t="n">
        <f aca="false">X290+IF($B90=0,H_LTV*X$21,0)-IF(AND($B90&gt;=1,$B90&lt;=IF(X$19="third",X$6,X$12)),H_LTV*X$21*H_LevRate/12,0)-IF($B90=IF(X$19="third",X$6,X$12),H_LTV*X$21,0)</f>
        <v>0</v>
      </c>
      <c r="Y390" s="19" t="n">
        <f aca="false">Y290+IF($B90=0,H_LTV*Y$21,0)-IF(AND($B90&gt;=1,$B90&lt;=IF(Y$19="third",Y$6,Y$12)),H_LTV*Y$21*H_LevRate/12,0)-IF($B90=IF(Y$19="third",Y$6,Y$12),H_LTV*Y$21,0)</f>
        <v>0</v>
      </c>
    </row>
    <row r="391" customFormat="false" ht="15" hidden="false" customHeight="false" outlineLevel="0" collapsed="false">
      <c r="B391" s="0" t="n">
        <v>60</v>
      </c>
      <c r="C391" s="19" t="n">
        <f aca="false">C291+IF($B91=0,H_LTV*C$21,0)-IF(AND($B91&gt;=1,$B91&lt;=IF(C$19="third",C$6,C$12)),H_LTV*C$21*H_LevRate/12,0)-IF($B91=IF(C$19="third",C$6,C$12),H_LTV*C$21,0)</f>
        <v>0</v>
      </c>
      <c r="D391" s="19" t="n">
        <f aca="false">D291+IF($B91=0,H_LTV*D$21,0)-IF(AND($B91&gt;=1,$B91&lt;=IF(D$19="third",D$6,D$12)),H_LTV*D$21*H_LevRate/12,0)-IF($B91=IF(D$19="third",D$6,D$12),H_LTV*D$21,0)</f>
        <v>0</v>
      </c>
      <c r="E391" s="19" t="n">
        <f aca="false">E291+IF($B91=0,H_LTV*E$21,0)-IF(AND($B91&gt;=1,$B91&lt;=IF(E$19="third",E$6,E$12)),H_LTV*E$21*H_LevRate/12,0)-IF($B91=IF(E$19="third",E$6,E$12),H_LTV*E$21,0)</f>
        <v>0</v>
      </c>
      <c r="F391" s="19" t="n">
        <f aca="false">F291+IF($B91=0,H_LTV*F$21,0)-IF(AND($B91&gt;=1,$B91&lt;=IF(F$19="third",F$6,F$12)),H_LTV*F$21*H_LevRate/12,0)-IF($B91=IF(F$19="third",F$6,F$12),H_LTV*F$21,0)</f>
        <v>0</v>
      </c>
      <c r="G391" s="19" t="n">
        <f aca="false">G291+IF($B91=0,H_LTV*G$21,0)-IF(AND($B91&gt;=1,$B91&lt;=IF(G$19="third",G$6,G$12)),H_LTV*G$21*H_LevRate/12,0)-IF($B91=IF(G$19="third",G$6,G$12),H_LTV*G$21,0)</f>
        <v>0</v>
      </c>
      <c r="H391" s="19" t="n">
        <f aca="false">H291+IF($B91=0,H_LTV*H$21,0)-IF(AND($B91&gt;=1,$B91&lt;=IF(H$19="third",H$6,H$12)),H_LTV*H$21*H_LevRate/12,0)-IF($B91=IF(H$19="third",H$6,H$12),H_LTV*H$21,0)</f>
        <v>0</v>
      </c>
      <c r="I391" s="19" t="n">
        <f aca="false">I291+IF($B91=0,H_LTV*I$21,0)-IF(AND($B91&gt;=1,$B91&lt;=IF(I$19="third",I$6,I$12)),H_LTV*I$21*H_LevRate/12,0)-IF($B91=IF(I$19="third",I$6,I$12),H_LTV*I$21,0)</f>
        <v>0</v>
      </c>
      <c r="J391" s="19" t="n">
        <f aca="false">J291+IF($B91=0,H_LTV*J$21,0)-IF(AND($B91&gt;=1,$B91&lt;=IF(J$19="third",J$6,J$12)),H_LTV*J$21*H_LevRate/12,0)-IF($B91=IF(J$19="third",J$6,J$12),H_LTV*J$21,0)</f>
        <v>0</v>
      </c>
      <c r="K391" s="19" t="n">
        <f aca="false">K291+IF($B91=0,H_LTV*K$21,0)-IF(AND($B91&gt;=1,$B91&lt;=IF(K$19="third",K$6,K$12)),H_LTV*K$21*H_LevRate/12,0)-IF($B91=IF(K$19="third",K$6,K$12),H_LTV*K$21,0)</f>
        <v>0</v>
      </c>
      <c r="L391" s="19" t="n">
        <f aca="false">L291+IF($B91=0,H_LTV*L$21,0)-IF(AND($B91&gt;=1,$B91&lt;=IF(L$19="third",L$6,L$12)),H_LTV*L$21*H_LevRate/12,0)-IF($B91=IF(L$19="third",L$6,L$12),H_LTV*L$21,0)</f>
        <v>0</v>
      </c>
      <c r="M391" s="19" t="n">
        <f aca="false">M291+IF($B91=0,H_LTV*M$21,0)-IF(AND($B91&gt;=1,$B91&lt;=IF(M$19="third",M$6,M$12)),H_LTV*M$21*H_LevRate/12,0)-IF($B91=IF(M$19="third",M$6,M$12),H_LTV*M$21,0)</f>
        <v>0</v>
      </c>
      <c r="N391" s="19" t="n">
        <f aca="false">N291+IF($B91=0,H_LTV*N$21,0)-IF(AND($B91&gt;=1,$B91&lt;=IF(N$19="third",N$6,N$12)),H_LTV*N$21*H_LevRate/12,0)-IF($B91=IF(N$19="third",N$6,N$12),H_LTV*N$21,0)</f>
        <v>0</v>
      </c>
      <c r="O391" s="19" t="n">
        <f aca="false">O291+IF($B91=0,H_LTV*O$21,0)-IF(AND($B91&gt;=1,$B91&lt;=IF(O$19="third",O$6,O$12)),H_LTV*O$21*H_LevRate/12,0)-IF($B91=IF(O$19="third",O$6,O$12),H_LTV*O$21,0)</f>
        <v>0</v>
      </c>
      <c r="P391" s="19" t="n">
        <f aca="false">P291+IF($B91=0,H_LTV*P$21,0)-IF(AND($B91&gt;=1,$B91&lt;=IF(P$19="third",P$6,P$12)),H_LTV*P$21*H_LevRate/12,0)-IF($B91=IF(P$19="third",P$6,P$12),H_LTV*P$21,0)</f>
        <v>-1053.64934820986</v>
      </c>
      <c r="Q391" s="19" t="n">
        <f aca="false">Q291+IF($B91=0,H_LTV*Q$21,0)-IF(AND($B91&gt;=1,$B91&lt;=IF(Q$19="third",Q$6,Q$12)),H_LTV*Q$21*H_LevRate/12,0)-IF($B91=IF(Q$19="third",Q$6,Q$12),H_LTV*Q$21,0)</f>
        <v>0</v>
      </c>
      <c r="R391" s="19" t="n">
        <f aca="false">R291+IF($B91=0,H_LTV*R$21,0)-IF(AND($B91&gt;=1,$B91&lt;=IF(R$19="third",R$6,R$12)),H_LTV*R$21*H_LevRate/12,0)-IF($B91=IF(R$19="third",R$6,R$12),H_LTV*R$21,0)</f>
        <v>0</v>
      </c>
      <c r="S391" s="19" t="n">
        <f aca="false">S291+IF($B91=0,H_LTV*S$21,0)-IF(AND($B91&gt;=1,$B91&lt;=IF(S$19="third",S$6,S$12)),H_LTV*S$21*H_LevRate/12,0)-IF($B91=IF(S$19="third",S$6,S$12),H_LTV*S$21,0)</f>
        <v>0</v>
      </c>
      <c r="T391" s="19" t="n">
        <f aca="false">T291+IF($B91=0,H_LTV*T$21,0)-IF(AND($B91&gt;=1,$B91&lt;=IF(T$19="third",T$6,T$12)),H_LTV*T$21*H_LevRate/12,0)-IF($B91=IF(T$19="third",T$6,T$12),H_LTV*T$21,0)</f>
        <v>0</v>
      </c>
      <c r="U391" s="19" t="n">
        <f aca="false">U291+IF($B91=0,H_LTV*U$21,0)-IF(AND($B91&gt;=1,$B91&lt;=IF(U$19="third",U$6,U$12)),H_LTV*U$21*H_LevRate/12,0)-IF($B91=IF(U$19="third",U$6,U$12),H_LTV*U$21,0)</f>
        <v>0</v>
      </c>
      <c r="V391" s="19" t="n">
        <f aca="false">V291+IF($B91=0,H_LTV*V$21,0)-IF(AND($B91&gt;=1,$B91&lt;=IF(V$19="third",V$6,V$12)),H_LTV*V$21*H_LevRate/12,0)-IF($B91=IF(V$19="third",V$6,V$12),H_LTV*V$21,0)</f>
        <v>0</v>
      </c>
      <c r="W391" s="19" t="n">
        <f aca="false">W291+IF($B91=0,H_LTV*W$21,0)-IF(AND($B91&gt;=1,$B91&lt;=IF(W$19="third",W$6,W$12)),H_LTV*W$21*H_LevRate/12,0)-IF($B91=IF(W$19="third",W$6,W$12),H_LTV*W$21,0)</f>
        <v>0</v>
      </c>
      <c r="X391" s="19" t="n">
        <f aca="false">X291+IF($B91=0,H_LTV*X$21,0)-IF(AND($B91&gt;=1,$B91&lt;=IF(X$19="third",X$6,X$12)),H_LTV*X$21*H_LevRate/12,0)-IF($B91=IF(X$19="third",X$6,X$12),H_LTV*X$21,0)</f>
        <v>0</v>
      </c>
      <c r="Y391" s="19" t="n">
        <f aca="false">Y291+IF($B91=0,H_LTV*Y$21,0)-IF(AND($B91&gt;=1,$B91&lt;=IF(Y$19="third",Y$6,Y$12)),H_LTV*Y$21*H_LevRate/12,0)-IF($B91=IF(Y$19="third",Y$6,Y$12),H_LTV*Y$21,0)</f>
        <v>0</v>
      </c>
    </row>
    <row r="392" customFormat="false" ht="15" hidden="false" customHeight="false" outlineLevel="0" collapsed="false">
      <c r="B392" s="0" t="n">
        <v>61</v>
      </c>
      <c r="C392" s="19" t="n">
        <f aca="false">C292+IF($B92=0,H_LTV*C$21,0)-IF(AND($B92&gt;=1,$B92&lt;=IF(C$19="third",C$6,C$12)),H_LTV*C$21*H_LevRate/12,0)-IF($B92=IF(C$19="third",C$6,C$12),H_LTV*C$21,0)</f>
        <v>0</v>
      </c>
      <c r="D392" s="19" t="n">
        <f aca="false">D292+IF($B92=0,H_LTV*D$21,0)-IF(AND($B92&gt;=1,$B92&lt;=IF(D$19="third",D$6,D$12)),H_LTV*D$21*H_LevRate/12,0)-IF($B92=IF(D$19="third",D$6,D$12),H_LTV*D$21,0)</f>
        <v>0</v>
      </c>
      <c r="E392" s="19" t="n">
        <f aca="false">E292+IF($B92=0,H_LTV*E$21,0)-IF(AND($B92&gt;=1,$B92&lt;=IF(E$19="third",E$6,E$12)),H_LTV*E$21*H_LevRate/12,0)-IF($B92=IF(E$19="third",E$6,E$12),H_LTV*E$21,0)</f>
        <v>0</v>
      </c>
      <c r="F392" s="19" t="n">
        <f aca="false">F292+IF($B92=0,H_LTV*F$21,0)-IF(AND($B92&gt;=1,$B92&lt;=IF(F$19="third",F$6,F$12)),H_LTV*F$21*H_LevRate/12,0)-IF($B92=IF(F$19="third",F$6,F$12),H_LTV*F$21,0)</f>
        <v>0</v>
      </c>
      <c r="G392" s="19" t="n">
        <f aca="false">G292+IF($B92=0,H_LTV*G$21,0)-IF(AND($B92&gt;=1,$B92&lt;=IF(G$19="third",G$6,G$12)),H_LTV*G$21*H_LevRate/12,0)-IF($B92=IF(G$19="third",G$6,G$12),H_LTV*G$21,0)</f>
        <v>0</v>
      </c>
      <c r="H392" s="19" t="n">
        <f aca="false">H292+IF($B92=0,H_LTV*H$21,0)-IF(AND($B92&gt;=1,$B92&lt;=IF(H$19="third",H$6,H$12)),H_LTV*H$21*H_LevRate/12,0)-IF($B92=IF(H$19="third",H$6,H$12),H_LTV*H$21,0)</f>
        <v>0</v>
      </c>
      <c r="I392" s="19" t="n">
        <f aca="false">I292+IF($B92=0,H_LTV*I$21,0)-IF(AND($B92&gt;=1,$B92&lt;=IF(I$19="third",I$6,I$12)),H_LTV*I$21*H_LevRate/12,0)-IF($B92=IF(I$19="third",I$6,I$12),H_LTV*I$21,0)</f>
        <v>0</v>
      </c>
      <c r="J392" s="19" t="n">
        <f aca="false">J292+IF($B92=0,H_LTV*J$21,0)-IF(AND($B92&gt;=1,$B92&lt;=IF(J$19="third",J$6,J$12)),H_LTV*J$21*H_LevRate/12,0)-IF($B92=IF(J$19="third",J$6,J$12),H_LTV*J$21,0)</f>
        <v>0</v>
      </c>
      <c r="K392" s="19" t="n">
        <f aca="false">K292+IF($B92=0,H_LTV*K$21,0)-IF(AND($B92&gt;=1,$B92&lt;=IF(K$19="third",K$6,K$12)),H_LTV*K$21*H_LevRate/12,0)-IF($B92=IF(K$19="third",K$6,K$12),H_LTV*K$21,0)</f>
        <v>0</v>
      </c>
      <c r="L392" s="19" t="n">
        <f aca="false">L292+IF($B92=0,H_LTV*L$21,0)-IF(AND($B92&gt;=1,$B92&lt;=IF(L$19="third",L$6,L$12)),H_LTV*L$21*H_LevRate/12,0)-IF($B92=IF(L$19="third",L$6,L$12),H_LTV*L$21,0)</f>
        <v>0</v>
      </c>
      <c r="M392" s="19" t="n">
        <f aca="false">M292+IF($B92=0,H_LTV*M$21,0)-IF(AND($B92&gt;=1,$B92&lt;=IF(M$19="third",M$6,M$12)),H_LTV*M$21*H_LevRate/12,0)-IF($B92=IF(M$19="third",M$6,M$12),H_LTV*M$21,0)</f>
        <v>0</v>
      </c>
      <c r="N392" s="19" t="n">
        <f aca="false">N292+IF($B92=0,H_LTV*N$21,0)-IF(AND($B92&gt;=1,$B92&lt;=IF(N$19="third",N$6,N$12)),H_LTV*N$21*H_LevRate/12,0)-IF($B92=IF(N$19="third",N$6,N$12),H_LTV*N$21,0)</f>
        <v>0</v>
      </c>
      <c r="O392" s="19" t="n">
        <f aca="false">O292+IF($B92=0,H_LTV*O$21,0)-IF(AND($B92&gt;=1,$B92&lt;=IF(O$19="third",O$6,O$12)),H_LTV*O$21*H_LevRate/12,0)-IF($B92=IF(O$19="third",O$6,O$12),H_LTV*O$21,0)</f>
        <v>0</v>
      </c>
      <c r="P392" s="19" t="n">
        <f aca="false">P292+IF($B92=0,H_LTV*P$21,0)-IF(AND($B92&gt;=1,$B92&lt;=IF(P$19="third",P$6,P$12)),H_LTV*P$21*H_LevRate/12,0)-IF($B92=IF(P$19="third",P$6,P$12),H_LTV*P$21,0)</f>
        <v>134537.694483442</v>
      </c>
      <c r="Q392" s="19" t="n">
        <f aca="false">Q292+IF($B92=0,H_LTV*Q$21,0)-IF(AND($B92&gt;=1,$B92&lt;=IF(Q$19="third",Q$6,Q$12)),H_LTV*Q$21*H_LevRate/12,0)-IF($B92=IF(Q$19="third",Q$6,Q$12),H_LTV*Q$21,0)</f>
        <v>0</v>
      </c>
      <c r="R392" s="19" t="n">
        <f aca="false">R292+IF($B92=0,H_LTV*R$21,0)-IF(AND($B92&gt;=1,$B92&lt;=IF(R$19="third",R$6,R$12)),H_LTV*R$21*H_LevRate/12,0)-IF($B92=IF(R$19="third",R$6,R$12),H_LTV*R$21,0)</f>
        <v>0</v>
      </c>
      <c r="S392" s="19" t="n">
        <f aca="false">S292+IF($B92=0,H_LTV*S$21,0)-IF(AND($B92&gt;=1,$B92&lt;=IF(S$19="third",S$6,S$12)),H_LTV*S$21*H_LevRate/12,0)-IF($B92=IF(S$19="third",S$6,S$12),H_LTV*S$21,0)</f>
        <v>0</v>
      </c>
      <c r="T392" s="19" t="n">
        <f aca="false">T292+IF($B92=0,H_LTV*T$21,0)-IF(AND($B92&gt;=1,$B92&lt;=IF(T$19="third",T$6,T$12)),H_LTV*T$21*H_LevRate/12,0)-IF($B92=IF(T$19="third",T$6,T$12),H_LTV*T$21,0)</f>
        <v>0</v>
      </c>
      <c r="U392" s="19" t="n">
        <f aca="false">U292+IF($B92=0,H_LTV*U$21,0)-IF(AND($B92&gt;=1,$B92&lt;=IF(U$19="third",U$6,U$12)),H_LTV*U$21*H_LevRate/12,0)-IF($B92=IF(U$19="third",U$6,U$12),H_LTV*U$21,0)</f>
        <v>0</v>
      </c>
      <c r="V392" s="19" t="n">
        <f aca="false">V292+IF($B92=0,H_LTV*V$21,0)-IF(AND($B92&gt;=1,$B92&lt;=IF(V$19="third",V$6,V$12)),H_LTV*V$21*H_LevRate/12,0)-IF($B92=IF(V$19="third",V$6,V$12),H_LTV*V$21,0)</f>
        <v>0</v>
      </c>
      <c r="W392" s="19" t="n">
        <f aca="false">W292+IF($B92=0,H_LTV*W$21,0)-IF(AND($B92&gt;=1,$B92&lt;=IF(W$19="third",W$6,W$12)),H_LTV*W$21*H_LevRate/12,0)-IF($B92=IF(W$19="third",W$6,W$12),H_LTV*W$21,0)</f>
        <v>0</v>
      </c>
      <c r="X392" s="19" t="n">
        <f aca="false">X292+IF($B92=0,H_LTV*X$21,0)-IF(AND($B92&gt;=1,$B92&lt;=IF(X$19="third",X$6,X$12)),H_LTV*X$21*H_LevRate/12,0)-IF($B92=IF(X$19="third",X$6,X$12),H_LTV*X$21,0)</f>
        <v>0</v>
      </c>
      <c r="Y392" s="19" t="n">
        <f aca="false">Y292+IF($B92=0,H_LTV*Y$21,0)-IF(AND($B92&gt;=1,$B92&lt;=IF(Y$19="third",Y$6,Y$12)),H_LTV*Y$21*H_LevRate/12,0)-IF($B92=IF(Y$19="third",Y$6,Y$12),H_LTV*Y$21,0)</f>
        <v>0</v>
      </c>
    </row>
    <row r="393" customFormat="false" ht="15" hidden="false" customHeight="false" outlineLevel="0" collapsed="false">
      <c r="B393" s="0" t="n">
        <v>62</v>
      </c>
      <c r="C393" s="19" t="n">
        <f aca="false">C293+IF($B93=0,H_LTV*C$21,0)-IF(AND($B93&gt;=1,$B93&lt;=IF(C$19="third",C$6,C$12)),H_LTV*C$21*H_LevRate/12,0)-IF($B93=IF(C$19="third",C$6,C$12),H_LTV*C$21,0)</f>
        <v>0</v>
      </c>
      <c r="D393" s="19" t="n">
        <f aca="false">D293+IF($B93=0,H_LTV*D$21,0)-IF(AND($B93&gt;=1,$B93&lt;=IF(D$19="third",D$6,D$12)),H_LTV*D$21*H_LevRate/12,0)-IF($B93=IF(D$19="third",D$6,D$12),H_LTV*D$21,0)</f>
        <v>0</v>
      </c>
      <c r="E393" s="19" t="n">
        <f aca="false">E293+IF($B93=0,H_LTV*E$21,0)-IF(AND($B93&gt;=1,$B93&lt;=IF(E$19="third",E$6,E$12)),H_LTV*E$21*H_LevRate/12,0)-IF($B93=IF(E$19="third",E$6,E$12),H_LTV*E$21,0)</f>
        <v>0</v>
      </c>
      <c r="F393" s="19" t="n">
        <f aca="false">F293+IF($B93=0,H_LTV*F$21,0)-IF(AND($B93&gt;=1,$B93&lt;=IF(F$19="third",F$6,F$12)),H_LTV*F$21*H_LevRate/12,0)-IF($B93=IF(F$19="third",F$6,F$12),H_LTV*F$21,0)</f>
        <v>0</v>
      </c>
      <c r="G393" s="19" t="n">
        <f aca="false">G293+IF($B93=0,H_LTV*G$21,0)-IF(AND($B93&gt;=1,$B93&lt;=IF(G$19="third",G$6,G$12)),H_LTV*G$21*H_LevRate/12,0)-IF($B93=IF(G$19="third",G$6,G$12),H_LTV*G$21,0)</f>
        <v>0</v>
      </c>
      <c r="H393" s="19" t="n">
        <f aca="false">H293+IF($B93=0,H_LTV*H$21,0)-IF(AND($B93&gt;=1,$B93&lt;=IF(H$19="third",H$6,H$12)),H_LTV*H$21*H_LevRate/12,0)-IF($B93=IF(H$19="third",H$6,H$12),H_LTV*H$21,0)</f>
        <v>0</v>
      </c>
      <c r="I393" s="19" t="n">
        <f aca="false">I293+IF($B93=0,H_LTV*I$21,0)-IF(AND($B93&gt;=1,$B93&lt;=IF(I$19="third",I$6,I$12)),H_LTV*I$21*H_LevRate/12,0)-IF($B93=IF(I$19="third",I$6,I$12),H_LTV*I$21,0)</f>
        <v>0</v>
      </c>
      <c r="J393" s="19" t="n">
        <f aca="false">J293+IF($B93=0,H_LTV*J$21,0)-IF(AND($B93&gt;=1,$B93&lt;=IF(J$19="third",J$6,J$12)),H_LTV*J$21*H_LevRate/12,0)-IF($B93=IF(J$19="third",J$6,J$12),H_LTV*J$21,0)</f>
        <v>0</v>
      </c>
      <c r="K393" s="19" t="n">
        <f aca="false">K293+IF($B93=0,H_LTV*K$21,0)-IF(AND($B93&gt;=1,$B93&lt;=IF(K$19="third",K$6,K$12)),H_LTV*K$21*H_LevRate/12,0)-IF($B93=IF(K$19="third",K$6,K$12),H_LTV*K$21,0)</f>
        <v>0</v>
      </c>
      <c r="L393" s="19" t="n">
        <f aca="false">L293+IF($B93=0,H_LTV*L$21,0)-IF(AND($B93&gt;=1,$B93&lt;=IF(L$19="third",L$6,L$12)),H_LTV*L$21*H_LevRate/12,0)-IF($B93=IF(L$19="third",L$6,L$12),H_LTV*L$21,0)</f>
        <v>0</v>
      </c>
      <c r="M393" s="19" t="n">
        <f aca="false">M293+IF($B93=0,H_LTV*M$21,0)-IF(AND($B93&gt;=1,$B93&lt;=IF(M$19="third",M$6,M$12)),H_LTV*M$21*H_LevRate/12,0)-IF($B93=IF(M$19="third",M$6,M$12),H_LTV*M$21,0)</f>
        <v>0</v>
      </c>
      <c r="N393" s="19" t="n">
        <f aca="false">N293+IF($B93=0,H_LTV*N$21,0)-IF(AND($B93&gt;=1,$B93&lt;=IF(N$19="third",N$6,N$12)),H_LTV*N$21*H_LevRate/12,0)-IF($B93=IF(N$19="third",N$6,N$12),H_LTV*N$21,0)</f>
        <v>0</v>
      </c>
      <c r="O393" s="19" t="n">
        <f aca="false">O293+IF($B93=0,H_LTV*O$21,0)-IF(AND($B93&gt;=1,$B93&lt;=IF(O$19="third",O$6,O$12)),H_LTV*O$21*H_LevRate/12,0)-IF($B93=IF(O$19="third",O$6,O$12),H_LTV*O$21,0)</f>
        <v>0</v>
      </c>
      <c r="P393" s="19" t="n">
        <f aca="false">P293+IF($B93=0,H_LTV*P$21,0)-IF(AND($B93&gt;=1,$B93&lt;=IF(P$19="third",P$6,P$12)),H_LTV*P$21*H_LevRate/12,0)-IF($B93=IF(P$19="third",P$6,P$12),H_LTV*P$21,0)</f>
        <v>0</v>
      </c>
      <c r="Q393" s="19" t="n">
        <f aca="false">Q293+IF($B93=0,H_LTV*Q$21,0)-IF(AND($B93&gt;=1,$B93&lt;=IF(Q$19="third",Q$6,Q$12)),H_LTV*Q$21*H_LevRate/12,0)-IF($B93=IF(Q$19="third",Q$6,Q$12),H_LTV*Q$21,0)</f>
        <v>0</v>
      </c>
      <c r="R393" s="19" t="n">
        <f aca="false">R293+IF($B93=0,H_LTV*R$21,0)-IF(AND($B93&gt;=1,$B93&lt;=IF(R$19="third",R$6,R$12)),H_LTV*R$21*H_LevRate/12,0)-IF($B93=IF(R$19="third",R$6,R$12),H_LTV*R$21,0)</f>
        <v>0</v>
      </c>
      <c r="S393" s="19" t="n">
        <f aca="false">S293+IF($B93=0,H_LTV*S$21,0)-IF(AND($B93&gt;=1,$B93&lt;=IF(S$19="third",S$6,S$12)),H_LTV*S$21*H_LevRate/12,0)-IF($B93=IF(S$19="third",S$6,S$12),H_LTV*S$21,0)</f>
        <v>0</v>
      </c>
      <c r="T393" s="19" t="n">
        <f aca="false">T293+IF($B93=0,H_LTV*T$21,0)-IF(AND($B93&gt;=1,$B93&lt;=IF(T$19="third",T$6,T$12)),H_LTV*T$21*H_LevRate/12,0)-IF($B93=IF(T$19="third",T$6,T$12),H_LTV*T$21,0)</f>
        <v>0</v>
      </c>
      <c r="U393" s="19" t="n">
        <f aca="false">U293+IF($B93=0,H_LTV*U$21,0)-IF(AND($B93&gt;=1,$B93&lt;=IF(U$19="third",U$6,U$12)),H_LTV*U$21*H_LevRate/12,0)-IF($B93=IF(U$19="third",U$6,U$12),H_LTV*U$21,0)</f>
        <v>0</v>
      </c>
      <c r="V393" s="19" t="n">
        <f aca="false">V293+IF($B93=0,H_LTV*V$21,0)-IF(AND($B93&gt;=1,$B93&lt;=IF(V$19="third",V$6,V$12)),H_LTV*V$21*H_LevRate/12,0)-IF($B93=IF(V$19="third",V$6,V$12),H_LTV*V$21,0)</f>
        <v>0</v>
      </c>
      <c r="W393" s="19" t="n">
        <f aca="false">W293+IF($B93=0,H_LTV*W$21,0)-IF(AND($B93&gt;=1,$B93&lt;=IF(W$19="third",W$6,W$12)),H_LTV*W$21*H_LevRate/12,0)-IF($B93=IF(W$19="third",W$6,W$12),H_LTV*W$21,0)</f>
        <v>0</v>
      </c>
      <c r="X393" s="19" t="n">
        <f aca="false">X293+IF($B93=0,H_LTV*X$21,0)-IF(AND($B93&gt;=1,$B93&lt;=IF(X$19="third",X$6,X$12)),H_LTV*X$21*H_LevRate/12,0)-IF($B93=IF(X$19="third",X$6,X$12),H_LTV*X$21,0)</f>
        <v>0</v>
      </c>
      <c r="Y393" s="19" t="n">
        <f aca="false">Y293+IF($B93=0,H_LTV*Y$21,0)-IF(AND($B93&gt;=1,$B93&lt;=IF(Y$19="third",Y$6,Y$12)),H_LTV*Y$21*H_LevRate/12,0)-IF($B93=IF(Y$19="third",Y$6,Y$12),H_LTV*Y$21,0)</f>
        <v>0</v>
      </c>
    </row>
    <row r="394" customFormat="false" ht="15" hidden="false" customHeight="false" outlineLevel="0" collapsed="false">
      <c r="B394" s="0" t="n">
        <v>63</v>
      </c>
      <c r="C394" s="19" t="n">
        <f aca="false">C294+IF($B94=0,H_LTV*C$21,0)-IF(AND($B94&gt;=1,$B94&lt;=IF(C$19="third",C$6,C$12)),H_LTV*C$21*H_LevRate/12,0)-IF($B94=IF(C$19="third",C$6,C$12),H_LTV*C$21,0)</f>
        <v>0</v>
      </c>
      <c r="D394" s="19" t="n">
        <f aca="false">D294+IF($B94=0,H_LTV*D$21,0)-IF(AND($B94&gt;=1,$B94&lt;=IF(D$19="third",D$6,D$12)),H_LTV*D$21*H_LevRate/12,0)-IF($B94=IF(D$19="third",D$6,D$12),H_LTV*D$21,0)</f>
        <v>0</v>
      </c>
      <c r="E394" s="19" t="n">
        <f aca="false">E294+IF($B94=0,H_LTV*E$21,0)-IF(AND($B94&gt;=1,$B94&lt;=IF(E$19="third",E$6,E$12)),H_LTV*E$21*H_LevRate/12,0)-IF($B94=IF(E$19="third",E$6,E$12),H_LTV*E$21,0)</f>
        <v>0</v>
      </c>
      <c r="F394" s="19" t="n">
        <f aca="false">F294+IF($B94=0,H_LTV*F$21,0)-IF(AND($B94&gt;=1,$B94&lt;=IF(F$19="third",F$6,F$12)),H_LTV*F$21*H_LevRate/12,0)-IF($B94=IF(F$19="third",F$6,F$12),H_LTV*F$21,0)</f>
        <v>0</v>
      </c>
      <c r="G394" s="19" t="n">
        <f aca="false">G294+IF($B94=0,H_LTV*G$21,0)-IF(AND($B94&gt;=1,$B94&lt;=IF(G$19="third",G$6,G$12)),H_LTV*G$21*H_LevRate/12,0)-IF($B94=IF(G$19="third",G$6,G$12),H_LTV*G$21,0)</f>
        <v>0</v>
      </c>
      <c r="H394" s="19" t="n">
        <f aca="false">H294+IF($B94=0,H_LTV*H$21,0)-IF(AND($B94&gt;=1,$B94&lt;=IF(H$19="third",H$6,H$12)),H_LTV*H$21*H_LevRate/12,0)-IF($B94=IF(H$19="third",H$6,H$12),H_LTV*H$21,0)</f>
        <v>0</v>
      </c>
      <c r="I394" s="19" t="n">
        <f aca="false">I294+IF($B94=0,H_LTV*I$21,0)-IF(AND($B94&gt;=1,$B94&lt;=IF(I$19="third",I$6,I$12)),H_LTV*I$21*H_LevRate/12,0)-IF($B94=IF(I$19="third",I$6,I$12),H_LTV*I$21,0)</f>
        <v>0</v>
      </c>
      <c r="J394" s="19" t="n">
        <f aca="false">J294+IF($B94=0,H_LTV*J$21,0)-IF(AND($B94&gt;=1,$B94&lt;=IF(J$19="third",J$6,J$12)),H_LTV*J$21*H_LevRate/12,0)-IF($B94=IF(J$19="third",J$6,J$12),H_LTV*J$21,0)</f>
        <v>0</v>
      </c>
      <c r="K394" s="19" t="n">
        <f aca="false">K294+IF($B94=0,H_LTV*K$21,0)-IF(AND($B94&gt;=1,$B94&lt;=IF(K$19="third",K$6,K$12)),H_LTV*K$21*H_LevRate/12,0)-IF($B94=IF(K$19="third",K$6,K$12),H_LTV*K$21,0)</f>
        <v>0</v>
      </c>
      <c r="L394" s="19" t="n">
        <f aca="false">L294+IF($B94=0,H_LTV*L$21,0)-IF(AND($B94&gt;=1,$B94&lt;=IF(L$19="third",L$6,L$12)),H_LTV*L$21*H_LevRate/12,0)-IF($B94=IF(L$19="third",L$6,L$12),H_LTV*L$21,0)</f>
        <v>0</v>
      </c>
      <c r="M394" s="19" t="n">
        <f aca="false">M294+IF($B94=0,H_LTV*M$21,0)-IF(AND($B94&gt;=1,$B94&lt;=IF(M$19="third",M$6,M$12)),H_LTV*M$21*H_LevRate/12,0)-IF($B94=IF(M$19="third",M$6,M$12),H_LTV*M$21,0)</f>
        <v>0</v>
      </c>
      <c r="N394" s="19" t="n">
        <f aca="false">N294+IF($B94=0,H_LTV*N$21,0)-IF(AND($B94&gt;=1,$B94&lt;=IF(N$19="third",N$6,N$12)),H_LTV*N$21*H_LevRate/12,0)-IF($B94=IF(N$19="third",N$6,N$12),H_LTV*N$21,0)</f>
        <v>0</v>
      </c>
      <c r="O394" s="19" t="n">
        <f aca="false">O294+IF($B94=0,H_LTV*O$21,0)-IF(AND($B94&gt;=1,$B94&lt;=IF(O$19="third",O$6,O$12)),H_LTV*O$21*H_LevRate/12,0)-IF($B94=IF(O$19="third",O$6,O$12),H_LTV*O$21,0)</f>
        <v>0</v>
      </c>
      <c r="P394" s="19" t="n">
        <f aca="false">P294+IF($B94=0,H_LTV*P$21,0)-IF(AND($B94&gt;=1,$B94&lt;=IF(P$19="third",P$6,P$12)),H_LTV*P$21*H_LevRate/12,0)-IF($B94=IF(P$19="third",P$6,P$12),H_LTV*P$21,0)</f>
        <v>0</v>
      </c>
      <c r="Q394" s="19" t="n">
        <f aca="false">Q294+IF($B94=0,H_LTV*Q$21,0)-IF(AND($B94&gt;=1,$B94&lt;=IF(Q$19="third",Q$6,Q$12)),H_LTV*Q$21*H_LevRate/12,0)-IF($B94=IF(Q$19="third",Q$6,Q$12),H_LTV*Q$21,0)</f>
        <v>0</v>
      </c>
      <c r="R394" s="19" t="n">
        <f aca="false">R294+IF($B94=0,H_LTV*R$21,0)-IF(AND($B94&gt;=1,$B94&lt;=IF(R$19="third",R$6,R$12)),H_LTV*R$21*H_LevRate/12,0)-IF($B94=IF(R$19="third",R$6,R$12),H_LTV*R$21,0)</f>
        <v>0</v>
      </c>
      <c r="S394" s="19" t="n">
        <f aca="false">S294+IF($B94=0,H_LTV*S$21,0)-IF(AND($B94&gt;=1,$B94&lt;=IF(S$19="third",S$6,S$12)),H_LTV*S$21*H_LevRate/12,0)-IF($B94=IF(S$19="third",S$6,S$12),H_LTV*S$21,0)</f>
        <v>0</v>
      </c>
      <c r="T394" s="19" t="n">
        <f aca="false">T294+IF($B94=0,H_LTV*T$21,0)-IF(AND($B94&gt;=1,$B94&lt;=IF(T$19="third",T$6,T$12)),H_LTV*T$21*H_LevRate/12,0)-IF($B94=IF(T$19="third",T$6,T$12),H_LTV*T$21,0)</f>
        <v>0</v>
      </c>
      <c r="U394" s="19" t="n">
        <f aca="false">U294+IF($B94=0,H_LTV*U$21,0)-IF(AND($B94&gt;=1,$B94&lt;=IF(U$19="third",U$6,U$12)),H_LTV*U$21*H_LevRate/12,0)-IF($B94=IF(U$19="third",U$6,U$12),H_LTV*U$21,0)</f>
        <v>0</v>
      </c>
      <c r="V394" s="19" t="n">
        <f aca="false">V294+IF($B94=0,H_LTV*V$21,0)-IF(AND($B94&gt;=1,$B94&lt;=IF(V$19="third",V$6,V$12)),H_LTV*V$21*H_LevRate/12,0)-IF($B94=IF(V$19="third",V$6,V$12),H_LTV*V$21,0)</f>
        <v>0</v>
      </c>
      <c r="W394" s="19" t="n">
        <f aca="false">W294+IF($B94=0,H_LTV*W$21,0)-IF(AND($B94&gt;=1,$B94&lt;=IF(W$19="third",W$6,W$12)),H_LTV*W$21*H_LevRate/12,0)-IF($B94=IF(W$19="third",W$6,W$12),H_LTV*W$21,0)</f>
        <v>0</v>
      </c>
      <c r="X394" s="19" t="n">
        <f aca="false">X294+IF($B94=0,H_LTV*X$21,0)-IF(AND($B94&gt;=1,$B94&lt;=IF(X$19="third",X$6,X$12)),H_LTV*X$21*H_LevRate/12,0)-IF($B94=IF(X$19="third",X$6,X$12),H_LTV*X$21,0)</f>
        <v>0</v>
      </c>
      <c r="Y394" s="19" t="n">
        <f aca="false">Y294+IF($B94=0,H_LTV*Y$21,0)-IF(AND($B94&gt;=1,$B94&lt;=IF(Y$19="third",Y$6,Y$12)),H_LTV*Y$21*H_LevRate/12,0)-IF($B94=IF(Y$19="third",Y$6,Y$12),H_LTV*Y$21,0)</f>
        <v>0</v>
      </c>
    </row>
    <row r="395" customFormat="false" ht="15" hidden="false" customHeight="false" outlineLevel="0" collapsed="false">
      <c r="B395" s="0" t="n">
        <v>64</v>
      </c>
      <c r="C395" s="19" t="n">
        <f aca="false">C295+IF($B95=0,H_LTV*C$21,0)-IF(AND($B95&gt;=1,$B95&lt;=IF(C$19="third",C$6,C$12)),H_LTV*C$21*H_LevRate/12,0)-IF($B95=IF(C$19="third",C$6,C$12),H_LTV*C$21,0)</f>
        <v>0</v>
      </c>
      <c r="D395" s="19" t="n">
        <f aca="false">D295+IF($B95=0,H_LTV*D$21,0)-IF(AND($B95&gt;=1,$B95&lt;=IF(D$19="third",D$6,D$12)),H_LTV*D$21*H_LevRate/12,0)-IF($B95=IF(D$19="third",D$6,D$12),H_LTV*D$21,0)</f>
        <v>0</v>
      </c>
      <c r="E395" s="19" t="n">
        <f aca="false">E295+IF($B95=0,H_LTV*E$21,0)-IF(AND($B95&gt;=1,$B95&lt;=IF(E$19="third",E$6,E$12)),H_LTV*E$21*H_LevRate/12,0)-IF($B95=IF(E$19="third",E$6,E$12),H_LTV*E$21,0)</f>
        <v>0</v>
      </c>
      <c r="F395" s="19" t="n">
        <f aca="false">F295+IF($B95=0,H_LTV*F$21,0)-IF(AND($B95&gt;=1,$B95&lt;=IF(F$19="third",F$6,F$12)),H_LTV*F$21*H_LevRate/12,0)-IF($B95=IF(F$19="third",F$6,F$12),H_LTV*F$21,0)</f>
        <v>0</v>
      </c>
      <c r="G395" s="19" t="n">
        <f aca="false">G295+IF($B95=0,H_LTV*G$21,0)-IF(AND($B95&gt;=1,$B95&lt;=IF(G$19="third",G$6,G$12)),H_LTV*G$21*H_LevRate/12,0)-IF($B95=IF(G$19="third",G$6,G$12),H_LTV*G$21,0)</f>
        <v>0</v>
      </c>
      <c r="H395" s="19" t="n">
        <f aca="false">H295+IF($B95=0,H_LTV*H$21,0)-IF(AND($B95&gt;=1,$B95&lt;=IF(H$19="third",H$6,H$12)),H_LTV*H$21*H_LevRate/12,0)-IF($B95=IF(H$19="third",H$6,H$12),H_LTV*H$21,0)</f>
        <v>0</v>
      </c>
      <c r="I395" s="19" t="n">
        <f aca="false">I295+IF($B95=0,H_LTV*I$21,0)-IF(AND($B95&gt;=1,$B95&lt;=IF(I$19="third",I$6,I$12)),H_LTV*I$21*H_LevRate/12,0)-IF($B95=IF(I$19="third",I$6,I$12),H_LTV*I$21,0)</f>
        <v>0</v>
      </c>
      <c r="J395" s="19" t="n">
        <f aca="false">J295+IF($B95=0,H_LTV*J$21,0)-IF(AND($B95&gt;=1,$B95&lt;=IF(J$19="third",J$6,J$12)),H_LTV*J$21*H_LevRate/12,0)-IF($B95=IF(J$19="third",J$6,J$12),H_LTV*J$21,0)</f>
        <v>0</v>
      </c>
      <c r="K395" s="19" t="n">
        <f aca="false">K295+IF($B95=0,H_LTV*K$21,0)-IF(AND($B95&gt;=1,$B95&lt;=IF(K$19="third",K$6,K$12)),H_LTV*K$21*H_LevRate/12,0)-IF($B95=IF(K$19="third",K$6,K$12),H_LTV*K$21,0)</f>
        <v>0</v>
      </c>
      <c r="L395" s="19" t="n">
        <f aca="false">L295+IF($B95=0,H_LTV*L$21,0)-IF(AND($B95&gt;=1,$B95&lt;=IF(L$19="third",L$6,L$12)),H_LTV*L$21*H_LevRate/12,0)-IF($B95=IF(L$19="third",L$6,L$12),H_LTV*L$21,0)</f>
        <v>0</v>
      </c>
      <c r="M395" s="19" t="n">
        <f aca="false">M295+IF($B95=0,H_LTV*M$21,0)-IF(AND($B95&gt;=1,$B95&lt;=IF(M$19="third",M$6,M$12)),H_LTV*M$21*H_LevRate/12,0)-IF($B95=IF(M$19="third",M$6,M$12),H_LTV*M$21,0)</f>
        <v>0</v>
      </c>
      <c r="N395" s="19" t="n">
        <f aca="false">N295+IF($B95=0,H_LTV*N$21,0)-IF(AND($B95&gt;=1,$B95&lt;=IF(N$19="third",N$6,N$12)),H_LTV*N$21*H_LevRate/12,0)-IF($B95=IF(N$19="third",N$6,N$12),H_LTV*N$21,0)</f>
        <v>0</v>
      </c>
      <c r="O395" s="19" t="n">
        <f aca="false">O295+IF($B95=0,H_LTV*O$21,0)-IF(AND($B95&gt;=1,$B95&lt;=IF(O$19="third",O$6,O$12)),H_LTV*O$21*H_LevRate/12,0)-IF($B95=IF(O$19="third",O$6,O$12),H_LTV*O$21,0)</f>
        <v>0</v>
      </c>
      <c r="P395" s="19" t="n">
        <f aca="false">P295+IF($B95=0,H_LTV*P$21,0)-IF(AND($B95&gt;=1,$B95&lt;=IF(P$19="third",P$6,P$12)),H_LTV*P$21*H_LevRate/12,0)-IF($B95=IF(P$19="third",P$6,P$12),H_LTV*P$21,0)</f>
        <v>0</v>
      </c>
      <c r="Q395" s="19" t="n">
        <f aca="false">Q295+IF($B95=0,H_LTV*Q$21,0)-IF(AND($B95&gt;=1,$B95&lt;=IF(Q$19="third",Q$6,Q$12)),H_LTV*Q$21*H_LevRate/12,0)-IF($B95=IF(Q$19="third",Q$6,Q$12),H_LTV*Q$21,0)</f>
        <v>0</v>
      </c>
      <c r="R395" s="19" t="n">
        <f aca="false">R295+IF($B95=0,H_LTV*R$21,0)-IF(AND($B95&gt;=1,$B95&lt;=IF(R$19="third",R$6,R$12)),H_LTV*R$21*H_LevRate/12,0)-IF($B95=IF(R$19="third",R$6,R$12),H_LTV*R$21,0)</f>
        <v>0</v>
      </c>
      <c r="S395" s="19" t="n">
        <f aca="false">S295+IF($B95=0,H_LTV*S$21,0)-IF(AND($B95&gt;=1,$B95&lt;=IF(S$19="third",S$6,S$12)),H_LTV*S$21*H_LevRate/12,0)-IF($B95=IF(S$19="third",S$6,S$12),H_LTV*S$21,0)</f>
        <v>0</v>
      </c>
      <c r="T395" s="19" t="n">
        <f aca="false">T295+IF($B95=0,H_LTV*T$21,0)-IF(AND($B95&gt;=1,$B95&lt;=IF(T$19="third",T$6,T$12)),H_LTV*T$21*H_LevRate/12,0)-IF($B95=IF(T$19="third",T$6,T$12),H_LTV*T$21,0)</f>
        <v>0</v>
      </c>
      <c r="U395" s="19" t="n">
        <f aca="false">U295+IF($B95=0,H_LTV*U$21,0)-IF(AND($B95&gt;=1,$B95&lt;=IF(U$19="third",U$6,U$12)),H_LTV*U$21*H_LevRate/12,0)-IF($B95=IF(U$19="third",U$6,U$12),H_LTV*U$21,0)</f>
        <v>0</v>
      </c>
      <c r="V395" s="19" t="n">
        <f aca="false">V295+IF($B95=0,H_LTV*V$21,0)-IF(AND($B95&gt;=1,$B95&lt;=IF(V$19="third",V$6,V$12)),H_LTV*V$21*H_LevRate/12,0)-IF($B95=IF(V$19="third",V$6,V$12),H_LTV*V$21,0)</f>
        <v>0</v>
      </c>
      <c r="W395" s="19" t="n">
        <f aca="false">W295+IF($B95=0,H_LTV*W$21,0)-IF(AND($B95&gt;=1,$B95&lt;=IF(W$19="third",W$6,W$12)),H_LTV*W$21*H_LevRate/12,0)-IF($B95=IF(W$19="third",W$6,W$12),H_LTV*W$21,0)</f>
        <v>0</v>
      </c>
      <c r="X395" s="19" t="n">
        <f aca="false">X295+IF($B95=0,H_LTV*X$21,0)-IF(AND($B95&gt;=1,$B95&lt;=IF(X$19="third",X$6,X$12)),H_LTV*X$21*H_LevRate/12,0)-IF($B95=IF(X$19="third",X$6,X$12),H_LTV*X$21,0)</f>
        <v>0</v>
      </c>
      <c r="Y395" s="19" t="n">
        <f aca="false">Y295+IF($B95=0,H_LTV*Y$21,0)-IF(AND($B95&gt;=1,$B95&lt;=IF(Y$19="third",Y$6,Y$12)),H_LTV*Y$21*H_LevRate/12,0)-IF($B95=IF(Y$19="third",Y$6,Y$12),H_LTV*Y$21,0)</f>
        <v>0</v>
      </c>
    </row>
    <row r="396" customFormat="false" ht="15" hidden="false" customHeight="false" outlineLevel="0" collapsed="false">
      <c r="B396" s="0" t="n">
        <v>65</v>
      </c>
      <c r="C396" s="19" t="n">
        <f aca="false">C296+IF($B96=0,H_LTV*C$21,0)-IF(AND($B96&gt;=1,$B96&lt;=IF(C$19="third",C$6,C$12)),H_LTV*C$21*H_LevRate/12,0)-IF($B96=IF(C$19="third",C$6,C$12),H_LTV*C$21,0)</f>
        <v>0</v>
      </c>
      <c r="D396" s="19" t="n">
        <f aca="false">D296+IF($B96=0,H_LTV*D$21,0)-IF(AND($B96&gt;=1,$B96&lt;=IF(D$19="third",D$6,D$12)),H_LTV*D$21*H_LevRate/12,0)-IF($B96=IF(D$19="third",D$6,D$12),H_LTV*D$21,0)</f>
        <v>0</v>
      </c>
      <c r="E396" s="19" t="n">
        <f aca="false">E296+IF($B96=0,H_LTV*E$21,0)-IF(AND($B96&gt;=1,$B96&lt;=IF(E$19="third",E$6,E$12)),H_LTV*E$21*H_LevRate/12,0)-IF($B96=IF(E$19="third",E$6,E$12),H_LTV*E$21,0)</f>
        <v>0</v>
      </c>
      <c r="F396" s="19" t="n">
        <f aca="false">F296+IF($B96=0,H_LTV*F$21,0)-IF(AND($B96&gt;=1,$B96&lt;=IF(F$19="third",F$6,F$12)),H_LTV*F$21*H_LevRate/12,0)-IF($B96=IF(F$19="third",F$6,F$12),H_LTV*F$21,0)</f>
        <v>0</v>
      </c>
      <c r="G396" s="19" t="n">
        <f aca="false">G296+IF($B96=0,H_LTV*G$21,0)-IF(AND($B96&gt;=1,$B96&lt;=IF(G$19="third",G$6,G$12)),H_LTV*G$21*H_LevRate/12,0)-IF($B96=IF(G$19="third",G$6,G$12),H_LTV*G$21,0)</f>
        <v>0</v>
      </c>
      <c r="H396" s="19" t="n">
        <f aca="false">H296+IF($B96=0,H_LTV*H$21,0)-IF(AND($B96&gt;=1,$B96&lt;=IF(H$19="third",H$6,H$12)),H_LTV*H$21*H_LevRate/12,0)-IF($B96=IF(H$19="third",H$6,H$12),H_LTV*H$21,0)</f>
        <v>0</v>
      </c>
      <c r="I396" s="19" t="n">
        <f aca="false">I296+IF($B96=0,H_LTV*I$21,0)-IF(AND($B96&gt;=1,$B96&lt;=IF(I$19="third",I$6,I$12)),H_LTV*I$21*H_LevRate/12,0)-IF($B96=IF(I$19="third",I$6,I$12),H_LTV*I$21,0)</f>
        <v>0</v>
      </c>
      <c r="J396" s="19" t="n">
        <f aca="false">J296+IF($B96=0,H_LTV*J$21,0)-IF(AND($B96&gt;=1,$B96&lt;=IF(J$19="third",J$6,J$12)),H_LTV*J$21*H_LevRate/12,0)-IF($B96=IF(J$19="third",J$6,J$12),H_LTV*J$21,0)</f>
        <v>0</v>
      </c>
      <c r="K396" s="19" t="n">
        <f aca="false">K296+IF($B96=0,H_LTV*K$21,0)-IF(AND($B96&gt;=1,$B96&lt;=IF(K$19="third",K$6,K$12)),H_LTV*K$21*H_LevRate/12,0)-IF($B96=IF(K$19="third",K$6,K$12),H_LTV*K$21,0)</f>
        <v>0</v>
      </c>
      <c r="L396" s="19" t="n">
        <f aca="false">L296+IF($B96=0,H_LTV*L$21,0)-IF(AND($B96&gt;=1,$B96&lt;=IF(L$19="third",L$6,L$12)),H_LTV*L$21*H_LevRate/12,0)-IF($B96=IF(L$19="third",L$6,L$12),H_LTV*L$21,0)</f>
        <v>0</v>
      </c>
      <c r="M396" s="19" t="n">
        <f aca="false">M296+IF($B96=0,H_LTV*M$21,0)-IF(AND($B96&gt;=1,$B96&lt;=IF(M$19="third",M$6,M$12)),H_LTV*M$21*H_LevRate/12,0)-IF($B96=IF(M$19="third",M$6,M$12),H_LTV*M$21,0)</f>
        <v>0</v>
      </c>
      <c r="N396" s="19" t="n">
        <f aca="false">N296+IF($B96=0,H_LTV*N$21,0)-IF(AND($B96&gt;=1,$B96&lt;=IF(N$19="third",N$6,N$12)),H_LTV*N$21*H_LevRate/12,0)-IF($B96=IF(N$19="third",N$6,N$12),H_LTV*N$21,0)</f>
        <v>0</v>
      </c>
      <c r="O396" s="19" t="n">
        <f aca="false">O296+IF($B96=0,H_LTV*O$21,0)-IF(AND($B96&gt;=1,$B96&lt;=IF(O$19="third",O$6,O$12)),H_LTV*O$21*H_LevRate/12,0)-IF($B96=IF(O$19="third",O$6,O$12),H_LTV*O$21,0)</f>
        <v>0</v>
      </c>
      <c r="P396" s="19" t="n">
        <f aca="false">P296+IF($B96=0,H_LTV*P$21,0)-IF(AND($B96&gt;=1,$B96&lt;=IF(P$19="third",P$6,P$12)),H_LTV*P$21*H_LevRate/12,0)-IF($B96=IF(P$19="third",P$6,P$12),H_LTV*P$21,0)</f>
        <v>0</v>
      </c>
      <c r="Q396" s="19" t="n">
        <f aca="false">Q296+IF($B96=0,H_LTV*Q$21,0)-IF(AND($B96&gt;=1,$B96&lt;=IF(Q$19="third",Q$6,Q$12)),H_LTV*Q$21*H_LevRate/12,0)-IF($B96=IF(Q$19="third",Q$6,Q$12),H_LTV*Q$21,0)</f>
        <v>0</v>
      </c>
      <c r="R396" s="19" t="n">
        <f aca="false">R296+IF($B96=0,H_LTV*R$21,0)-IF(AND($B96&gt;=1,$B96&lt;=IF(R$19="third",R$6,R$12)),H_LTV*R$21*H_LevRate/12,0)-IF($B96=IF(R$19="third",R$6,R$12),H_LTV*R$21,0)</f>
        <v>0</v>
      </c>
      <c r="S396" s="19" t="n">
        <f aca="false">S296+IF($B96=0,H_LTV*S$21,0)-IF(AND($B96&gt;=1,$B96&lt;=IF(S$19="third",S$6,S$12)),H_LTV*S$21*H_LevRate/12,0)-IF($B96=IF(S$19="third",S$6,S$12),H_LTV*S$21,0)</f>
        <v>0</v>
      </c>
      <c r="T396" s="19" t="n">
        <f aca="false">T296+IF($B96=0,H_LTV*T$21,0)-IF(AND($B96&gt;=1,$B96&lt;=IF(T$19="third",T$6,T$12)),H_LTV*T$21*H_LevRate/12,0)-IF($B96=IF(T$19="third",T$6,T$12),H_LTV*T$21,0)</f>
        <v>0</v>
      </c>
      <c r="U396" s="19" t="n">
        <f aca="false">U296+IF($B96=0,H_LTV*U$21,0)-IF(AND($B96&gt;=1,$B96&lt;=IF(U$19="third",U$6,U$12)),H_LTV*U$21*H_LevRate/12,0)-IF($B96=IF(U$19="third",U$6,U$12),H_LTV*U$21,0)</f>
        <v>0</v>
      </c>
      <c r="V396" s="19" t="n">
        <f aca="false">V296+IF($B96=0,H_LTV*V$21,0)-IF(AND($B96&gt;=1,$B96&lt;=IF(V$19="third",V$6,V$12)),H_LTV*V$21*H_LevRate/12,0)-IF($B96=IF(V$19="third",V$6,V$12),H_LTV*V$21,0)</f>
        <v>0</v>
      </c>
      <c r="W396" s="19" t="n">
        <f aca="false">W296+IF($B96=0,H_LTV*W$21,0)-IF(AND($B96&gt;=1,$B96&lt;=IF(W$19="third",W$6,W$12)),H_LTV*W$21*H_LevRate/12,0)-IF($B96=IF(W$19="third",W$6,W$12),H_LTV*W$21,0)</f>
        <v>0</v>
      </c>
      <c r="X396" s="19" t="n">
        <f aca="false">X296+IF($B96=0,H_LTV*X$21,0)-IF(AND($B96&gt;=1,$B96&lt;=IF(X$19="third",X$6,X$12)),H_LTV*X$21*H_LevRate/12,0)-IF($B96=IF(X$19="third",X$6,X$12),H_LTV*X$21,0)</f>
        <v>0</v>
      </c>
      <c r="Y396" s="19" t="n">
        <f aca="false">Y296+IF($B96=0,H_LTV*Y$21,0)-IF(AND($B96&gt;=1,$B96&lt;=IF(Y$19="third",Y$6,Y$12)),H_LTV*Y$21*H_LevRate/12,0)-IF($B96=IF(Y$19="third",Y$6,Y$12),H_LTV*Y$21,0)</f>
        <v>0</v>
      </c>
    </row>
    <row r="397" customFormat="false" ht="15" hidden="false" customHeight="false" outlineLevel="0" collapsed="false">
      <c r="B397" s="0" t="n">
        <v>66</v>
      </c>
      <c r="C397" s="19" t="n">
        <f aca="false">C297+IF($B97=0,H_LTV*C$21,0)-IF(AND($B97&gt;=1,$B97&lt;=IF(C$19="third",C$6,C$12)),H_LTV*C$21*H_LevRate/12,0)-IF($B97=IF(C$19="third",C$6,C$12),H_LTV*C$21,0)</f>
        <v>0</v>
      </c>
      <c r="D397" s="19" t="n">
        <f aca="false">D297+IF($B97=0,H_LTV*D$21,0)-IF(AND($B97&gt;=1,$B97&lt;=IF(D$19="third",D$6,D$12)),H_LTV*D$21*H_LevRate/12,0)-IF($B97=IF(D$19="third",D$6,D$12),H_LTV*D$21,0)</f>
        <v>0</v>
      </c>
      <c r="E397" s="19" t="n">
        <f aca="false">E297+IF($B97=0,H_LTV*E$21,0)-IF(AND($B97&gt;=1,$B97&lt;=IF(E$19="third",E$6,E$12)),H_LTV*E$21*H_LevRate/12,0)-IF($B97=IF(E$19="third",E$6,E$12),H_LTV*E$21,0)</f>
        <v>0</v>
      </c>
      <c r="F397" s="19" t="n">
        <f aca="false">F297+IF($B97=0,H_LTV*F$21,0)-IF(AND($B97&gt;=1,$B97&lt;=IF(F$19="third",F$6,F$12)),H_LTV*F$21*H_LevRate/12,0)-IF($B97=IF(F$19="third",F$6,F$12),H_LTV*F$21,0)</f>
        <v>0</v>
      </c>
      <c r="G397" s="19" t="n">
        <f aca="false">G297+IF($B97=0,H_LTV*G$21,0)-IF(AND($B97&gt;=1,$B97&lt;=IF(G$19="third",G$6,G$12)),H_LTV*G$21*H_LevRate/12,0)-IF($B97=IF(G$19="third",G$6,G$12),H_LTV*G$21,0)</f>
        <v>0</v>
      </c>
      <c r="H397" s="19" t="n">
        <f aca="false">H297+IF($B97=0,H_LTV*H$21,0)-IF(AND($B97&gt;=1,$B97&lt;=IF(H$19="third",H$6,H$12)),H_LTV*H$21*H_LevRate/12,0)-IF($B97=IF(H$19="third",H$6,H$12),H_LTV*H$21,0)</f>
        <v>0</v>
      </c>
      <c r="I397" s="19" t="n">
        <f aca="false">I297+IF($B97=0,H_LTV*I$21,0)-IF(AND($B97&gt;=1,$B97&lt;=IF(I$19="third",I$6,I$12)),H_LTV*I$21*H_LevRate/12,0)-IF($B97=IF(I$19="third",I$6,I$12),H_LTV*I$21,0)</f>
        <v>0</v>
      </c>
      <c r="J397" s="19" t="n">
        <f aca="false">J297+IF($B97=0,H_LTV*J$21,0)-IF(AND($B97&gt;=1,$B97&lt;=IF(J$19="third",J$6,J$12)),H_LTV*J$21*H_LevRate/12,0)-IF($B97=IF(J$19="third",J$6,J$12),H_LTV*J$21,0)</f>
        <v>0</v>
      </c>
      <c r="K397" s="19" t="n">
        <f aca="false">K297+IF($B97=0,H_LTV*K$21,0)-IF(AND($B97&gt;=1,$B97&lt;=IF(K$19="third",K$6,K$12)),H_LTV*K$21*H_LevRate/12,0)-IF($B97=IF(K$19="third",K$6,K$12),H_LTV*K$21,0)</f>
        <v>0</v>
      </c>
      <c r="L397" s="19" t="n">
        <f aca="false">L297+IF($B97=0,H_LTV*L$21,0)-IF(AND($B97&gt;=1,$B97&lt;=IF(L$19="third",L$6,L$12)),H_LTV*L$21*H_LevRate/12,0)-IF($B97=IF(L$19="third",L$6,L$12),H_LTV*L$21,0)</f>
        <v>0</v>
      </c>
      <c r="M397" s="19" t="n">
        <f aca="false">M297+IF($B97=0,H_LTV*M$21,0)-IF(AND($B97&gt;=1,$B97&lt;=IF(M$19="third",M$6,M$12)),H_LTV*M$21*H_LevRate/12,0)-IF($B97=IF(M$19="third",M$6,M$12),H_LTV*M$21,0)</f>
        <v>0</v>
      </c>
      <c r="N397" s="19" t="n">
        <f aca="false">N297+IF($B97=0,H_LTV*N$21,0)-IF(AND($B97&gt;=1,$B97&lt;=IF(N$19="third",N$6,N$12)),H_LTV*N$21*H_LevRate/12,0)-IF($B97=IF(N$19="third",N$6,N$12),H_LTV*N$21,0)</f>
        <v>0</v>
      </c>
      <c r="O397" s="19" t="n">
        <f aca="false">O297+IF($B97=0,H_LTV*O$21,0)-IF(AND($B97&gt;=1,$B97&lt;=IF(O$19="third",O$6,O$12)),H_LTV*O$21*H_LevRate/12,0)-IF($B97=IF(O$19="third",O$6,O$12),H_LTV*O$21,0)</f>
        <v>0</v>
      </c>
      <c r="P397" s="19" t="n">
        <f aca="false">P297+IF($B97=0,H_LTV*P$21,0)-IF(AND($B97&gt;=1,$B97&lt;=IF(P$19="third",P$6,P$12)),H_LTV*P$21*H_LevRate/12,0)-IF($B97=IF(P$19="third",P$6,P$12),H_LTV*P$21,0)</f>
        <v>0</v>
      </c>
      <c r="Q397" s="19" t="n">
        <f aca="false">Q297+IF($B97=0,H_LTV*Q$21,0)-IF(AND($B97&gt;=1,$B97&lt;=IF(Q$19="third",Q$6,Q$12)),H_LTV*Q$21*H_LevRate/12,0)-IF($B97=IF(Q$19="third",Q$6,Q$12),H_LTV*Q$21,0)</f>
        <v>0</v>
      </c>
      <c r="R397" s="19" t="n">
        <f aca="false">R297+IF($B97=0,H_LTV*R$21,0)-IF(AND($B97&gt;=1,$B97&lt;=IF(R$19="third",R$6,R$12)),H_LTV*R$21*H_LevRate/12,0)-IF($B97=IF(R$19="third",R$6,R$12),H_LTV*R$21,0)</f>
        <v>0</v>
      </c>
      <c r="S397" s="19" t="n">
        <f aca="false">S297+IF($B97=0,H_LTV*S$21,0)-IF(AND($B97&gt;=1,$B97&lt;=IF(S$19="third",S$6,S$12)),H_LTV*S$21*H_LevRate/12,0)-IF($B97=IF(S$19="third",S$6,S$12),H_LTV*S$21,0)</f>
        <v>0</v>
      </c>
      <c r="T397" s="19" t="n">
        <f aca="false">T297+IF($B97=0,H_LTV*T$21,0)-IF(AND($B97&gt;=1,$B97&lt;=IF(T$19="third",T$6,T$12)),H_LTV*T$21*H_LevRate/12,0)-IF($B97=IF(T$19="third",T$6,T$12),H_LTV*T$21,0)</f>
        <v>0</v>
      </c>
      <c r="U397" s="19" t="n">
        <f aca="false">U297+IF($B97=0,H_LTV*U$21,0)-IF(AND($B97&gt;=1,$B97&lt;=IF(U$19="third",U$6,U$12)),H_LTV*U$21*H_LevRate/12,0)-IF($B97=IF(U$19="third",U$6,U$12),H_LTV*U$21,0)</f>
        <v>0</v>
      </c>
      <c r="V397" s="19" t="n">
        <f aca="false">V297+IF($B97=0,H_LTV*V$21,0)-IF(AND($B97&gt;=1,$B97&lt;=IF(V$19="third",V$6,V$12)),H_LTV*V$21*H_LevRate/12,0)-IF($B97=IF(V$19="third",V$6,V$12),H_LTV*V$21,0)</f>
        <v>0</v>
      </c>
      <c r="W397" s="19" t="n">
        <f aca="false">W297+IF($B97=0,H_LTV*W$21,0)-IF(AND($B97&gt;=1,$B97&lt;=IF(W$19="third",W$6,W$12)),H_LTV*W$21*H_LevRate/12,0)-IF($B97=IF(W$19="third",W$6,W$12),H_LTV*W$21,0)</f>
        <v>0</v>
      </c>
      <c r="X397" s="19" t="n">
        <f aca="false">X297+IF($B97=0,H_LTV*X$21,0)-IF(AND($B97&gt;=1,$B97&lt;=IF(X$19="third",X$6,X$12)),H_LTV*X$21*H_LevRate/12,0)-IF($B97=IF(X$19="third",X$6,X$12),H_LTV*X$21,0)</f>
        <v>0</v>
      </c>
      <c r="Y397" s="19" t="n">
        <f aca="false">Y297+IF($B97=0,H_LTV*Y$21,0)-IF(AND($B97&gt;=1,$B97&lt;=IF(Y$19="third",Y$6,Y$12)),H_LTV*Y$21*H_LevRate/12,0)-IF($B97=IF(Y$19="third",Y$6,Y$12),H_LTV*Y$21,0)</f>
        <v>0</v>
      </c>
    </row>
    <row r="398" customFormat="false" ht="15" hidden="false" customHeight="false" outlineLevel="0" collapsed="false">
      <c r="B398" s="0" t="n">
        <v>67</v>
      </c>
      <c r="C398" s="19" t="n">
        <f aca="false">C298+IF($B98=0,H_LTV*C$21,0)-IF(AND($B98&gt;=1,$B98&lt;=IF(C$19="third",C$6,C$12)),H_LTV*C$21*H_LevRate/12,0)-IF($B98=IF(C$19="third",C$6,C$12),H_LTV*C$21,0)</f>
        <v>0</v>
      </c>
      <c r="D398" s="19" t="n">
        <f aca="false">D298+IF($B98=0,H_LTV*D$21,0)-IF(AND($B98&gt;=1,$B98&lt;=IF(D$19="third",D$6,D$12)),H_LTV*D$21*H_LevRate/12,0)-IF($B98=IF(D$19="third",D$6,D$12),H_LTV*D$21,0)</f>
        <v>0</v>
      </c>
      <c r="E398" s="19" t="n">
        <f aca="false">E298+IF($B98=0,H_LTV*E$21,0)-IF(AND($B98&gt;=1,$B98&lt;=IF(E$19="third",E$6,E$12)),H_LTV*E$21*H_LevRate/12,0)-IF($B98=IF(E$19="third",E$6,E$12),H_LTV*E$21,0)</f>
        <v>0</v>
      </c>
      <c r="F398" s="19" t="n">
        <f aca="false">F298+IF($B98=0,H_LTV*F$21,0)-IF(AND($B98&gt;=1,$B98&lt;=IF(F$19="third",F$6,F$12)),H_LTV*F$21*H_LevRate/12,0)-IF($B98=IF(F$19="third",F$6,F$12),H_LTV*F$21,0)</f>
        <v>0</v>
      </c>
      <c r="G398" s="19" t="n">
        <f aca="false">G298+IF($B98=0,H_LTV*G$21,0)-IF(AND($B98&gt;=1,$B98&lt;=IF(G$19="third",G$6,G$12)),H_LTV*G$21*H_LevRate/12,0)-IF($B98=IF(G$19="third",G$6,G$12),H_LTV*G$21,0)</f>
        <v>0</v>
      </c>
      <c r="H398" s="19" t="n">
        <f aca="false">H298+IF($B98=0,H_LTV*H$21,0)-IF(AND($B98&gt;=1,$B98&lt;=IF(H$19="third",H$6,H$12)),H_LTV*H$21*H_LevRate/12,0)-IF($B98=IF(H$19="third",H$6,H$12),H_LTV*H$21,0)</f>
        <v>0</v>
      </c>
      <c r="I398" s="19" t="n">
        <f aca="false">I298+IF($B98=0,H_LTV*I$21,0)-IF(AND($B98&gt;=1,$B98&lt;=IF(I$19="third",I$6,I$12)),H_LTV*I$21*H_LevRate/12,0)-IF($B98=IF(I$19="third",I$6,I$12),H_LTV*I$21,0)</f>
        <v>0</v>
      </c>
      <c r="J398" s="19" t="n">
        <f aca="false">J298+IF($B98=0,H_LTV*J$21,0)-IF(AND($B98&gt;=1,$B98&lt;=IF(J$19="third",J$6,J$12)),H_LTV*J$21*H_LevRate/12,0)-IF($B98=IF(J$19="third",J$6,J$12),H_LTV*J$21,0)</f>
        <v>0</v>
      </c>
      <c r="K398" s="19" t="n">
        <f aca="false">K298+IF($B98=0,H_LTV*K$21,0)-IF(AND($B98&gt;=1,$B98&lt;=IF(K$19="third",K$6,K$12)),H_LTV*K$21*H_LevRate/12,0)-IF($B98=IF(K$19="third",K$6,K$12),H_LTV*K$21,0)</f>
        <v>0</v>
      </c>
      <c r="L398" s="19" t="n">
        <f aca="false">L298+IF($B98=0,H_LTV*L$21,0)-IF(AND($B98&gt;=1,$B98&lt;=IF(L$19="third",L$6,L$12)),H_LTV*L$21*H_LevRate/12,0)-IF($B98=IF(L$19="third",L$6,L$12),H_LTV*L$21,0)</f>
        <v>0</v>
      </c>
      <c r="M398" s="19" t="n">
        <f aca="false">M298+IF($B98=0,H_LTV*M$21,0)-IF(AND($B98&gt;=1,$B98&lt;=IF(M$19="third",M$6,M$12)),H_LTV*M$21*H_LevRate/12,0)-IF($B98=IF(M$19="third",M$6,M$12),H_LTV*M$21,0)</f>
        <v>0</v>
      </c>
      <c r="N398" s="19" t="n">
        <f aca="false">N298+IF($B98=0,H_LTV*N$21,0)-IF(AND($B98&gt;=1,$B98&lt;=IF(N$19="third",N$6,N$12)),H_LTV*N$21*H_LevRate/12,0)-IF($B98=IF(N$19="third",N$6,N$12),H_LTV*N$21,0)</f>
        <v>0</v>
      </c>
      <c r="O398" s="19" t="n">
        <f aca="false">O298+IF($B98=0,H_LTV*O$21,0)-IF(AND($B98&gt;=1,$B98&lt;=IF(O$19="third",O$6,O$12)),H_LTV*O$21*H_LevRate/12,0)-IF($B98=IF(O$19="third",O$6,O$12),H_LTV*O$21,0)</f>
        <v>0</v>
      </c>
      <c r="P398" s="19" t="n">
        <f aca="false">P298+IF($B98=0,H_LTV*P$21,0)-IF(AND($B98&gt;=1,$B98&lt;=IF(P$19="third",P$6,P$12)),H_LTV*P$21*H_LevRate/12,0)-IF($B98=IF(P$19="third",P$6,P$12),H_LTV*P$21,0)</f>
        <v>0</v>
      </c>
      <c r="Q398" s="19" t="n">
        <f aca="false">Q298+IF($B98=0,H_LTV*Q$21,0)-IF(AND($B98&gt;=1,$B98&lt;=IF(Q$19="third",Q$6,Q$12)),H_LTV*Q$21*H_LevRate/12,0)-IF($B98=IF(Q$19="third",Q$6,Q$12),H_LTV*Q$21,0)</f>
        <v>0</v>
      </c>
      <c r="R398" s="19" t="n">
        <f aca="false">R298+IF($B98=0,H_LTV*R$21,0)-IF(AND($B98&gt;=1,$B98&lt;=IF(R$19="third",R$6,R$12)),H_LTV*R$21*H_LevRate/12,0)-IF($B98=IF(R$19="third",R$6,R$12),H_LTV*R$21,0)</f>
        <v>0</v>
      </c>
      <c r="S398" s="19" t="n">
        <f aca="false">S298+IF($B98=0,H_LTV*S$21,0)-IF(AND($B98&gt;=1,$B98&lt;=IF(S$19="third",S$6,S$12)),H_LTV*S$21*H_LevRate/12,0)-IF($B98=IF(S$19="third",S$6,S$12),H_LTV*S$21,0)</f>
        <v>0</v>
      </c>
      <c r="T398" s="19" t="n">
        <f aca="false">T298+IF($B98=0,H_LTV*T$21,0)-IF(AND($B98&gt;=1,$B98&lt;=IF(T$19="third",T$6,T$12)),H_LTV*T$21*H_LevRate/12,0)-IF($B98=IF(T$19="third",T$6,T$12),H_LTV*T$21,0)</f>
        <v>0</v>
      </c>
      <c r="U398" s="19" t="n">
        <f aca="false">U298+IF($B98=0,H_LTV*U$21,0)-IF(AND($B98&gt;=1,$B98&lt;=IF(U$19="third",U$6,U$12)),H_LTV*U$21*H_LevRate/12,0)-IF($B98=IF(U$19="third",U$6,U$12),H_LTV*U$21,0)</f>
        <v>0</v>
      </c>
      <c r="V398" s="19" t="n">
        <f aca="false">V298+IF($B98=0,H_LTV*V$21,0)-IF(AND($B98&gt;=1,$B98&lt;=IF(V$19="third",V$6,V$12)),H_LTV*V$21*H_LevRate/12,0)-IF($B98=IF(V$19="third",V$6,V$12),H_LTV*V$21,0)</f>
        <v>0</v>
      </c>
      <c r="W398" s="19" t="n">
        <f aca="false">W298+IF($B98=0,H_LTV*W$21,0)-IF(AND($B98&gt;=1,$B98&lt;=IF(W$19="third",W$6,W$12)),H_LTV*W$21*H_LevRate/12,0)-IF($B98=IF(W$19="third",W$6,W$12),H_LTV*W$21,0)</f>
        <v>0</v>
      </c>
      <c r="X398" s="19" t="n">
        <f aca="false">X298+IF($B98=0,H_LTV*X$21,0)-IF(AND($B98&gt;=1,$B98&lt;=IF(X$19="third",X$6,X$12)),H_LTV*X$21*H_LevRate/12,0)-IF($B98=IF(X$19="third",X$6,X$12),H_LTV*X$21,0)</f>
        <v>0</v>
      </c>
      <c r="Y398" s="19" t="n">
        <f aca="false">Y298+IF($B98=0,H_LTV*Y$21,0)-IF(AND($B98&gt;=1,$B98&lt;=IF(Y$19="third",Y$6,Y$12)),H_LTV*Y$21*H_LevRate/12,0)-IF($B98=IF(Y$19="third",Y$6,Y$12),H_LTV*Y$21,0)</f>
        <v>0</v>
      </c>
    </row>
    <row r="399" customFormat="false" ht="15" hidden="false" customHeight="false" outlineLevel="0" collapsed="false">
      <c r="B399" s="0" t="n">
        <v>68</v>
      </c>
      <c r="C399" s="19" t="n">
        <f aca="false">C299+IF($B99=0,H_LTV*C$21,0)-IF(AND($B99&gt;=1,$B99&lt;=IF(C$19="third",C$6,C$12)),H_LTV*C$21*H_LevRate/12,0)-IF($B99=IF(C$19="third",C$6,C$12),H_LTV*C$21,0)</f>
        <v>0</v>
      </c>
      <c r="D399" s="19" t="n">
        <f aca="false">D299+IF($B99=0,H_LTV*D$21,0)-IF(AND($B99&gt;=1,$B99&lt;=IF(D$19="third",D$6,D$12)),H_LTV*D$21*H_LevRate/12,0)-IF($B99=IF(D$19="third",D$6,D$12),H_LTV*D$21,0)</f>
        <v>0</v>
      </c>
      <c r="E399" s="19" t="n">
        <f aca="false">E299+IF($B99=0,H_LTV*E$21,0)-IF(AND($B99&gt;=1,$B99&lt;=IF(E$19="third",E$6,E$12)),H_LTV*E$21*H_LevRate/12,0)-IF($B99=IF(E$19="third",E$6,E$12),H_LTV*E$21,0)</f>
        <v>0</v>
      </c>
      <c r="F399" s="19" t="n">
        <f aca="false">F299+IF($B99=0,H_LTV*F$21,0)-IF(AND($B99&gt;=1,$B99&lt;=IF(F$19="third",F$6,F$12)),H_LTV*F$21*H_LevRate/12,0)-IF($B99=IF(F$19="third",F$6,F$12),H_LTV*F$21,0)</f>
        <v>0</v>
      </c>
      <c r="G399" s="19" t="n">
        <f aca="false">G299+IF($B99=0,H_LTV*G$21,0)-IF(AND($B99&gt;=1,$B99&lt;=IF(G$19="third",G$6,G$12)),H_LTV*G$21*H_LevRate/12,0)-IF($B99=IF(G$19="third",G$6,G$12),H_LTV*G$21,0)</f>
        <v>0</v>
      </c>
      <c r="H399" s="19" t="n">
        <f aca="false">H299+IF($B99=0,H_LTV*H$21,0)-IF(AND($B99&gt;=1,$B99&lt;=IF(H$19="third",H$6,H$12)),H_LTV*H$21*H_LevRate/12,0)-IF($B99=IF(H$19="third",H$6,H$12),H_LTV*H$21,0)</f>
        <v>0</v>
      </c>
      <c r="I399" s="19" t="n">
        <f aca="false">I299+IF($B99=0,H_LTV*I$21,0)-IF(AND($B99&gt;=1,$B99&lt;=IF(I$19="third",I$6,I$12)),H_LTV*I$21*H_LevRate/12,0)-IF($B99=IF(I$19="third",I$6,I$12),H_LTV*I$21,0)</f>
        <v>0</v>
      </c>
      <c r="J399" s="19" t="n">
        <f aca="false">J299+IF($B99=0,H_LTV*J$21,0)-IF(AND($B99&gt;=1,$B99&lt;=IF(J$19="third",J$6,J$12)),H_LTV*J$21*H_LevRate/12,0)-IF($B99=IF(J$19="third",J$6,J$12),H_LTV*J$21,0)</f>
        <v>0</v>
      </c>
      <c r="K399" s="19" t="n">
        <f aca="false">K299+IF($B99=0,H_LTV*K$21,0)-IF(AND($B99&gt;=1,$B99&lt;=IF(K$19="third",K$6,K$12)),H_LTV*K$21*H_LevRate/12,0)-IF($B99=IF(K$19="third",K$6,K$12),H_LTV*K$21,0)</f>
        <v>0</v>
      </c>
      <c r="L399" s="19" t="n">
        <f aca="false">L299+IF($B99=0,H_LTV*L$21,0)-IF(AND($B99&gt;=1,$B99&lt;=IF(L$19="third",L$6,L$12)),H_LTV*L$21*H_LevRate/12,0)-IF($B99=IF(L$19="third",L$6,L$12),H_LTV*L$21,0)</f>
        <v>0</v>
      </c>
      <c r="M399" s="19" t="n">
        <f aca="false">M299+IF($B99=0,H_LTV*M$21,0)-IF(AND($B99&gt;=1,$B99&lt;=IF(M$19="third",M$6,M$12)),H_LTV*M$21*H_LevRate/12,0)-IF($B99=IF(M$19="third",M$6,M$12),H_LTV*M$21,0)</f>
        <v>0</v>
      </c>
      <c r="N399" s="19" t="n">
        <f aca="false">N299+IF($B99=0,H_LTV*N$21,0)-IF(AND($B99&gt;=1,$B99&lt;=IF(N$19="third",N$6,N$12)),H_LTV*N$21*H_LevRate/12,0)-IF($B99=IF(N$19="third",N$6,N$12),H_LTV*N$21,0)</f>
        <v>0</v>
      </c>
      <c r="O399" s="19" t="n">
        <f aca="false">O299+IF($B99=0,H_LTV*O$21,0)-IF(AND($B99&gt;=1,$B99&lt;=IF(O$19="third",O$6,O$12)),H_LTV*O$21*H_LevRate/12,0)-IF($B99=IF(O$19="third",O$6,O$12),H_LTV*O$21,0)</f>
        <v>0</v>
      </c>
      <c r="P399" s="19" t="n">
        <f aca="false">P299+IF($B99=0,H_LTV*P$21,0)-IF(AND($B99&gt;=1,$B99&lt;=IF(P$19="third",P$6,P$12)),H_LTV*P$21*H_LevRate/12,0)-IF($B99=IF(P$19="third",P$6,P$12),H_LTV*P$21,0)</f>
        <v>0</v>
      </c>
      <c r="Q399" s="19" t="n">
        <f aca="false">Q299+IF($B99=0,H_LTV*Q$21,0)-IF(AND($B99&gt;=1,$B99&lt;=IF(Q$19="third",Q$6,Q$12)),H_LTV*Q$21*H_LevRate/12,0)-IF($B99=IF(Q$19="third",Q$6,Q$12),H_LTV*Q$21,0)</f>
        <v>0</v>
      </c>
      <c r="R399" s="19" t="n">
        <f aca="false">R299+IF($B99=0,H_LTV*R$21,0)-IF(AND($B99&gt;=1,$B99&lt;=IF(R$19="third",R$6,R$12)),H_LTV*R$21*H_LevRate/12,0)-IF($B99=IF(R$19="third",R$6,R$12),H_LTV*R$21,0)</f>
        <v>0</v>
      </c>
      <c r="S399" s="19" t="n">
        <f aca="false">S299+IF($B99=0,H_LTV*S$21,0)-IF(AND($B99&gt;=1,$B99&lt;=IF(S$19="third",S$6,S$12)),H_LTV*S$21*H_LevRate/12,0)-IF($B99=IF(S$19="third",S$6,S$12),H_LTV*S$21,0)</f>
        <v>0</v>
      </c>
      <c r="T399" s="19" t="n">
        <f aca="false">T299+IF($B99=0,H_LTV*T$21,0)-IF(AND($B99&gt;=1,$B99&lt;=IF(T$19="third",T$6,T$12)),H_LTV*T$21*H_LevRate/12,0)-IF($B99=IF(T$19="third",T$6,T$12),H_LTV*T$21,0)</f>
        <v>0</v>
      </c>
      <c r="U399" s="19" t="n">
        <f aca="false">U299+IF($B99=0,H_LTV*U$21,0)-IF(AND($B99&gt;=1,$B99&lt;=IF(U$19="third",U$6,U$12)),H_LTV*U$21*H_LevRate/12,0)-IF($B99=IF(U$19="third",U$6,U$12),H_LTV*U$21,0)</f>
        <v>0</v>
      </c>
      <c r="V399" s="19" t="n">
        <f aca="false">V299+IF($B99=0,H_LTV*V$21,0)-IF(AND($B99&gt;=1,$B99&lt;=IF(V$19="third",V$6,V$12)),H_LTV*V$21*H_LevRate/12,0)-IF($B99=IF(V$19="third",V$6,V$12),H_LTV*V$21,0)</f>
        <v>0</v>
      </c>
      <c r="W399" s="19" t="n">
        <f aca="false">W299+IF($B99=0,H_LTV*W$21,0)-IF(AND($B99&gt;=1,$B99&lt;=IF(W$19="third",W$6,W$12)),H_LTV*W$21*H_LevRate/12,0)-IF($B99=IF(W$19="third",W$6,W$12),H_LTV*W$21,0)</f>
        <v>0</v>
      </c>
      <c r="X399" s="19" t="n">
        <f aca="false">X299+IF($B99=0,H_LTV*X$21,0)-IF(AND($B99&gt;=1,$B99&lt;=IF(X$19="third",X$6,X$12)),H_LTV*X$21*H_LevRate/12,0)-IF($B99=IF(X$19="third",X$6,X$12),H_LTV*X$21,0)</f>
        <v>0</v>
      </c>
      <c r="Y399" s="19" t="n">
        <f aca="false">Y299+IF($B99=0,H_LTV*Y$21,0)-IF(AND($B99&gt;=1,$B99&lt;=IF(Y$19="third",Y$6,Y$12)),H_LTV*Y$21*H_LevRate/12,0)-IF($B99=IF(Y$19="third",Y$6,Y$12),H_LTV*Y$21,0)</f>
        <v>0</v>
      </c>
    </row>
    <row r="400" customFormat="false" ht="15" hidden="false" customHeight="false" outlineLevel="0" collapsed="false">
      <c r="B400" s="0" t="n">
        <v>69</v>
      </c>
      <c r="C400" s="19" t="n">
        <f aca="false">C300+IF($B100=0,H_LTV*C$21,0)-IF(AND($B100&gt;=1,$B100&lt;=IF(C$19="third",C$6,C$12)),H_LTV*C$21*H_LevRate/12,0)-IF($B100=IF(C$19="third",C$6,C$12),H_LTV*C$21,0)</f>
        <v>0</v>
      </c>
      <c r="D400" s="19" t="n">
        <f aca="false">D300+IF($B100=0,H_LTV*D$21,0)-IF(AND($B100&gt;=1,$B100&lt;=IF(D$19="third",D$6,D$12)),H_LTV*D$21*H_LevRate/12,0)-IF($B100=IF(D$19="third",D$6,D$12),H_LTV*D$21,0)</f>
        <v>0</v>
      </c>
      <c r="E400" s="19" t="n">
        <f aca="false">E300+IF($B100=0,H_LTV*E$21,0)-IF(AND($B100&gt;=1,$B100&lt;=IF(E$19="third",E$6,E$12)),H_LTV*E$21*H_LevRate/12,0)-IF($B100=IF(E$19="third",E$6,E$12),H_LTV*E$21,0)</f>
        <v>0</v>
      </c>
      <c r="F400" s="19" t="n">
        <f aca="false">F300+IF($B100=0,H_LTV*F$21,0)-IF(AND($B100&gt;=1,$B100&lt;=IF(F$19="third",F$6,F$12)),H_LTV*F$21*H_LevRate/12,0)-IF($B100=IF(F$19="third",F$6,F$12),H_LTV*F$21,0)</f>
        <v>0</v>
      </c>
      <c r="G400" s="19" t="n">
        <f aca="false">G300+IF($B100=0,H_LTV*G$21,0)-IF(AND($B100&gt;=1,$B100&lt;=IF(G$19="third",G$6,G$12)),H_LTV*G$21*H_LevRate/12,0)-IF($B100=IF(G$19="third",G$6,G$12),H_LTV*G$21,0)</f>
        <v>0</v>
      </c>
      <c r="H400" s="19" t="n">
        <f aca="false">H300+IF($B100=0,H_LTV*H$21,0)-IF(AND($B100&gt;=1,$B100&lt;=IF(H$19="third",H$6,H$12)),H_LTV*H$21*H_LevRate/12,0)-IF($B100=IF(H$19="third",H$6,H$12),H_LTV*H$21,0)</f>
        <v>0</v>
      </c>
      <c r="I400" s="19" t="n">
        <f aca="false">I300+IF($B100=0,H_LTV*I$21,0)-IF(AND($B100&gt;=1,$B100&lt;=IF(I$19="third",I$6,I$12)),H_LTV*I$21*H_LevRate/12,0)-IF($B100=IF(I$19="third",I$6,I$12),H_LTV*I$21,0)</f>
        <v>0</v>
      </c>
      <c r="J400" s="19" t="n">
        <f aca="false">J300+IF($B100=0,H_LTV*J$21,0)-IF(AND($B100&gt;=1,$B100&lt;=IF(J$19="third",J$6,J$12)),H_LTV*J$21*H_LevRate/12,0)-IF($B100=IF(J$19="third",J$6,J$12),H_LTV*J$21,0)</f>
        <v>0</v>
      </c>
      <c r="K400" s="19" t="n">
        <f aca="false">K300+IF($B100=0,H_LTV*K$21,0)-IF(AND($B100&gt;=1,$B100&lt;=IF(K$19="third",K$6,K$12)),H_LTV*K$21*H_LevRate/12,0)-IF($B100=IF(K$19="third",K$6,K$12),H_LTV*K$21,0)</f>
        <v>0</v>
      </c>
      <c r="L400" s="19" t="n">
        <f aca="false">L300+IF($B100=0,H_LTV*L$21,0)-IF(AND($B100&gt;=1,$B100&lt;=IF(L$19="third",L$6,L$12)),H_LTV*L$21*H_LevRate/12,0)-IF($B100=IF(L$19="third",L$6,L$12),H_LTV*L$21,0)</f>
        <v>0</v>
      </c>
      <c r="M400" s="19" t="n">
        <f aca="false">M300+IF($B100=0,H_LTV*M$21,0)-IF(AND($B100&gt;=1,$B100&lt;=IF(M$19="third",M$6,M$12)),H_LTV*M$21*H_LevRate/12,0)-IF($B100=IF(M$19="third",M$6,M$12),H_LTV*M$21,0)</f>
        <v>0</v>
      </c>
      <c r="N400" s="19" t="n">
        <f aca="false">N300+IF($B100=0,H_LTV*N$21,0)-IF(AND($B100&gt;=1,$B100&lt;=IF(N$19="third",N$6,N$12)),H_LTV*N$21*H_LevRate/12,0)-IF($B100=IF(N$19="third",N$6,N$12),H_LTV*N$21,0)</f>
        <v>0</v>
      </c>
      <c r="O400" s="19" t="n">
        <f aca="false">O300+IF($B100=0,H_LTV*O$21,0)-IF(AND($B100&gt;=1,$B100&lt;=IF(O$19="third",O$6,O$12)),H_LTV*O$21*H_LevRate/12,0)-IF($B100=IF(O$19="third",O$6,O$12),H_LTV*O$21,0)</f>
        <v>0</v>
      </c>
      <c r="P400" s="19" t="n">
        <f aca="false">P300+IF($B100=0,H_LTV*P$21,0)-IF(AND($B100&gt;=1,$B100&lt;=IF(P$19="third",P$6,P$12)),H_LTV*P$21*H_LevRate/12,0)-IF($B100=IF(P$19="third",P$6,P$12),H_LTV*P$21,0)</f>
        <v>0</v>
      </c>
      <c r="Q400" s="19" t="n">
        <f aca="false">Q300+IF($B100=0,H_LTV*Q$21,0)-IF(AND($B100&gt;=1,$B100&lt;=IF(Q$19="third",Q$6,Q$12)),H_LTV*Q$21*H_LevRate/12,0)-IF($B100=IF(Q$19="third",Q$6,Q$12),H_LTV*Q$21,0)</f>
        <v>0</v>
      </c>
      <c r="R400" s="19" t="n">
        <f aca="false">R300+IF($B100=0,H_LTV*R$21,0)-IF(AND($B100&gt;=1,$B100&lt;=IF(R$19="third",R$6,R$12)),H_LTV*R$21*H_LevRate/12,0)-IF($B100=IF(R$19="third",R$6,R$12),H_LTV*R$21,0)</f>
        <v>0</v>
      </c>
      <c r="S400" s="19" t="n">
        <f aca="false">S300+IF($B100=0,H_LTV*S$21,0)-IF(AND($B100&gt;=1,$B100&lt;=IF(S$19="third",S$6,S$12)),H_LTV*S$21*H_LevRate/12,0)-IF($B100=IF(S$19="third",S$6,S$12),H_LTV*S$21,0)</f>
        <v>0</v>
      </c>
      <c r="T400" s="19" t="n">
        <f aca="false">T300+IF($B100=0,H_LTV*T$21,0)-IF(AND($B100&gt;=1,$B100&lt;=IF(T$19="third",T$6,T$12)),H_LTV*T$21*H_LevRate/12,0)-IF($B100=IF(T$19="third",T$6,T$12),H_LTV*T$21,0)</f>
        <v>0</v>
      </c>
      <c r="U400" s="19" t="n">
        <f aca="false">U300+IF($B100=0,H_LTV*U$21,0)-IF(AND($B100&gt;=1,$B100&lt;=IF(U$19="third",U$6,U$12)),H_LTV*U$21*H_LevRate/12,0)-IF($B100=IF(U$19="third",U$6,U$12),H_LTV*U$21,0)</f>
        <v>0</v>
      </c>
      <c r="V400" s="19" t="n">
        <f aca="false">V300+IF($B100=0,H_LTV*V$21,0)-IF(AND($B100&gt;=1,$B100&lt;=IF(V$19="third",V$6,V$12)),H_LTV*V$21*H_LevRate/12,0)-IF($B100=IF(V$19="third",V$6,V$12),H_LTV*V$21,0)</f>
        <v>0</v>
      </c>
      <c r="W400" s="19" t="n">
        <f aca="false">W300+IF($B100=0,H_LTV*W$21,0)-IF(AND($B100&gt;=1,$B100&lt;=IF(W$19="third",W$6,W$12)),H_LTV*W$21*H_LevRate/12,0)-IF($B100=IF(W$19="third",W$6,W$12),H_LTV*W$21,0)</f>
        <v>0</v>
      </c>
      <c r="X400" s="19" t="n">
        <f aca="false">X300+IF($B100=0,H_LTV*X$21,0)-IF(AND($B100&gt;=1,$B100&lt;=IF(X$19="third",X$6,X$12)),H_LTV*X$21*H_LevRate/12,0)-IF($B100=IF(X$19="third",X$6,X$12),H_LTV*X$21,0)</f>
        <v>0</v>
      </c>
      <c r="Y400" s="19" t="n">
        <f aca="false">Y300+IF($B100=0,H_LTV*Y$21,0)-IF(AND($B100&gt;=1,$B100&lt;=IF(Y$19="third",Y$6,Y$12)),H_LTV*Y$21*H_LevRate/12,0)-IF($B100=IF(Y$19="third",Y$6,Y$12),H_LTV*Y$21,0)</f>
        <v>0</v>
      </c>
    </row>
    <row r="401" customFormat="false" ht="15" hidden="false" customHeight="false" outlineLevel="0" collapsed="false">
      <c r="B401" s="0" t="n">
        <v>70</v>
      </c>
      <c r="C401" s="19" t="n">
        <f aca="false">C301+IF($B101=0,H_LTV*C$21,0)-IF(AND($B101&gt;=1,$B101&lt;=IF(C$19="third",C$6,C$12)),H_LTV*C$21*H_LevRate/12,0)-IF($B101=IF(C$19="third",C$6,C$12),H_LTV*C$21,0)</f>
        <v>0</v>
      </c>
      <c r="D401" s="19" t="n">
        <f aca="false">D301+IF($B101=0,H_LTV*D$21,0)-IF(AND($B101&gt;=1,$B101&lt;=IF(D$19="third",D$6,D$12)),H_LTV*D$21*H_LevRate/12,0)-IF($B101=IF(D$19="third",D$6,D$12),H_LTV*D$21,0)</f>
        <v>0</v>
      </c>
      <c r="E401" s="19" t="n">
        <f aca="false">E301+IF($B101=0,H_LTV*E$21,0)-IF(AND($B101&gt;=1,$B101&lt;=IF(E$19="third",E$6,E$12)),H_LTV*E$21*H_LevRate/12,0)-IF($B101=IF(E$19="third",E$6,E$12),H_LTV*E$21,0)</f>
        <v>0</v>
      </c>
      <c r="F401" s="19" t="n">
        <f aca="false">F301+IF($B101=0,H_LTV*F$21,0)-IF(AND($B101&gt;=1,$B101&lt;=IF(F$19="third",F$6,F$12)),H_LTV*F$21*H_LevRate/12,0)-IF($B101=IF(F$19="third",F$6,F$12),H_LTV*F$21,0)</f>
        <v>0</v>
      </c>
      <c r="G401" s="19" t="n">
        <f aca="false">G301+IF($B101=0,H_LTV*G$21,0)-IF(AND($B101&gt;=1,$B101&lt;=IF(G$19="third",G$6,G$12)),H_LTV*G$21*H_LevRate/12,0)-IF($B101=IF(G$19="third",G$6,G$12),H_LTV*G$21,0)</f>
        <v>0</v>
      </c>
      <c r="H401" s="19" t="n">
        <f aca="false">H301+IF($B101=0,H_LTV*H$21,0)-IF(AND($B101&gt;=1,$B101&lt;=IF(H$19="third",H$6,H$12)),H_LTV*H$21*H_LevRate/12,0)-IF($B101=IF(H$19="third",H$6,H$12),H_LTV*H$21,0)</f>
        <v>0</v>
      </c>
      <c r="I401" s="19" t="n">
        <f aca="false">I301+IF($B101=0,H_LTV*I$21,0)-IF(AND($B101&gt;=1,$B101&lt;=IF(I$19="third",I$6,I$12)),H_LTV*I$21*H_LevRate/12,0)-IF($B101=IF(I$19="third",I$6,I$12),H_LTV*I$21,0)</f>
        <v>0</v>
      </c>
      <c r="J401" s="19" t="n">
        <f aca="false">J301+IF($B101=0,H_LTV*J$21,0)-IF(AND($B101&gt;=1,$B101&lt;=IF(J$19="third",J$6,J$12)),H_LTV*J$21*H_LevRate/12,0)-IF($B101=IF(J$19="third",J$6,J$12),H_LTV*J$21,0)</f>
        <v>0</v>
      </c>
      <c r="K401" s="19" t="n">
        <f aca="false">K301+IF($B101=0,H_LTV*K$21,0)-IF(AND($B101&gt;=1,$B101&lt;=IF(K$19="third",K$6,K$12)),H_LTV*K$21*H_LevRate/12,0)-IF($B101=IF(K$19="third",K$6,K$12),H_LTV*K$21,0)</f>
        <v>0</v>
      </c>
      <c r="L401" s="19" t="n">
        <f aca="false">L301+IF($B101=0,H_LTV*L$21,0)-IF(AND($B101&gt;=1,$B101&lt;=IF(L$19="third",L$6,L$12)),H_LTV*L$21*H_LevRate/12,0)-IF($B101=IF(L$19="third",L$6,L$12),H_LTV*L$21,0)</f>
        <v>0</v>
      </c>
      <c r="M401" s="19" t="n">
        <f aca="false">M301+IF($B101=0,H_LTV*M$21,0)-IF(AND($B101&gt;=1,$B101&lt;=IF(M$19="third",M$6,M$12)),H_LTV*M$21*H_LevRate/12,0)-IF($B101=IF(M$19="third",M$6,M$12),H_LTV*M$21,0)</f>
        <v>0</v>
      </c>
      <c r="N401" s="19" t="n">
        <f aca="false">N301+IF($B101=0,H_LTV*N$21,0)-IF(AND($B101&gt;=1,$B101&lt;=IF(N$19="third",N$6,N$12)),H_LTV*N$21*H_LevRate/12,0)-IF($B101=IF(N$19="third",N$6,N$12),H_LTV*N$21,0)</f>
        <v>0</v>
      </c>
      <c r="O401" s="19" t="n">
        <f aca="false">O301+IF($B101=0,H_LTV*O$21,0)-IF(AND($B101&gt;=1,$B101&lt;=IF(O$19="third",O$6,O$12)),H_LTV*O$21*H_LevRate/12,0)-IF($B101=IF(O$19="third",O$6,O$12),H_LTV*O$21,0)</f>
        <v>0</v>
      </c>
      <c r="P401" s="19" t="n">
        <f aca="false">P301+IF($B101=0,H_LTV*P$21,0)-IF(AND($B101&gt;=1,$B101&lt;=IF(P$19="third",P$6,P$12)),H_LTV*P$21*H_LevRate/12,0)-IF($B101=IF(P$19="third",P$6,P$12),H_LTV*P$21,0)</f>
        <v>0</v>
      </c>
      <c r="Q401" s="19" t="n">
        <f aca="false">Q301+IF($B101=0,H_LTV*Q$21,0)-IF(AND($B101&gt;=1,$B101&lt;=IF(Q$19="third",Q$6,Q$12)),H_LTV*Q$21*H_LevRate/12,0)-IF($B101=IF(Q$19="third",Q$6,Q$12),H_LTV*Q$21,0)</f>
        <v>0</v>
      </c>
      <c r="R401" s="19" t="n">
        <f aca="false">R301+IF($B101=0,H_LTV*R$21,0)-IF(AND($B101&gt;=1,$B101&lt;=IF(R$19="third",R$6,R$12)),H_LTV*R$21*H_LevRate/12,0)-IF($B101=IF(R$19="third",R$6,R$12),H_LTV*R$21,0)</f>
        <v>0</v>
      </c>
      <c r="S401" s="19" t="n">
        <f aca="false">S301+IF($B101=0,H_LTV*S$21,0)-IF(AND($B101&gt;=1,$B101&lt;=IF(S$19="third",S$6,S$12)),H_LTV*S$21*H_LevRate/12,0)-IF($B101=IF(S$19="third",S$6,S$12),H_LTV*S$21,0)</f>
        <v>0</v>
      </c>
      <c r="T401" s="19" t="n">
        <f aca="false">T301+IF($B101=0,H_LTV*T$21,0)-IF(AND($B101&gt;=1,$B101&lt;=IF(T$19="third",T$6,T$12)),H_LTV*T$21*H_LevRate/12,0)-IF($B101=IF(T$19="third",T$6,T$12),H_LTV*T$21,0)</f>
        <v>0</v>
      </c>
      <c r="U401" s="19" t="n">
        <f aca="false">U301+IF($B101=0,H_LTV*U$21,0)-IF(AND($B101&gt;=1,$B101&lt;=IF(U$19="third",U$6,U$12)),H_LTV*U$21*H_LevRate/12,0)-IF($B101=IF(U$19="third",U$6,U$12),H_LTV*U$21,0)</f>
        <v>0</v>
      </c>
      <c r="V401" s="19" t="n">
        <f aca="false">V301+IF($B101=0,H_LTV*V$21,0)-IF(AND($B101&gt;=1,$B101&lt;=IF(V$19="third",V$6,V$12)),H_LTV*V$21*H_LevRate/12,0)-IF($B101=IF(V$19="third",V$6,V$12),H_LTV*V$21,0)</f>
        <v>0</v>
      </c>
      <c r="W401" s="19" t="n">
        <f aca="false">W301+IF($B101=0,H_LTV*W$21,0)-IF(AND($B101&gt;=1,$B101&lt;=IF(W$19="third",W$6,W$12)),H_LTV*W$21*H_LevRate/12,0)-IF($B101=IF(W$19="third",W$6,W$12),H_LTV*W$21,0)</f>
        <v>0</v>
      </c>
      <c r="X401" s="19" t="n">
        <f aca="false">X301+IF($B101=0,H_LTV*X$21,0)-IF(AND($B101&gt;=1,$B101&lt;=IF(X$19="third",X$6,X$12)),H_LTV*X$21*H_LevRate/12,0)-IF($B101=IF(X$19="third",X$6,X$12),H_LTV*X$21,0)</f>
        <v>0</v>
      </c>
      <c r="Y401" s="19" t="n">
        <f aca="false">Y301+IF($B101=0,H_LTV*Y$21,0)-IF(AND($B101&gt;=1,$B101&lt;=IF(Y$19="third",Y$6,Y$12)),H_LTV*Y$21*H_LevRate/12,0)-IF($B101=IF(Y$19="third",Y$6,Y$12),H_LTV*Y$21,0)</f>
        <v>0</v>
      </c>
    </row>
    <row r="402" customFormat="false" ht="15" hidden="false" customHeight="false" outlineLevel="0" collapsed="false">
      <c r="B402" s="0" t="n">
        <v>71</v>
      </c>
      <c r="C402" s="19" t="n">
        <f aca="false">C302+IF($B102=0,H_LTV*C$21,0)-IF(AND($B102&gt;=1,$B102&lt;=IF(C$19="third",C$6,C$12)),H_LTV*C$21*H_LevRate/12,0)-IF($B102=IF(C$19="third",C$6,C$12),H_LTV*C$21,0)</f>
        <v>0</v>
      </c>
      <c r="D402" s="19" t="n">
        <f aca="false">D302+IF($B102=0,H_LTV*D$21,0)-IF(AND($B102&gt;=1,$B102&lt;=IF(D$19="third",D$6,D$12)),H_LTV*D$21*H_LevRate/12,0)-IF($B102=IF(D$19="third",D$6,D$12),H_LTV*D$21,0)</f>
        <v>0</v>
      </c>
      <c r="E402" s="19" t="n">
        <f aca="false">E302+IF($B102=0,H_LTV*E$21,0)-IF(AND($B102&gt;=1,$B102&lt;=IF(E$19="third",E$6,E$12)),H_LTV*E$21*H_LevRate/12,0)-IF($B102=IF(E$19="third",E$6,E$12),H_LTV*E$21,0)</f>
        <v>0</v>
      </c>
      <c r="F402" s="19" t="n">
        <f aca="false">F302+IF($B102=0,H_LTV*F$21,0)-IF(AND($B102&gt;=1,$B102&lt;=IF(F$19="third",F$6,F$12)),H_LTV*F$21*H_LevRate/12,0)-IF($B102=IF(F$19="third",F$6,F$12),H_LTV*F$21,0)</f>
        <v>0</v>
      </c>
      <c r="G402" s="19" t="n">
        <f aca="false">G302+IF($B102=0,H_LTV*G$21,0)-IF(AND($B102&gt;=1,$B102&lt;=IF(G$19="third",G$6,G$12)),H_LTV*G$21*H_LevRate/12,0)-IF($B102=IF(G$19="third",G$6,G$12),H_LTV*G$21,0)</f>
        <v>0</v>
      </c>
      <c r="H402" s="19" t="n">
        <f aca="false">H302+IF($B102=0,H_LTV*H$21,0)-IF(AND($B102&gt;=1,$B102&lt;=IF(H$19="third",H$6,H$12)),H_LTV*H$21*H_LevRate/12,0)-IF($B102=IF(H$19="third",H$6,H$12),H_LTV*H$21,0)</f>
        <v>0</v>
      </c>
      <c r="I402" s="19" t="n">
        <f aca="false">I302+IF($B102=0,H_LTV*I$21,0)-IF(AND($B102&gt;=1,$B102&lt;=IF(I$19="third",I$6,I$12)),H_LTV*I$21*H_LevRate/12,0)-IF($B102=IF(I$19="third",I$6,I$12),H_LTV*I$21,0)</f>
        <v>0</v>
      </c>
      <c r="J402" s="19" t="n">
        <f aca="false">J302+IF($B102=0,H_LTV*J$21,0)-IF(AND($B102&gt;=1,$B102&lt;=IF(J$19="third",J$6,J$12)),H_LTV*J$21*H_LevRate/12,0)-IF($B102=IF(J$19="third",J$6,J$12),H_LTV*J$21,0)</f>
        <v>0</v>
      </c>
      <c r="K402" s="19" t="n">
        <f aca="false">K302+IF($B102=0,H_LTV*K$21,0)-IF(AND($B102&gt;=1,$B102&lt;=IF(K$19="third",K$6,K$12)),H_LTV*K$21*H_LevRate/12,0)-IF($B102=IF(K$19="third",K$6,K$12),H_LTV*K$21,0)</f>
        <v>0</v>
      </c>
      <c r="L402" s="19" t="n">
        <f aca="false">L302+IF($B102=0,H_LTV*L$21,0)-IF(AND($B102&gt;=1,$B102&lt;=IF(L$19="third",L$6,L$12)),H_LTV*L$21*H_LevRate/12,0)-IF($B102=IF(L$19="third",L$6,L$12),H_LTV*L$21,0)</f>
        <v>0</v>
      </c>
      <c r="M402" s="19" t="n">
        <f aca="false">M302+IF($B102=0,H_LTV*M$21,0)-IF(AND($B102&gt;=1,$B102&lt;=IF(M$19="third",M$6,M$12)),H_LTV*M$21*H_LevRate/12,0)-IF($B102=IF(M$19="third",M$6,M$12),H_LTV*M$21,0)</f>
        <v>0</v>
      </c>
      <c r="N402" s="19" t="n">
        <f aca="false">N302+IF($B102=0,H_LTV*N$21,0)-IF(AND($B102&gt;=1,$B102&lt;=IF(N$19="third",N$6,N$12)),H_LTV*N$21*H_LevRate/12,0)-IF($B102=IF(N$19="third",N$6,N$12),H_LTV*N$21,0)</f>
        <v>0</v>
      </c>
      <c r="O402" s="19" t="n">
        <f aca="false">O302+IF($B102=0,H_LTV*O$21,0)-IF(AND($B102&gt;=1,$B102&lt;=IF(O$19="third",O$6,O$12)),H_LTV*O$21*H_LevRate/12,0)-IF($B102=IF(O$19="third",O$6,O$12),H_LTV*O$21,0)</f>
        <v>0</v>
      </c>
      <c r="P402" s="19" t="n">
        <f aca="false">P302+IF($B102=0,H_LTV*P$21,0)-IF(AND($B102&gt;=1,$B102&lt;=IF(P$19="third",P$6,P$12)),H_LTV*P$21*H_LevRate/12,0)-IF($B102=IF(P$19="third",P$6,P$12),H_LTV*P$21,0)</f>
        <v>0</v>
      </c>
      <c r="Q402" s="19" t="n">
        <f aca="false">Q302+IF($B102=0,H_LTV*Q$21,0)-IF(AND($B102&gt;=1,$B102&lt;=IF(Q$19="third",Q$6,Q$12)),H_LTV*Q$21*H_LevRate/12,0)-IF($B102=IF(Q$19="third",Q$6,Q$12),H_LTV*Q$21,0)</f>
        <v>0</v>
      </c>
      <c r="R402" s="19" t="n">
        <f aca="false">R302+IF($B102=0,H_LTV*R$21,0)-IF(AND($B102&gt;=1,$B102&lt;=IF(R$19="third",R$6,R$12)),H_LTV*R$21*H_LevRate/12,0)-IF($B102=IF(R$19="third",R$6,R$12),H_LTV*R$21,0)</f>
        <v>0</v>
      </c>
      <c r="S402" s="19" t="n">
        <f aca="false">S302+IF($B102=0,H_LTV*S$21,0)-IF(AND($B102&gt;=1,$B102&lt;=IF(S$19="third",S$6,S$12)),H_LTV*S$21*H_LevRate/12,0)-IF($B102=IF(S$19="third",S$6,S$12),H_LTV*S$21,0)</f>
        <v>0</v>
      </c>
      <c r="T402" s="19" t="n">
        <f aca="false">T302+IF($B102=0,H_LTV*T$21,0)-IF(AND($B102&gt;=1,$B102&lt;=IF(T$19="third",T$6,T$12)),H_LTV*T$21*H_LevRate/12,0)-IF($B102=IF(T$19="third",T$6,T$12),H_LTV*T$21,0)</f>
        <v>0</v>
      </c>
      <c r="U402" s="19" t="n">
        <f aca="false">U302+IF($B102=0,H_LTV*U$21,0)-IF(AND($B102&gt;=1,$B102&lt;=IF(U$19="third",U$6,U$12)),H_LTV*U$21*H_LevRate/12,0)-IF($B102=IF(U$19="third",U$6,U$12),H_LTV*U$21,0)</f>
        <v>0</v>
      </c>
      <c r="V402" s="19" t="n">
        <f aca="false">V302+IF($B102=0,H_LTV*V$21,0)-IF(AND($B102&gt;=1,$B102&lt;=IF(V$19="third",V$6,V$12)),H_LTV*V$21*H_LevRate/12,0)-IF($B102=IF(V$19="third",V$6,V$12),H_LTV*V$21,0)</f>
        <v>0</v>
      </c>
      <c r="W402" s="19" t="n">
        <f aca="false">W302+IF($B102=0,H_LTV*W$21,0)-IF(AND($B102&gt;=1,$B102&lt;=IF(W$19="third",W$6,W$12)),H_LTV*W$21*H_LevRate/12,0)-IF($B102=IF(W$19="third",W$6,W$12),H_LTV*W$21,0)</f>
        <v>0</v>
      </c>
      <c r="X402" s="19" t="n">
        <f aca="false">X302+IF($B102=0,H_LTV*X$21,0)-IF(AND($B102&gt;=1,$B102&lt;=IF(X$19="third",X$6,X$12)),H_LTV*X$21*H_LevRate/12,0)-IF($B102=IF(X$19="third",X$6,X$12),H_LTV*X$21,0)</f>
        <v>0</v>
      </c>
      <c r="Y402" s="19" t="n">
        <f aca="false">Y302+IF($B102=0,H_LTV*Y$21,0)-IF(AND($B102&gt;=1,$B102&lt;=IF(Y$19="third",Y$6,Y$12)),H_LTV*Y$21*H_LevRate/12,0)-IF($B102=IF(Y$19="third",Y$6,Y$12),H_LTV*Y$21,0)</f>
        <v>0</v>
      </c>
    </row>
    <row r="403" customFormat="false" ht="15" hidden="false" customHeight="false" outlineLevel="0" collapsed="false">
      <c r="B403" s="0" t="n">
        <v>72</v>
      </c>
      <c r="C403" s="19" t="n">
        <f aca="false">C303+IF($B103=0,H_LTV*C$21,0)-IF(AND($B103&gt;=1,$B103&lt;=IF(C$19="third",C$6,C$12)),H_LTV*C$21*H_LevRate/12,0)-IF($B103=IF(C$19="third",C$6,C$12),H_LTV*C$21,0)</f>
        <v>0</v>
      </c>
      <c r="D403" s="19" t="n">
        <f aca="false">D303+IF($B103=0,H_LTV*D$21,0)-IF(AND($B103&gt;=1,$B103&lt;=IF(D$19="third",D$6,D$12)),H_LTV*D$21*H_LevRate/12,0)-IF($B103=IF(D$19="third",D$6,D$12),H_LTV*D$21,0)</f>
        <v>0</v>
      </c>
      <c r="E403" s="19" t="n">
        <f aca="false">E303+IF($B103=0,H_LTV*E$21,0)-IF(AND($B103&gt;=1,$B103&lt;=IF(E$19="third",E$6,E$12)),H_LTV*E$21*H_LevRate/12,0)-IF($B103=IF(E$19="third",E$6,E$12),H_LTV*E$21,0)</f>
        <v>0</v>
      </c>
      <c r="F403" s="19" t="n">
        <f aca="false">F303+IF($B103=0,H_LTV*F$21,0)-IF(AND($B103&gt;=1,$B103&lt;=IF(F$19="third",F$6,F$12)),H_LTV*F$21*H_LevRate/12,0)-IF($B103=IF(F$19="third",F$6,F$12),H_LTV*F$21,0)</f>
        <v>0</v>
      </c>
      <c r="G403" s="19" t="n">
        <f aca="false">G303+IF($B103=0,H_LTV*G$21,0)-IF(AND($B103&gt;=1,$B103&lt;=IF(G$19="third",G$6,G$12)),H_LTV*G$21*H_LevRate/12,0)-IF($B103=IF(G$19="third",G$6,G$12),H_LTV*G$21,0)</f>
        <v>0</v>
      </c>
      <c r="H403" s="19" t="n">
        <f aca="false">H303+IF($B103=0,H_LTV*H$21,0)-IF(AND($B103&gt;=1,$B103&lt;=IF(H$19="third",H$6,H$12)),H_LTV*H$21*H_LevRate/12,0)-IF($B103=IF(H$19="third",H$6,H$12),H_LTV*H$21,0)</f>
        <v>0</v>
      </c>
      <c r="I403" s="19" t="n">
        <f aca="false">I303+IF($B103=0,H_LTV*I$21,0)-IF(AND($B103&gt;=1,$B103&lt;=IF(I$19="third",I$6,I$12)),H_LTV*I$21*H_LevRate/12,0)-IF($B103=IF(I$19="third",I$6,I$12),H_LTV*I$21,0)</f>
        <v>0</v>
      </c>
      <c r="J403" s="19" t="n">
        <f aca="false">J303+IF($B103=0,H_LTV*J$21,0)-IF(AND($B103&gt;=1,$B103&lt;=IF(J$19="third",J$6,J$12)),H_LTV*J$21*H_LevRate/12,0)-IF($B103=IF(J$19="third",J$6,J$12),H_LTV*J$21,0)</f>
        <v>0</v>
      </c>
      <c r="K403" s="19" t="n">
        <f aca="false">K303+IF($B103=0,H_LTV*K$21,0)-IF(AND($B103&gt;=1,$B103&lt;=IF(K$19="third",K$6,K$12)),H_LTV*K$21*H_LevRate/12,0)-IF($B103=IF(K$19="third",K$6,K$12),H_LTV*K$21,0)</f>
        <v>0</v>
      </c>
      <c r="L403" s="19" t="n">
        <f aca="false">L303+IF($B103=0,H_LTV*L$21,0)-IF(AND($B103&gt;=1,$B103&lt;=IF(L$19="third",L$6,L$12)),H_LTV*L$21*H_LevRate/12,0)-IF($B103=IF(L$19="third",L$6,L$12),H_LTV*L$21,0)</f>
        <v>0</v>
      </c>
      <c r="M403" s="19" t="n">
        <f aca="false">M303+IF($B103=0,H_LTV*M$21,0)-IF(AND($B103&gt;=1,$B103&lt;=IF(M$19="third",M$6,M$12)),H_LTV*M$21*H_LevRate/12,0)-IF($B103=IF(M$19="third",M$6,M$12),H_LTV*M$21,0)</f>
        <v>0</v>
      </c>
      <c r="N403" s="19" t="n">
        <f aca="false">N303+IF($B103=0,H_LTV*N$21,0)-IF(AND($B103&gt;=1,$B103&lt;=IF(N$19="third",N$6,N$12)),H_LTV*N$21*H_LevRate/12,0)-IF($B103=IF(N$19="third",N$6,N$12),H_LTV*N$21,0)</f>
        <v>0</v>
      </c>
      <c r="O403" s="19" t="n">
        <f aca="false">O303+IF($B103=0,H_LTV*O$21,0)-IF(AND($B103&gt;=1,$B103&lt;=IF(O$19="third",O$6,O$12)),H_LTV*O$21*H_LevRate/12,0)-IF($B103=IF(O$19="third",O$6,O$12),H_LTV*O$21,0)</f>
        <v>0</v>
      </c>
      <c r="P403" s="19" t="n">
        <f aca="false">P303+IF($B103=0,H_LTV*P$21,0)-IF(AND($B103&gt;=1,$B103&lt;=IF(P$19="third",P$6,P$12)),H_LTV*P$21*H_LevRate/12,0)-IF($B103=IF(P$19="third",P$6,P$12),H_LTV*P$21,0)</f>
        <v>0</v>
      </c>
      <c r="Q403" s="19" t="n">
        <f aca="false">Q303+IF($B103=0,H_LTV*Q$21,0)-IF(AND($B103&gt;=1,$B103&lt;=IF(Q$19="third",Q$6,Q$12)),H_LTV*Q$21*H_LevRate/12,0)-IF($B103=IF(Q$19="third",Q$6,Q$12),H_LTV*Q$21,0)</f>
        <v>0</v>
      </c>
      <c r="R403" s="19" t="n">
        <f aca="false">R303+IF($B103=0,H_LTV*R$21,0)-IF(AND($B103&gt;=1,$B103&lt;=IF(R$19="third",R$6,R$12)),H_LTV*R$21*H_LevRate/12,0)-IF($B103=IF(R$19="third",R$6,R$12),H_LTV*R$21,0)</f>
        <v>0</v>
      </c>
      <c r="S403" s="19" t="n">
        <f aca="false">S303+IF($B103=0,H_LTV*S$21,0)-IF(AND($B103&gt;=1,$B103&lt;=IF(S$19="third",S$6,S$12)),H_LTV*S$21*H_LevRate/12,0)-IF($B103=IF(S$19="third",S$6,S$12),H_LTV*S$21,0)</f>
        <v>0</v>
      </c>
      <c r="T403" s="19" t="n">
        <f aca="false">T303+IF($B103=0,H_LTV*T$21,0)-IF(AND($B103&gt;=1,$B103&lt;=IF(T$19="third",T$6,T$12)),H_LTV*T$21*H_LevRate/12,0)-IF($B103=IF(T$19="third",T$6,T$12),H_LTV*T$21,0)</f>
        <v>0</v>
      </c>
      <c r="U403" s="19" t="n">
        <f aca="false">U303+IF($B103=0,H_LTV*U$21,0)-IF(AND($B103&gt;=1,$B103&lt;=IF(U$19="third",U$6,U$12)),H_LTV*U$21*H_LevRate/12,0)-IF($B103=IF(U$19="third",U$6,U$12),H_LTV*U$21,0)</f>
        <v>0</v>
      </c>
      <c r="V403" s="19" t="n">
        <f aca="false">V303+IF($B103=0,H_LTV*V$21,0)-IF(AND($B103&gt;=1,$B103&lt;=IF(V$19="third",V$6,V$12)),H_LTV*V$21*H_LevRate/12,0)-IF($B103=IF(V$19="third",V$6,V$12),H_LTV*V$21,0)</f>
        <v>0</v>
      </c>
      <c r="W403" s="19" t="n">
        <f aca="false">W303+IF($B103=0,H_LTV*W$21,0)-IF(AND($B103&gt;=1,$B103&lt;=IF(W$19="third",W$6,W$12)),H_LTV*W$21*H_LevRate/12,0)-IF($B103=IF(W$19="third",W$6,W$12),H_LTV*W$21,0)</f>
        <v>0</v>
      </c>
      <c r="X403" s="19" t="n">
        <f aca="false">X303+IF($B103=0,H_LTV*X$21,0)-IF(AND($B103&gt;=1,$B103&lt;=IF(X$19="third",X$6,X$12)),H_LTV*X$21*H_LevRate/12,0)-IF($B103=IF(X$19="third",X$6,X$12),H_LTV*X$21,0)</f>
        <v>0</v>
      </c>
      <c r="Y403" s="19" t="n">
        <f aca="false">Y303+IF($B103=0,H_LTV*Y$21,0)-IF(AND($B103&gt;=1,$B103&lt;=IF(Y$19="third",Y$6,Y$12)),H_LTV*Y$21*H_LevRate/12,0)-IF($B103=IF(Y$19="third",Y$6,Y$12),H_LTV*Y$21,0)</f>
        <v>0</v>
      </c>
    </row>
    <row r="404" customFormat="false" ht="15" hidden="false" customHeight="false" outlineLevel="0" collapsed="false">
      <c r="B404" s="0" t="n">
        <v>73</v>
      </c>
      <c r="C404" s="19" t="n">
        <f aca="false">C304+IF($B104=0,H_LTV*C$21,0)-IF(AND($B104&gt;=1,$B104&lt;=IF(C$19="third",C$6,C$12)),H_LTV*C$21*H_LevRate/12,0)-IF($B104=IF(C$19="third",C$6,C$12),H_LTV*C$21,0)</f>
        <v>0</v>
      </c>
      <c r="D404" s="19" t="n">
        <f aca="false">D304+IF($B104=0,H_LTV*D$21,0)-IF(AND($B104&gt;=1,$B104&lt;=IF(D$19="third",D$6,D$12)),H_LTV*D$21*H_LevRate/12,0)-IF($B104=IF(D$19="third",D$6,D$12),H_LTV*D$21,0)</f>
        <v>0</v>
      </c>
      <c r="E404" s="19" t="n">
        <f aca="false">E304+IF($B104=0,H_LTV*E$21,0)-IF(AND($B104&gt;=1,$B104&lt;=IF(E$19="third",E$6,E$12)),H_LTV*E$21*H_LevRate/12,0)-IF($B104=IF(E$19="third",E$6,E$12),H_LTV*E$21,0)</f>
        <v>0</v>
      </c>
      <c r="F404" s="19" t="n">
        <f aca="false">F304+IF($B104=0,H_LTV*F$21,0)-IF(AND($B104&gt;=1,$B104&lt;=IF(F$19="third",F$6,F$12)),H_LTV*F$21*H_LevRate/12,0)-IF($B104=IF(F$19="third",F$6,F$12),H_LTV*F$21,0)</f>
        <v>0</v>
      </c>
      <c r="G404" s="19" t="n">
        <f aca="false">G304+IF($B104=0,H_LTV*G$21,0)-IF(AND($B104&gt;=1,$B104&lt;=IF(G$19="third",G$6,G$12)),H_LTV*G$21*H_LevRate/12,0)-IF($B104=IF(G$19="third",G$6,G$12),H_LTV*G$21,0)</f>
        <v>0</v>
      </c>
      <c r="H404" s="19" t="n">
        <f aca="false">H304+IF($B104=0,H_LTV*H$21,0)-IF(AND($B104&gt;=1,$B104&lt;=IF(H$19="third",H$6,H$12)),H_LTV*H$21*H_LevRate/12,0)-IF($B104=IF(H$19="third",H$6,H$12),H_LTV*H$21,0)</f>
        <v>0</v>
      </c>
      <c r="I404" s="19" t="n">
        <f aca="false">I304+IF($B104=0,H_LTV*I$21,0)-IF(AND($B104&gt;=1,$B104&lt;=IF(I$19="third",I$6,I$12)),H_LTV*I$21*H_LevRate/12,0)-IF($B104=IF(I$19="third",I$6,I$12),H_LTV*I$21,0)</f>
        <v>0</v>
      </c>
      <c r="J404" s="19" t="n">
        <f aca="false">J304+IF($B104=0,H_LTV*J$21,0)-IF(AND($B104&gt;=1,$B104&lt;=IF(J$19="third",J$6,J$12)),H_LTV*J$21*H_LevRate/12,0)-IF($B104=IF(J$19="third",J$6,J$12),H_LTV*J$21,0)</f>
        <v>0</v>
      </c>
      <c r="K404" s="19" t="n">
        <f aca="false">K304+IF($B104=0,H_LTV*K$21,0)-IF(AND($B104&gt;=1,$B104&lt;=IF(K$19="third",K$6,K$12)),H_LTV*K$21*H_LevRate/12,0)-IF($B104=IF(K$19="third",K$6,K$12),H_LTV*K$21,0)</f>
        <v>0</v>
      </c>
      <c r="L404" s="19" t="n">
        <f aca="false">L304+IF($B104=0,H_LTV*L$21,0)-IF(AND($B104&gt;=1,$B104&lt;=IF(L$19="third",L$6,L$12)),H_LTV*L$21*H_LevRate/12,0)-IF($B104=IF(L$19="third",L$6,L$12),H_LTV*L$21,0)</f>
        <v>0</v>
      </c>
      <c r="M404" s="19" t="n">
        <f aca="false">M304+IF($B104=0,H_LTV*M$21,0)-IF(AND($B104&gt;=1,$B104&lt;=IF(M$19="third",M$6,M$12)),H_LTV*M$21*H_LevRate/12,0)-IF($B104=IF(M$19="third",M$6,M$12),H_LTV*M$21,0)</f>
        <v>0</v>
      </c>
      <c r="N404" s="19" t="n">
        <f aca="false">N304+IF($B104=0,H_LTV*N$21,0)-IF(AND($B104&gt;=1,$B104&lt;=IF(N$19="third",N$6,N$12)),H_LTV*N$21*H_LevRate/12,0)-IF($B104=IF(N$19="third",N$6,N$12),H_LTV*N$21,0)</f>
        <v>0</v>
      </c>
      <c r="O404" s="19" t="n">
        <f aca="false">O304+IF($B104=0,H_LTV*O$21,0)-IF(AND($B104&gt;=1,$B104&lt;=IF(O$19="third",O$6,O$12)),H_LTV*O$21*H_LevRate/12,0)-IF($B104=IF(O$19="third",O$6,O$12),H_LTV*O$21,0)</f>
        <v>0</v>
      </c>
      <c r="P404" s="19" t="n">
        <f aca="false">P304+IF($B104=0,H_LTV*P$21,0)-IF(AND($B104&gt;=1,$B104&lt;=IF(P$19="third",P$6,P$12)),H_LTV*P$21*H_LevRate/12,0)-IF($B104=IF(P$19="third",P$6,P$12),H_LTV*P$21,0)</f>
        <v>0</v>
      </c>
      <c r="Q404" s="19" t="n">
        <f aca="false">Q304+IF($B104=0,H_LTV*Q$21,0)-IF(AND($B104&gt;=1,$B104&lt;=IF(Q$19="third",Q$6,Q$12)),H_LTV*Q$21*H_LevRate/12,0)-IF($B104=IF(Q$19="third",Q$6,Q$12),H_LTV*Q$21,0)</f>
        <v>0</v>
      </c>
      <c r="R404" s="19" t="n">
        <f aca="false">R304+IF($B104=0,H_LTV*R$21,0)-IF(AND($B104&gt;=1,$B104&lt;=IF(R$19="third",R$6,R$12)),H_LTV*R$21*H_LevRate/12,0)-IF($B104=IF(R$19="third",R$6,R$12),H_LTV*R$21,0)</f>
        <v>0</v>
      </c>
      <c r="S404" s="19" t="n">
        <f aca="false">S304+IF($B104=0,H_LTV*S$21,0)-IF(AND($B104&gt;=1,$B104&lt;=IF(S$19="third",S$6,S$12)),H_LTV*S$21*H_LevRate/12,0)-IF($B104=IF(S$19="third",S$6,S$12),H_LTV*S$21,0)</f>
        <v>0</v>
      </c>
      <c r="T404" s="19" t="n">
        <f aca="false">T304+IF($B104=0,H_LTV*T$21,0)-IF(AND($B104&gt;=1,$B104&lt;=IF(T$19="third",T$6,T$12)),H_LTV*T$21*H_LevRate/12,0)-IF($B104=IF(T$19="third",T$6,T$12),H_LTV*T$21,0)</f>
        <v>0</v>
      </c>
      <c r="U404" s="19" t="n">
        <f aca="false">U304+IF($B104=0,H_LTV*U$21,0)-IF(AND($B104&gt;=1,$B104&lt;=IF(U$19="third",U$6,U$12)),H_LTV*U$21*H_LevRate/12,0)-IF($B104=IF(U$19="third",U$6,U$12),H_LTV*U$21,0)</f>
        <v>0</v>
      </c>
      <c r="V404" s="19" t="n">
        <f aca="false">V304+IF($B104=0,H_LTV*V$21,0)-IF(AND($B104&gt;=1,$B104&lt;=IF(V$19="third",V$6,V$12)),H_LTV*V$21*H_LevRate/12,0)-IF($B104=IF(V$19="third",V$6,V$12),H_LTV*V$21,0)</f>
        <v>0</v>
      </c>
      <c r="W404" s="19" t="n">
        <f aca="false">W304+IF($B104=0,H_LTV*W$21,0)-IF(AND($B104&gt;=1,$B104&lt;=IF(W$19="third",W$6,W$12)),H_LTV*W$21*H_LevRate/12,0)-IF($B104=IF(W$19="third",W$6,W$12),H_LTV*W$21,0)</f>
        <v>0</v>
      </c>
      <c r="X404" s="19" t="n">
        <f aca="false">X304+IF($B104=0,H_LTV*X$21,0)-IF(AND($B104&gt;=1,$B104&lt;=IF(X$19="third",X$6,X$12)),H_LTV*X$21*H_LevRate/12,0)-IF($B104=IF(X$19="third",X$6,X$12),H_LTV*X$21,0)</f>
        <v>0</v>
      </c>
      <c r="Y404" s="19" t="n">
        <f aca="false">Y304+IF($B104=0,H_LTV*Y$21,0)-IF(AND($B104&gt;=1,$B104&lt;=IF(Y$19="third",Y$6,Y$12)),H_LTV*Y$21*H_LevRate/12,0)-IF($B104=IF(Y$19="third",Y$6,Y$12),H_LTV*Y$21,0)</f>
        <v>0</v>
      </c>
    </row>
    <row r="405" customFormat="false" ht="15" hidden="false" customHeight="false" outlineLevel="0" collapsed="false">
      <c r="B405" s="0" t="n">
        <v>74</v>
      </c>
      <c r="C405" s="19" t="n">
        <f aca="false">C305+IF($B105=0,H_LTV*C$21,0)-IF(AND($B105&gt;=1,$B105&lt;=IF(C$19="third",C$6,C$12)),H_LTV*C$21*H_LevRate/12,0)-IF($B105=IF(C$19="third",C$6,C$12),H_LTV*C$21,0)</f>
        <v>0</v>
      </c>
      <c r="D405" s="19" t="n">
        <f aca="false">D305+IF($B105=0,H_LTV*D$21,0)-IF(AND($B105&gt;=1,$B105&lt;=IF(D$19="third",D$6,D$12)),H_LTV*D$21*H_LevRate/12,0)-IF($B105=IF(D$19="third",D$6,D$12),H_LTV*D$21,0)</f>
        <v>0</v>
      </c>
      <c r="E405" s="19" t="n">
        <f aca="false">E305+IF($B105=0,H_LTV*E$21,0)-IF(AND($B105&gt;=1,$B105&lt;=IF(E$19="third",E$6,E$12)),H_LTV*E$21*H_LevRate/12,0)-IF($B105=IF(E$19="third",E$6,E$12),H_LTV*E$21,0)</f>
        <v>0</v>
      </c>
      <c r="F405" s="19" t="n">
        <f aca="false">F305+IF($B105=0,H_LTV*F$21,0)-IF(AND($B105&gt;=1,$B105&lt;=IF(F$19="third",F$6,F$12)),H_LTV*F$21*H_LevRate/12,0)-IF($B105=IF(F$19="third",F$6,F$12),H_LTV*F$21,0)</f>
        <v>0</v>
      </c>
      <c r="G405" s="19" t="n">
        <f aca="false">G305+IF($B105=0,H_LTV*G$21,0)-IF(AND($B105&gt;=1,$B105&lt;=IF(G$19="third",G$6,G$12)),H_LTV*G$21*H_LevRate/12,0)-IF($B105=IF(G$19="third",G$6,G$12),H_LTV*G$21,0)</f>
        <v>0</v>
      </c>
      <c r="H405" s="19" t="n">
        <f aca="false">H305+IF($B105=0,H_LTV*H$21,0)-IF(AND($B105&gt;=1,$B105&lt;=IF(H$19="third",H$6,H$12)),H_LTV*H$21*H_LevRate/12,0)-IF($B105=IF(H$19="third",H$6,H$12),H_LTV*H$21,0)</f>
        <v>0</v>
      </c>
      <c r="I405" s="19" t="n">
        <f aca="false">I305+IF($B105=0,H_LTV*I$21,0)-IF(AND($B105&gt;=1,$B105&lt;=IF(I$19="third",I$6,I$12)),H_LTV*I$21*H_LevRate/12,0)-IF($B105=IF(I$19="third",I$6,I$12),H_LTV*I$21,0)</f>
        <v>0</v>
      </c>
      <c r="J405" s="19" t="n">
        <f aca="false">J305+IF($B105=0,H_LTV*J$21,0)-IF(AND($B105&gt;=1,$B105&lt;=IF(J$19="third",J$6,J$12)),H_LTV*J$21*H_LevRate/12,0)-IF($B105=IF(J$19="third",J$6,J$12),H_LTV*J$21,0)</f>
        <v>0</v>
      </c>
      <c r="K405" s="19" t="n">
        <f aca="false">K305+IF($B105=0,H_LTV*K$21,0)-IF(AND($B105&gt;=1,$B105&lt;=IF(K$19="third",K$6,K$12)),H_LTV*K$21*H_LevRate/12,0)-IF($B105=IF(K$19="third",K$6,K$12),H_LTV*K$21,0)</f>
        <v>0</v>
      </c>
      <c r="L405" s="19" t="n">
        <f aca="false">L305+IF($B105=0,H_LTV*L$21,0)-IF(AND($B105&gt;=1,$B105&lt;=IF(L$19="third",L$6,L$12)),H_LTV*L$21*H_LevRate/12,0)-IF($B105=IF(L$19="third",L$6,L$12),H_LTV*L$21,0)</f>
        <v>0</v>
      </c>
      <c r="M405" s="19" t="n">
        <f aca="false">M305+IF($B105=0,H_LTV*M$21,0)-IF(AND($B105&gt;=1,$B105&lt;=IF(M$19="third",M$6,M$12)),H_LTV*M$21*H_LevRate/12,0)-IF($B105=IF(M$19="third",M$6,M$12),H_LTV*M$21,0)</f>
        <v>0</v>
      </c>
      <c r="N405" s="19" t="n">
        <f aca="false">N305+IF($B105=0,H_LTV*N$21,0)-IF(AND($B105&gt;=1,$B105&lt;=IF(N$19="third",N$6,N$12)),H_LTV*N$21*H_LevRate/12,0)-IF($B105=IF(N$19="third",N$6,N$12),H_LTV*N$21,0)</f>
        <v>0</v>
      </c>
      <c r="O405" s="19" t="n">
        <f aca="false">O305+IF($B105=0,H_LTV*O$21,0)-IF(AND($B105&gt;=1,$B105&lt;=IF(O$19="third",O$6,O$12)),H_LTV*O$21*H_LevRate/12,0)-IF($B105=IF(O$19="third",O$6,O$12),H_LTV*O$21,0)</f>
        <v>0</v>
      </c>
      <c r="P405" s="19" t="n">
        <f aca="false">P305+IF($B105=0,H_LTV*P$21,0)-IF(AND($B105&gt;=1,$B105&lt;=IF(P$19="third",P$6,P$12)),H_LTV*P$21*H_LevRate/12,0)-IF($B105=IF(P$19="third",P$6,P$12),H_LTV*P$21,0)</f>
        <v>0</v>
      </c>
      <c r="Q405" s="19" t="n">
        <f aca="false">Q305+IF($B105=0,H_LTV*Q$21,0)-IF(AND($B105&gt;=1,$B105&lt;=IF(Q$19="third",Q$6,Q$12)),H_LTV*Q$21*H_LevRate/12,0)-IF($B105=IF(Q$19="third",Q$6,Q$12),H_LTV*Q$21,0)</f>
        <v>0</v>
      </c>
      <c r="R405" s="19" t="n">
        <f aca="false">R305+IF($B105=0,H_LTV*R$21,0)-IF(AND($B105&gt;=1,$B105&lt;=IF(R$19="third",R$6,R$12)),H_LTV*R$21*H_LevRate/12,0)-IF($B105=IF(R$19="third",R$6,R$12),H_LTV*R$21,0)</f>
        <v>0</v>
      </c>
      <c r="S405" s="19" t="n">
        <f aca="false">S305+IF($B105=0,H_LTV*S$21,0)-IF(AND($B105&gt;=1,$B105&lt;=IF(S$19="third",S$6,S$12)),H_LTV*S$21*H_LevRate/12,0)-IF($B105=IF(S$19="third",S$6,S$12),H_LTV*S$21,0)</f>
        <v>0</v>
      </c>
      <c r="T405" s="19" t="n">
        <f aca="false">T305+IF($B105=0,H_LTV*T$21,0)-IF(AND($B105&gt;=1,$B105&lt;=IF(T$19="third",T$6,T$12)),H_LTV*T$21*H_LevRate/12,0)-IF($B105=IF(T$19="third",T$6,T$12),H_LTV*T$21,0)</f>
        <v>0</v>
      </c>
      <c r="U405" s="19" t="n">
        <f aca="false">U305+IF($B105=0,H_LTV*U$21,0)-IF(AND($B105&gt;=1,$B105&lt;=IF(U$19="third",U$6,U$12)),H_LTV*U$21*H_LevRate/12,0)-IF($B105=IF(U$19="third",U$6,U$12),H_LTV*U$21,0)</f>
        <v>0</v>
      </c>
      <c r="V405" s="19" t="n">
        <f aca="false">V305+IF($B105=0,H_LTV*V$21,0)-IF(AND($B105&gt;=1,$B105&lt;=IF(V$19="third",V$6,V$12)),H_LTV*V$21*H_LevRate/12,0)-IF($B105=IF(V$19="third",V$6,V$12),H_LTV*V$21,0)</f>
        <v>0</v>
      </c>
      <c r="W405" s="19" t="n">
        <f aca="false">W305+IF($B105=0,H_LTV*W$21,0)-IF(AND($B105&gt;=1,$B105&lt;=IF(W$19="third",W$6,W$12)),H_LTV*W$21*H_LevRate/12,0)-IF($B105=IF(W$19="third",W$6,W$12),H_LTV*W$21,0)</f>
        <v>0</v>
      </c>
      <c r="X405" s="19" t="n">
        <f aca="false">X305+IF($B105=0,H_LTV*X$21,0)-IF(AND($B105&gt;=1,$B105&lt;=IF(X$19="third",X$6,X$12)),H_LTV*X$21*H_LevRate/12,0)-IF($B105=IF(X$19="third",X$6,X$12),H_LTV*X$21,0)</f>
        <v>0</v>
      </c>
      <c r="Y405" s="19" t="n">
        <f aca="false">Y305+IF($B105=0,H_LTV*Y$21,0)-IF(AND($B105&gt;=1,$B105&lt;=IF(Y$19="third",Y$6,Y$12)),H_LTV*Y$21*H_LevRate/12,0)-IF($B105=IF(Y$19="third",Y$6,Y$12),H_LTV*Y$21,0)</f>
        <v>0</v>
      </c>
    </row>
    <row r="406" customFormat="false" ht="15" hidden="false" customHeight="false" outlineLevel="0" collapsed="false">
      <c r="B406" s="0" t="n">
        <v>75</v>
      </c>
      <c r="C406" s="19" t="n">
        <f aca="false">C306+IF($B106=0,H_LTV*C$21,0)-IF(AND($B106&gt;=1,$B106&lt;=IF(C$19="third",C$6,C$12)),H_LTV*C$21*H_LevRate/12,0)-IF($B106=IF(C$19="third",C$6,C$12),H_LTV*C$21,0)</f>
        <v>0</v>
      </c>
      <c r="D406" s="19" t="n">
        <f aca="false">D306+IF($B106=0,H_LTV*D$21,0)-IF(AND($B106&gt;=1,$B106&lt;=IF(D$19="third",D$6,D$12)),H_LTV*D$21*H_LevRate/12,0)-IF($B106=IF(D$19="third",D$6,D$12),H_LTV*D$21,0)</f>
        <v>0</v>
      </c>
      <c r="E406" s="19" t="n">
        <f aca="false">E306+IF($B106=0,H_LTV*E$21,0)-IF(AND($B106&gt;=1,$B106&lt;=IF(E$19="third",E$6,E$12)),H_LTV*E$21*H_LevRate/12,0)-IF($B106=IF(E$19="third",E$6,E$12),H_LTV*E$21,0)</f>
        <v>0</v>
      </c>
      <c r="F406" s="19" t="n">
        <f aca="false">F306+IF($B106=0,H_LTV*F$21,0)-IF(AND($B106&gt;=1,$B106&lt;=IF(F$19="third",F$6,F$12)),H_LTV*F$21*H_LevRate/12,0)-IF($B106=IF(F$19="third",F$6,F$12),H_LTV*F$21,0)</f>
        <v>0</v>
      </c>
      <c r="G406" s="19" t="n">
        <f aca="false">G306+IF($B106=0,H_LTV*G$21,0)-IF(AND($B106&gt;=1,$B106&lt;=IF(G$19="third",G$6,G$12)),H_LTV*G$21*H_LevRate/12,0)-IF($B106=IF(G$19="third",G$6,G$12),H_LTV*G$21,0)</f>
        <v>0</v>
      </c>
      <c r="H406" s="19" t="n">
        <f aca="false">H306+IF($B106=0,H_LTV*H$21,0)-IF(AND($B106&gt;=1,$B106&lt;=IF(H$19="third",H$6,H$12)),H_LTV*H$21*H_LevRate/12,0)-IF($B106=IF(H$19="third",H$6,H$12),H_LTV*H$21,0)</f>
        <v>0</v>
      </c>
      <c r="I406" s="19" t="n">
        <f aca="false">I306+IF($B106=0,H_LTV*I$21,0)-IF(AND($B106&gt;=1,$B106&lt;=IF(I$19="third",I$6,I$12)),H_LTV*I$21*H_LevRate/12,0)-IF($B106=IF(I$19="third",I$6,I$12),H_LTV*I$21,0)</f>
        <v>0</v>
      </c>
      <c r="J406" s="19" t="n">
        <f aca="false">J306+IF($B106=0,H_LTV*J$21,0)-IF(AND($B106&gt;=1,$B106&lt;=IF(J$19="third",J$6,J$12)),H_LTV*J$21*H_LevRate/12,0)-IF($B106=IF(J$19="third",J$6,J$12),H_LTV*J$21,0)</f>
        <v>0</v>
      </c>
      <c r="K406" s="19" t="n">
        <f aca="false">K306+IF($B106=0,H_LTV*K$21,0)-IF(AND($B106&gt;=1,$B106&lt;=IF(K$19="third",K$6,K$12)),H_LTV*K$21*H_LevRate/12,0)-IF($B106=IF(K$19="third",K$6,K$12),H_LTV*K$21,0)</f>
        <v>0</v>
      </c>
      <c r="L406" s="19" t="n">
        <f aca="false">L306+IF($B106=0,H_LTV*L$21,0)-IF(AND($B106&gt;=1,$B106&lt;=IF(L$19="third",L$6,L$12)),H_LTV*L$21*H_LevRate/12,0)-IF($B106=IF(L$19="third",L$6,L$12),H_LTV*L$21,0)</f>
        <v>0</v>
      </c>
      <c r="M406" s="19" t="n">
        <f aca="false">M306+IF($B106=0,H_LTV*M$21,0)-IF(AND($B106&gt;=1,$B106&lt;=IF(M$19="third",M$6,M$12)),H_LTV*M$21*H_LevRate/12,0)-IF($B106=IF(M$19="third",M$6,M$12),H_LTV*M$21,0)</f>
        <v>0</v>
      </c>
      <c r="N406" s="19" t="n">
        <f aca="false">N306+IF($B106=0,H_LTV*N$21,0)-IF(AND($B106&gt;=1,$B106&lt;=IF(N$19="third",N$6,N$12)),H_LTV*N$21*H_LevRate/12,0)-IF($B106=IF(N$19="third",N$6,N$12),H_LTV*N$21,0)</f>
        <v>0</v>
      </c>
      <c r="O406" s="19" t="n">
        <f aca="false">O306+IF($B106=0,H_LTV*O$21,0)-IF(AND($B106&gt;=1,$B106&lt;=IF(O$19="third",O$6,O$12)),H_LTV*O$21*H_LevRate/12,0)-IF($B106=IF(O$19="third",O$6,O$12),H_LTV*O$21,0)</f>
        <v>0</v>
      </c>
      <c r="P406" s="19" t="n">
        <f aca="false">P306+IF($B106=0,H_LTV*P$21,0)-IF(AND($B106&gt;=1,$B106&lt;=IF(P$19="third",P$6,P$12)),H_LTV*P$21*H_LevRate/12,0)-IF($B106=IF(P$19="third",P$6,P$12),H_LTV*P$21,0)</f>
        <v>0</v>
      </c>
      <c r="Q406" s="19" t="n">
        <f aca="false">Q306+IF($B106=0,H_LTV*Q$21,0)-IF(AND($B106&gt;=1,$B106&lt;=IF(Q$19="third",Q$6,Q$12)),H_LTV*Q$21*H_LevRate/12,0)-IF($B106=IF(Q$19="third",Q$6,Q$12),H_LTV*Q$21,0)</f>
        <v>0</v>
      </c>
      <c r="R406" s="19" t="n">
        <f aca="false">R306+IF($B106=0,H_LTV*R$21,0)-IF(AND($B106&gt;=1,$B106&lt;=IF(R$19="third",R$6,R$12)),H_LTV*R$21*H_LevRate/12,0)-IF($B106=IF(R$19="third",R$6,R$12),H_LTV*R$21,0)</f>
        <v>0</v>
      </c>
      <c r="S406" s="19" t="n">
        <f aca="false">S306+IF($B106=0,H_LTV*S$21,0)-IF(AND($B106&gt;=1,$B106&lt;=IF(S$19="third",S$6,S$12)),H_LTV*S$21*H_LevRate/12,0)-IF($B106=IF(S$19="third",S$6,S$12),H_LTV*S$21,0)</f>
        <v>0</v>
      </c>
      <c r="T406" s="19" t="n">
        <f aca="false">T306+IF($B106=0,H_LTV*T$21,0)-IF(AND($B106&gt;=1,$B106&lt;=IF(T$19="third",T$6,T$12)),H_LTV*T$21*H_LevRate/12,0)-IF($B106=IF(T$19="third",T$6,T$12),H_LTV*T$21,0)</f>
        <v>0</v>
      </c>
      <c r="U406" s="19" t="n">
        <f aca="false">U306+IF($B106=0,H_LTV*U$21,0)-IF(AND($B106&gt;=1,$B106&lt;=IF(U$19="third",U$6,U$12)),H_LTV*U$21*H_LevRate/12,0)-IF($B106=IF(U$19="third",U$6,U$12),H_LTV*U$21,0)</f>
        <v>0</v>
      </c>
      <c r="V406" s="19" t="n">
        <f aca="false">V306+IF($B106=0,H_LTV*V$21,0)-IF(AND($B106&gt;=1,$B106&lt;=IF(V$19="third",V$6,V$12)),H_LTV*V$21*H_LevRate/12,0)-IF($B106=IF(V$19="third",V$6,V$12),H_LTV*V$21,0)</f>
        <v>0</v>
      </c>
      <c r="W406" s="19" t="n">
        <f aca="false">W306+IF($B106=0,H_LTV*W$21,0)-IF(AND($B106&gt;=1,$B106&lt;=IF(W$19="third",W$6,W$12)),H_LTV*W$21*H_LevRate/12,0)-IF($B106=IF(W$19="third",W$6,W$12),H_LTV*W$21,0)</f>
        <v>0</v>
      </c>
      <c r="X406" s="19" t="n">
        <f aca="false">X306+IF($B106=0,H_LTV*X$21,0)-IF(AND($B106&gt;=1,$B106&lt;=IF(X$19="third",X$6,X$12)),H_LTV*X$21*H_LevRate/12,0)-IF($B106=IF(X$19="third",X$6,X$12),H_LTV*X$21,0)</f>
        <v>0</v>
      </c>
      <c r="Y406" s="19" t="n">
        <f aca="false">Y306+IF($B106=0,H_LTV*Y$21,0)-IF(AND($B106&gt;=1,$B106&lt;=IF(Y$19="third",Y$6,Y$12)),H_LTV*Y$21*H_LevRate/12,0)-IF($B106=IF(Y$19="third",Y$6,Y$12),H_LTV*Y$21,0)</f>
        <v>0</v>
      </c>
    </row>
    <row r="407" customFormat="false" ht="15" hidden="false" customHeight="false" outlineLevel="0" collapsed="false">
      <c r="B407" s="0" t="n">
        <v>76</v>
      </c>
      <c r="C407" s="19" t="n">
        <f aca="false">C307+IF($B107=0,H_LTV*C$21,0)-IF(AND($B107&gt;=1,$B107&lt;=IF(C$19="third",C$6,C$12)),H_LTV*C$21*H_LevRate/12,0)-IF($B107=IF(C$19="third",C$6,C$12),H_LTV*C$21,0)</f>
        <v>0</v>
      </c>
      <c r="D407" s="19" t="n">
        <f aca="false">D307+IF($B107=0,H_LTV*D$21,0)-IF(AND($B107&gt;=1,$B107&lt;=IF(D$19="third",D$6,D$12)),H_LTV*D$21*H_LevRate/12,0)-IF($B107=IF(D$19="third",D$6,D$12),H_LTV*D$21,0)</f>
        <v>0</v>
      </c>
      <c r="E407" s="19" t="n">
        <f aca="false">E307+IF($B107=0,H_LTV*E$21,0)-IF(AND($B107&gt;=1,$B107&lt;=IF(E$19="third",E$6,E$12)),H_LTV*E$21*H_LevRate/12,0)-IF($B107=IF(E$19="third",E$6,E$12),H_LTV*E$21,0)</f>
        <v>0</v>
      </c>
      <c r="F407" s="19" t="n">
        <f aca="false">F307+IF($B107=0,H_LTV*F$21,0)-IF(AND($B107&gt;=1,$B107&lt;=IF(F$19="third",F$6,F$12)),H_LTV*F$21*H_LevRate/12,0)-IF($B107=IF(F$19="third",F$6,F$12),H_LTV*F$21,0)</f>
        <v>0</v>
      </c>
      <c r="G407" s="19" t="n">
        <f aca="false">G307+IF($B107=0,H_LTV*G$21,0)-IF(AND($B107&gt;=1,$B107&lt;=IF(G$19="third",G$6,G$12)),H_LTV*G$21*H_LevRate/12,0)-IF($B107=IF(G$19="third",G$6,G$12),H_LTV*G$21,0)</f>
        <v>0</v>
      </c>
      <c r="H407" s="19" t="n">
        <f aca="false">H307+IF($B107=0,H_LTV*H$21,0)-IF(AND($B107&gt;=1,$B107&lt;=IF(H$19="third",H$6,H$12)),H_LTV*H$21*H_LevRate/12,0)-IF($B107=IF(H$19="third",H$6,H$12),H_LTV*H$21,0)</f>
        <v>0</v>
      </c>
      <c r="I407" s="19" t="n">
        <f aca="false">I307+IF($B107=0,H_LTV*I$21,0)-IF(AND($B107&gt;=1,$B107&lt;=IF(I$19="third",I$6,I$12)),H_LTV*I$21*H_LevRate/12,0)-IF($B107=IF(I$19="third",I$6,I$12),H_LTV*I$21,0)</f>
        <v>0</v>
      </c>
      <c r="J407" s="19" t="n">
        <f aca="false">J307+IF($B107=0,H_LTV*J$21,0)-IF(AND($B107&gt;=1,$B107&lt;=IF(J$19="third",J$6,J$12)),H_LTV*J$21*H_LevRate/12,0)-IF($B107=IF(J$19="third",J$6,J$12),H_LTV*J$21,0)</f>
        <v>0</v>
      </c>
      <c r="K407" s="19" t="n">
        <f aca="false">K307+IF($B107=0,H_LTV*K$21,0)-IF(AND($B107&gt;=1,$B107&lt;=IF(K$19="third",K$6,K$12)),H_LTV*K$21*H_LevRate/12,0)-IF($B107=IF(K$19="third",K$6,K$12),H_LTV*K$21,0)</f>
        <v>0</v>
      </c>
      <c r="L407" s="19" t="n">
        <f aca="false">L307+IF($B107=0,H_LTV*L$21,0)-IF(AND($B107&gt;=1,$B107&lt;=IF(L$19="third",L$6,L$12)),H_LTV*L$21*H_LevRate/12,0)-IF($B107=IF(L$19="third",L$6,L$12),H_LTV*L$21,0)</f>
        <v>0</v>
      </c>
      <c r="M407" s="19" t="n">
        <f aca="false">M307+IF($B107=0,H_LTV*M$21,0)-IF(AND($B107&gt;=1,$B107&lt;=IF(M$19="third",M$6,M$12)),H_LTV*M$21*H_LevRate/12,0)-IF($B107=IF(M$19="third",M$6,M$12),H_LTV*M$21,0)</f>
        <v>0</v>
      </c>
      <c r="N407" s="19" t="n">
        <f aca="false">N307+IF($B107=0,H_LTV*N$21,0)-IF(AND($B107&gt;=1,$B107&lt;=IF(N$19="third",N$6,N$12)),H_LTV*N$21*H_LevRate/12,0)-IF($B107=IF(N$19="third",N$6,N$12),H_LTV*N$21,0)</f>
        <v>0</v>
      </c>
      <c r="O407" s="19" t="n">
        <f aca="false">O307+IF($B107=0,H_LTV*O$21,0)-IF(AND($B107&gt;=1,$B107&lt;=IF(O$19="third",O$6,O$12)),H_LTV*O$21*H_LevRate/12,0)-IF($B107=IF(O$19="third",O$6,O$12),H_LTV*O$21,0)</f>
        <v>0</v>
      </c>
      <c r="P407" s="19" t="n">
        <f aca="false">P307+IF($B107=0,H_LTV*P$21,0)-IF(AND($B107&gt;=1,$B107&lt;=IF(P$19="third",P$6,P$12)),H_LTV*P$21*H_LevRate/12,0)-IF($B107=IF(P$19="third",P$6,P$12),H_LTV*P$21,0)</f>
        <v>0</v>
      </c>
      <c r="Q407" s="19" t="n">
        <f aca="false">Q307+IF($B107=0,H_LTV*Q$21,0)-IF(AND($B107&gt;=1,$B107&lt;=IF(Q$19="third",Q$6,Q$12)),H_LTV*Q$21*H_LevRate/12,0)-IF($B107=IF(Q$19="third",Q$6,Q$12),H_LTV*Q$21,0)</f>
        <v>0</v>
      </c>
      <c r="R407" s="19" t="n">
        <f aca="false">R307+IF($B107=0,H_LTV*R$21,0)-IF(AND($B107&gt;=1,$B107&lt;=IF(R$19="third",R$6,R$12)),H_LTV*R$21*H_LevRate/12,0)-IF($B107=IF(R$19="third",R$6,R$12),H_LTV*R$21,0)</f>
        <v>0</v>
      </c>
      <c r="S407" s="19" t="n">
        <f aca="false">S307+IF($B107=0,H_LTV*S$21,0)-IF(AND($B107&gt;=1,$B107&lt;=IF(S$19="third",S$6,S$12)),H_LTV*S$21*H_LevRate/12,0)-IF($B107=IF(S$19="third",S$6,S$12),H_LTV*S$21,0)</f>
        <v>0</v>
      </c>
      <c r="T407" s="19" t="n">
        <f aca="false">T307+IF($B107=0,H_LTV*T$21,0)-IF(AND($B107&gt;=1,$B107&lt;=IF(T$19="third",T$6,T$12)),H_LTV*T$21*H_LevRate/12,0)-IF($B107=IF(T$19="third",T$6,T$12),H_LTV*T$21,0)</f>
        <v>0</v>
      </c>
      <c r="U407" s="19" t="n">
        <f aca="false">U307+IF($B107=0,H_LTV*U$21,0)-IF(AND($B107&gt;=1,$B107&lt;=IF(U$19="third",U$6,U$12)),H_LTV*U$21*H_LevRate/12,0)-IF($B107=IF(U$19="third",U$6,U$12),H_LTV*U$21,0)</f>
        <v>0</v>
      </c>
      <c r="V407" s="19" t="n">
        <f aca="false">V307+IF($B107=0,H_LTV*V$21,0)-IF(AND($B107&gt;=1,$B107&lt;=IF(V$19="third",V$6,V$12)),H_LTV*V$21*H_LevRate/12,0)-IF($B107=IF(V$19="third",V$6,V$12),H_LTV*V$21,0)</f>
        <v>0</v>
      </c>
      <c r="W407" s="19" t="n">
        <f aca="false">W307+IF($B107=0,H_LTV*W$21,0)-IF(AND($B107&gt;=1,$B107&lt;=IF(W$19="third",W$6,W$12)),H_LTV*W$21*H_LevRate/12,0)-IF($B107=IF(W$19="third",W$6,W$12),H_LTV*W$21,0)</f>
        <v>0</v>
      </c>
      <c r="X407" s="19" t="n">
        <f aca="false">X307+IF($B107=0,H_LTV*X$21,0)-IF(AND($B107&gt;=1,$B107&lt;=IF(X$19="third",X$6,X$12)),H_LTV*X$21*H_LevRate/12,0)-IF($B107=IF(X$19="third",X$6,X$12),H_LTV*X$21,0)</f>
        <v>0</v>
      </c>
      <c r="Y407" s="19" t="n">
        <f aca="false">Y307+IF($B107=0,H_LTV*Y$21,0)-IF(AND($B107&gt;=1,$B107&lt;=IF(Y$19="third",Y$6,Y$12)),H_LTV*Y$21*H_LevRate/12,0)-IF($B107=IF(Y$19="third",Y$6,Y$12),H_LTV*Y$21,0)</f>
        <v>0</v>
      </c>
    </row>
    <row r="408" customFormat="false" ht="15" hidden="false" customHeight="false" outlineLevel="0" collapsed="false">
      <c r="B408" s="0" t="n">
        <v>77</v>
      </c>
      <c r="C408" s="19" t="n">
        <f aca="false">C308+IF($B108=0,H_LTV*C$21,0)-IF(AND($B108&gt;=1,$B108&lt;=IF(C$19="third",C$6,C$12)),H_LTV*C$21*H_LevRate/12,0)-IF($B108=IF(C$19="third",C$6,C$12),H_LTV*C$21,0)</f>
        <v>0</v>
      </c>
      <c r="D408" s="19" t="n">
        <f aca="false">D308+IF($B108=0,H_LTV*D$21,0)-IF(AND($B108&gt;=1,$B108&lt;=IF(D$19="third",D$6,D$12)),H_LTV*D$21*H_LevRate/12,0)-IF($B108=IF(D$19="third",D$6,D$12),H_LTV*D$21,0)</f>
        <v>0</v>
      </c>
      <c r="E408" s="19" t="n">
        <f aca="false">E308+IF($B108=0,H_LTV*E$21,0)-IF(AND($B108&gt;=1,$B108&lt;=IF(E$19="third",E$6,E$12)),H_LTV*E$21*H_LevRate/12,0)-IF($B108=IF(E$19="third",E$6,E$12),H_LTV*E$21,0)</f>
        <v>0</v>
      </c>
      <c r="F408" s="19" t="n">
        <f aca="false">F308+IF($B108=0,H_LTV*F$21,0)-IF(AND($B108&gt;=1,$B108&lt;=IF(F$19="third",F$6,F$12)),H_LTV*F$21*H_LevRate/12,0)-IF($B108=IF(F$19="third",F$6,F$12),H_LTV*F$21,0)</f>
        <v>0</v>
      </c>
      <c r="G408" s="19" t="n">
        <f aca="false">G308+IF($B108=0,H_LTV*G$21,0)-IF(AND($B108&gt;=1,$B108&lt;=IF(G$19="third",G$6,G$12)),H_LTV*G$21*H_LevRate/12,0)-IF($B108=IF(G$19="third",G$6,G$12),H_LTV*G$21,0)</f>
        <v>0</v>
      </c>
      <c r="H408" s="19" t="n">
        <f aca="false">H308+IF($B108=0,H_LTV*H$21,0)-IF(AND($B108&gt;=1,$B108&lt;=IF(H$19="third",H$6,H$12)),H_LTV*H$21*H_LevRate/12,0)-IF($B108=IF(H$19="third",H$6,H$12),H_LTV*H$21,0)</f>
        <v>0</v>
      </c>
      <c r="I408" s="19" t="n">
        <f aca="false">I308+IF($B108=0,H_LTV*I$21,0)-IF(AND($B108&gt;=1,$B108&lt;=IF(I$19="third",I$6,I$12)),H_LTV*I$21*H_LevRate/12,0)-IF($B108=IF(I$19="third",I$6,I$12),H_LTV*I$21,0)</f>
        <v>0</v>
      </c>
      <c r="J408" s="19" t="n">
        <f aca="false">J308+IF($B108=0,H_LTV*J$21,0)-IF(AND($B108&gt;=1,$B108&lt;=IF(J$19="third",J$6,J$12)),H_LTV*J$21*H_LevRate/12,0)-IF($B108=IF(J$19="third",J$6,J$12),H_LTV*J$21,0)</f>
        <v>0</v>
      </c>
      <c r="K408" s="19" t="n">
        <f aca="false">K308+IF($B108=0,H_LTV*K$21,0)-IF(AND($B108&gt;=1,$B108&lt;=IF(K$19="third",K$6,K$12)),H_LTV*K$21*H_LevRate/12,0)-IF($B108=IF(K$19="third",K$6,K$12),H_LTV*K$21,0)</f>
        <v>0</v>
      </c>
      <c r="L408" s="19" t="n">
        <f aca="false">L308+IF($B108=0,H_LTV*L$21,0)-IF(AND($B108&gt;=1,$B108&lt;=IF(L$19="third",L$6,L$12)),H_LTV*L$21*H_LevRate/12,0)-IF($B108=IF(L$19="third",L$6,L$12),H_LTV*L$21,0)</f>
        <v>0</v>
      </c>
      <c r="M408" s="19" t="n">
        <f aca="false">M308+IF($B108=0,H_LTV*M$21,0)-IF(AND($B108&gt;=1,$B108&lt;=IF(M$19="third",M$6,M$12)),H_LTV*M$21*H_LevRate/12,0)-IF($B108=IF(M$19="third",M$6,M$12),H_LTV*M$21,0)</f>
        <v>0</v>
      </c>
      <c r="N408" s="19" t="n">
        <f aca="false">N308+IF($B108=0,H_LTV*N$21,0)-IF(AND($B108&gt;=1,$B108&lt;=IF(N$19="third",N$6,N$12)),H_LTV*N$21*H_LevRate/12,0)-IF($B108=IF(N$19="third",N$6,N$12),H_LTV*N$21,0)</f>
        <v>0</v>
      </c>
      <c r="O408" s="19" t="n">
        <f aca="false">O308+IF($B108=0,H_LTV*O$21,0)-IF(AND($B108&gt;=1,$B108&lt;=IF(O$19="third",O$6,O$12)),H_LTV*O$21*H_LevRate/12,0)-IF($B108=IF(O$19="third",O$6,O$12),H_LTV*O$21,0)</f>
        <v>0</v>
      </c>
      <c r="P408" s="19" t="n">
        <f aca="false">P308+IF($B108=0,H_LTV*P$21,0)-IF(AND($B108&gt;=1,$B108&lt;=IF(P$19="third",P$6,P$12)),H_LTV*P$21*H_LevRate/12,0)-IF($B108=IF(P$19="third",P$6,P$12),H_LTV*P$21,0)</f>
        <v>0</v>
      </c>
      <c r="Q408" s="19" t="n">
        <f aca="false">Q308+IF($B108=0,H_LTV*Q$21,0)-IF(AND($B108&gt;=1,$B108&lt;=IF(Q$19="third",Q$6,Q$12)),H_LTV*Q$21*H_LevRate/12,0)-IF($B108=IF(Q$19="third",Q$6,Q$12),H_LTV*Q$21,0)</f>
        <v>0</v>
      </c>
      <c r="R408" s="19" t="n">
        <f aca="false">R308+IF($B108=0,H_LTV*R$21,0)-IF(AND($B108&gt;=1,$B108&lt;=IF(R$19="third",R$6,R$12)),H_LTV*R$21*H_LevRate/12,0)-IF($B108=IF(R$19="third",R$6,R$12),H_LTV*R$21,0)</f>
        <v>0</v>
      </c>
      <c r="S408" s="19" t="n">
        <f aca="false">S308+IF($B108=0,H_LTV*S$21,0)-IF(AND($B108&gt;=1,$B108&lt;=IF(S$19="third",S$6,S$12)),H_LTV*S$21*H_LevRate/12,0)-IF($B108=IF(S$19="third",S$6,S$12),H_LTV*S$21,0)</f>
        <v>0</v>
      </c>
      <c r="T408" s="19" t="n">
        <f aca="false">T308+IF($B108=0,H_LTV*T$21,0)-IF(AND($B108&gt;=1,$B108&lt;=IF(T$19="third",T$6,T$12)),H_LTV*T$21*H_LevRate/12,0)-IF($B108=IF(T$19="third",T$6,T$12),H_LTV*T$21,0)</f>
        <v>0</v>
      </c>
      <c r="U408" s="19" t="n">
        <f aca="false">U308+IF($B108=0,H_LTV*U$21,0)-IF(AND($B108&gt;=1,$B108&lt;=IF(U$19="third",U$6,U$12)),H_LTV*U$21*H_LevRate/12,0)-IF($B108=IF(U$19="third",U$6,U$12),H_LTV*U$21,0)</f>
        <v>0</v>
      </c>
      <c r="V408" s="19" t="n">
        <f aca="false">V308+IF($B108=0,H_LTV*V$21,0)-IF(AND($B108&gt;=1,$B108&lt;=IF(V$19="third",V$6,V$12)),H_LTV*V$21*H_LevRate/12,0)-IF($B108=IF(V$19="third",V$6,V$12),H_LTV*V$21,0)</f>
        <v>0</v>
      </c>
      <c r="W408" s="19" t="n">
        <f aca="false">W308+IF($B108=0,H_LTV*W$21,0)-IF(AND($B108&gt;=1,$B108&lt;=IF(W$19="third",W$6,W$12)),H_LTV*W$21*H_LevRate/12,0)-IF($B108=IF(W$19="third",W$6,W$12),H_LTV*W$21,0)</f>
        <v>0</v>
      </c>
      <c r="X408" s="19" t="n">
        <f aca="false">X308+IF($B108=0,H_LTV*X$21,0)-IF(AND($B108&gt;=1,$B108&lt;=IF(X$19="third",X$6,X$12)),H_LTV*X$21*H_LevRate/12,0)-IF($B108=IF(X$19="third",X$6,X$12),H_LTV*X$21,0)</f>
        <v>0</v>
      </c>
      <c r="Y408" s="19" t="n">
        <f aca="false">Y308+IF($B108=0,H_LTV*Y$21,0)-IF(AND($B108&gt;=1,$B108&lt;=IF(Y$19="third",Y$6,Y$12)),H_LTV*Y$21*H_LevRate/12,0)-IF($B108=IF(Y$19="third",Y$6,Y$12),H_LTV*Y$21,0)</f>
        <v>0</v>
      </c>
    </row>
    <row r="409" customFormat="false" ht="15" hidden="false" customHeight="false" outlineLevel="0" collapsed="false">
      <c r="B409" s="0" t="n">
        <v>78</v>
      </c>
      <c r="C409" s="19" t="n">
        <f aca="false">C309+IF($B109=0,H_LTV*C$21,0)-IF(AND($B109&gt;=1,$B109&lt;=IF(C$19="third",C$6,C$12)),H_LTV*C$21*H_LevRate/12,0)-IF($B109=IF(C$19="third",C$6,C$12),H_LTV*C$21,0)</f>
        <v>0</v>
      </c>
      <c r="D409" s="19" t="n">
        <f aca="false">D309+IF($B109=0,H_LTV*D$21,0)-IF(AND($B109&gt;=1,$B109&lt;=IF(D$19="third",D$6,D$12)),H_LTV*D$21*H_LevRate/12,0)-IF($B109=IF(D$19="third",D$6,D$12),H_LTV*D$21,0)</f>
        <v>0</v>
      </c>
      <c r="E409" s="19" t="n">
        <f aca="false">E309+IF($B109=0,H_LTV*E$21,0)-IF(AND($B109&gt;=1,$B109&lt;=IF(E$19="third",E$6,E$12)),H_LTV*E$21*H_LevRate/12,0)-IF($B109=IF(E$19="third",E$6,E$12),H_LTV*E$21,0)</f>
        <v>0</v>
      </c>
      <c r="F409" s="19" t="n">
        <f aca="false">F309+IF($B109=0,H_LTV*F$21,0)-IF(AND($B109&gt;=1,$B109&lt;=IF(F$19="third",F$6,F$12)),H_LTV*F$21*H_LevRate/12,0)-IF($B109=IF(F$19="third",F$6,F$12),H_LTV*F$21,0)</f>
        <v>0</v>
      </c>
      <c r="G409" s="19" t="n">
        <f aca="false">G309+IF($B109=0,H_LTV*G$21,0)-IF(AND($B109&gt;=1,$B109&lt;=IF(G$19="third",G$6,G$12)),H_LTV*G$21*H_LevRate/12,0)-IF($B109=IF(G$19="third",G$6,G$12),H_LTV*G$21,0)</f>
        <v>0</v>
      </c>
      <c r="H409" s="19" t="n">
        <f aca="false">H309+IF($B109=0,H_LTV*H$21,0)-IF(AND($B109&gt;=1,$B109&lt;=IF(H$19="third",H$6,H$12)),H_LTV*H$21*H_LevRate/12,0)-IF($B109=IF(H$19="third",H$6,H$12),H_LTV*H$21,0)</f>
        <v>0</v>
      </c>
      <c r="I409" s="19" t="n">
        <f aca="false">I309+IF($B109=0,H_LTV*I$21,0)-IF(AND($B109&gt;=1,$B109&lt;=IF(I$19="third",I$6,I$12)),H_LTV*I$21*H_LevRate/12,0)-IF($B109=IF(I$19="third",I$6,I$12),H_LTV*I$21,0)</f>
        <v>0</v>
      </c>
      <c r="J409" s="19" t="n">
        <f aca="false">J309+IF($B109=0,H_LTV*J$21,0)-IF(AND($B109&gt;=1,$B109&lt;=IF(J$19="third",J$6,J$12)),H_LTV*J$21*H_LevRate/12,0)-IF($B109=IF(J$19="third",J$6,J$12),H_LTV*J$21,0)</f>
        <v>0</v>
      </c>
      <c r="K409" s="19" t="n">
        <f aca="false">K309+IF($B109=0,H_LTV*K$21,0)-IF(AND($B109&gt;=1,$B109&lt;=IF(K$19="third",K$6,K$12)),H_LTV*K$21*H_LevRate/12,0)-IF($B109=IF(K$19="third",K$6,K$12),H_LTV*K$21,0)</f>
        <v>0</v>
      </c>
      <c r="L409" s="19" t="n">
        <f aca="false">L309+IF($B109=0,H_LTV*L$21,0)-IF(AND($B109&gt;=1,$B109&lt;=IF(L$19="third",L$6,L$12)),H_LTV*L$21*H_LevRate/12,0)-IF($B109=IF(L$19="third",L$6,L$12),H_LTV*L$21,0)</f>
        <v>0</v>
      </c>
      <c r="M409" s="19" t="n">
        <f aca="false">M309+IF($B109=0,H_LTV*M$21,0)-IF(AND($B109&gt;=1,$B109&lt;=IF(M$19="third",M$6,M$12)),H_LTV*M$21*H_LevRate/12,0)-IF($B109=IF(M$19="third",M$6,M$12),H_LTV*M$21,0)</f>
        <v>0</v>
      </c>
      <c r="N409" s="19" t="n">
        <f aca="false">N309+IF($B109=0,H_LTV*N$21,0)-IF(AND($B109&gt;=1,$B109&lt;=IF(N$19="third",N$6,N$12)),H_LTV*N$21*H_LevRate/12,0)-IF($B109=IF(N$19="third",N$6,N$12),H_LTV*N$21,0)</f>
        <v>0</v>
      </c>
      <c r="O409" s="19" t="n">
        <f aca="false">O309+IF($B109=0,H_LTV*O$21,0)-IF(AND($B109&gt;=1,$B109&lt;=IF(O$19="third",O$6,O$12)),H_LTV*O$21*H_LevRate/12,0)-IF($B109=IF(O$19="third",O$6,O$12),H_LTV*O$21,0)</f>
        <v>0</v>
      </c>
      <c r="P409" s="19" t="n">
        <f aca="false">P309+IF($B109=0,H_LTV*P$21,0)-IF(AND($B109&gt;=1,$B109&lt;=IF(P$19="third",P$6,P$12)),H_LTV*P$21*H_LevRate/12,0)-IF($B109=IF(P$19="third",P$6,P$12),H_LTV*P$21,0)</f>
        <v>0</v>
      </c>
      <c r="Q409" s="19" t="n">
        <f aca="false">Q309+IF($B109=0,H_LTV*Q$21,0)-IF(AND($B109&gt;=1,$B109&lt;=IF(Q$19="third",Q$6,Q$12)),H_LTV*Q$21*H_LevRate/12,0)-IF($B109=IF(Q$19="third",Q$6,Q$12),H_LTV*Q$21,0)</f>
        <v>0</v>
      </c>
      <c r="R409" s="19" t="n">
        <f aca="false">R309+IF($B109=0,H_LTV*R$21,0)-IF(AND($B109&gt;=1,$B109&lt;=IF(R$19="third",R$6,R$12)),H_LTV*R$21*H_LevRate/12,0)-IF($B109=IF(R$19="third",R$6,R$12),H_LTV*R$21,0)</f>
        <v>0</v>
      </c>
      <c r="S409" s="19" t="n">
        <f aca="false">S309+IF($B109=0,H_LTV*S$21,0)-IF(AND($B109&gt;=1,$B109&lt;=IF(S$19="third",S$6,S$12)),H_LTV*S$21*H_LevRate/12,0)-IF($B109=IF(S$19="third",S$6,S$12),H_LTV*S$21,0)</f>
        <v>0</v>
      </c>
      <c r="T409" s="19" t="n">
        <f aca="false">T309+IF($B109=0,H_LTV*T$21,0)-IF(AND($B109&gt;=1,$B109&lt;=IF(T$19="third",T$6,T$12)),H_LTV*T$21*H_LevRate/12,0)-IF($B109=IF(T$19="third",T$6,T$12),H_LTV*T$21,0)</f>
        <v>0</v>
      </c>
      <c r="U409" s="19" t="n">
        <f aca="false">U309+IF($B109=0,H_LTV*U$21,0)-IF(AND($B109&gt;=1,$B109&lt;=IF(U$19="third",U$6,U$12)),H_LTV*U$21*H_LevRate/12,0)-IF($B109=IF(U$19="third",U$6,U$12),H_LTV*U$21,0)</f>
        <v>0</v>
      </c>
      <c r="V409" s="19" t="n">
        <f aca="false">V309+IF($B109=0,H_LTV*V$21,0)-IF(AND($B109&gt;=1,$B109&lt;=IF(V$19="third",V$6,V$12)),H_LTV*V$21*H_LevRate/12,0)-IF($B109=IF(V$19="third",V$6,V$12),H_LTV*V$21,0)</f>
        <v>0</v>
      </c>
      <c r="W409" s="19" t="n">
        <f aca="false">W309+IF($B109=0,H_LTV*W$21,0)-IF(AND($B109&gt;=1,$B109&lt;=IF(W$19="third",W$6,W$12)),H_LTV*W$21*H_LevRate/12,0)-IF($B109=IF(W$19="third",W$6,W$12),H_LTV*W$21,0)</f>
        <v>0</v>
      </c>
      <c r="X409" s="19" t="n">
        <f aca="false">X309+IF($B109=0,H_LTV*X$21,0)-IF(AND($B109&gt;=1,$B109&lt;=IF(X$19="third",X$6,X$12)),H_LTV*X$21*H_LevRate/12,0)-IF($B109=IF(X$19="third",X$6,X$12),H_LTV*X$21,0)</f>
        <v>0</v>
      </c>
      <c r="Y409" s="19" t="n">
        <f aca="false">Y309+IF($B109=0,H_LTV*Y$21,0)-IF(AND($B109&gt;=1,$B109&lt;=IF(Y$19="third",Y$6,Y$12)),H_LTV*Y$21*H_LevRate/12,0)-IF($B109=IF(Y$19="third",Y$6,Y$12),H_LTV*Y$21,0)</f>
        <v>0</v>
      </c>
    </row>
    <row r="410" customFormat="false" ht="15" hidden="false" customHeight="false" outlineLevel="0" collapsed="false">
      <c r="B410" s="0" t="n">
        <v>79</v>
      </c>
      <c r="C410" s="19" t="n">
        <f aca="false">C310+IF($B110=0,H_LTV*C$21,0)-IF(AND($B110&gt;=1,$B110&lt;=IF(C$19="third",C$6,C$12)),H_LTV*C$21*H_LevRate/12,0)-IF($B110=IF(C$19="third",C$6,C$12),H_LTV*C$21,0)</f>
        <v>0</v>
      </c>
      <c r="D410" s="19" t="n">
        <f aca="false">D310+IF($B110=0,H_LTV*D$21,0)-IF(AND($B110&gt;=1,$B110&lt;=IF(D$19="third",D$6,D$12)),H_LTV*D$21*H_LevRate/12,0)-IF($B110=IF(D$19="third",D$6,D$12),H_LTV*D$21,0)</f>
        <v>0</v>
      </c>
      <c r="E410" s="19" t="n">
        <f aca="false">E310+IF($B110=0,H_LTV*E$21,0)-IF(AND($B110&gt;=1,$B110&lt;=IF(E$19="third",E$6,E$12)),H_LTV*E$21*H_LevRate/12,0)-IF($B110=IF(E$19="third",E$6,E$12),H_LTV*E$21,0)</f>
        <v>0</v>
      </c>
      <c r="F410" s="19" t="n">
        <f aca="false">F310+IF($B110=0,H_LTV*F$21,0)-IF(AND($B110&gt;=1,$B110&lt;=IF(F$19="third",F$6,F$12)),H_LTV*F$21*H_LevRate/12,0)-IF($B110=IF(F$19="third",F$6,F$12),H_LTV*F$21,0)</f>
        <v>0</v>
      </c>
      <c r="G410" s="19" t="n">
        <f aca="false">G310+IF($B110=0,H_LTV*G$21,0)-IF(AND($B110&gt;=1,$B110&lt;=IF(G$19="third",G$6,G$12)),H_LTV*G$21*H_LevRate/12,0)-IF($B110=IF(G$19="third",G$6,G$12),H_LTV*G$21,0)</f>
        <v>0</v>
      </c>
      <c r="H410" s="19" t="n">
        <f aca="false">H310+IF($B110=0,H_LTV*H$21,0)-IF(AND($B110&gt;=1,$B110&lt;=IF(H$19="third",H$6,H$12)),H_LTV*H$21*H_LevRate/12,0)-IF($B110=IF(H$19="third",H$6,H$12),H_LTV*H$21,0)</f>
        <v>0</v>
      </c>
      <c r="I410" s="19" t="n">
        <f aca="false">I310+IF($B110=0,H_LTV*I$21,0)-IF(AND($B110&gt;=1,$B110&lt;=IF(I$19="third",I$6,I$12)),H_LTV*I$21*H_LevRate/12,0)-IF($B110=IF(I$19="third",I$6,I$12),H_LTV*I$21,0)</f>
        <v>0</v>
      </c>
      <c r="J410" s="19" t="n">
        <f aca="false">J310+IF($B110=0,H_LTV*J$21,0)-IF(AND($B110&gt;=1,$B110&lt;=IF(J$19="third",J$6,J$12)),H_LTV*J$21*H_LevRate/12,0)-IF($B110=IF(J$19="third",J$6,J$12),H_LTV*J$21,0)</f>
        <v>0</v>
      </c>
      <c r="K410" s="19" t="n">
        <f aca="false">K310+IF($B110=0,H_LTV*K$21,0)-IF(AND($B110&gt;=1,$B110&lt;=IF(K$19="third",K$6,K$12)),H_LTV*K$21*H_LevRate/12,0)-IF($B110=IF(K$19="third",K$6,K$12),H_LTV*K$21,0)</f>
        <v>0</v>
      </c>
      <c r="L410" s="19" t="n">
        <f aca="false">L310+IF($B110=0,H_LTV*L$21,0)-IF(AND($B110&gt;=1,$B110&lt;=IF(L$19="third",L$6,L$12)),H_LTV*L$21*H_LevRate/12,0)-IF($B110=IF(L$19="third",L$6,L$12),H_LTV*L$21,0)</f>
        <v>0</v>
      </c>
      <c r="M410" s="19" t="n">
        <f aca="false">M310+IF($B110=0,H_LTV*M$21,0)-IF(AND($B110&gt;=1,$B110&lt;=IF(M$19="third",M$6,M$12)),H_LTV*M$21*H_LevRate/12,0)-IF($B110=IF(M$19="third",M$6,M$12),H_LTV*M$21,0)</f>
        <v>0</v>
      </c>
      <c r="N410" s="19" t="n">
        <f aca="false">N310+IF($B110=0,H_LTV*N$21,0)-IF(AND($B110&gt;=1,$B110&lt;=IF(N$19="third",N$6,N$12)),H_LTV*N$21*H_LevRate/12,0)-IF($B110=IF(N$19="third",N$6,N$12),H_LTV*N$21,0)</f>
        <v>0</v>
      </c>
      <c r="O410" s="19" t="n">
        <f aca="false">O310+IF($B110=0,H_LTV*O$21,0)-IF(AND($B110&gt;=1,$B110&lt;=IF(O$19="third",O$6,O$12)),H_LTV*O$21*H_LevRate/12,0)-IF($B110=IF(O$19="third",O$6,O$12),H_LTV*O$21,0)</f>
        <v>0</v>
      </c>
      <c r="P410" s="19" t="n">
        <f aca="false">P310+IF($B110=0,H_LTV*P$21,0)-IF(AND($B110&gt;=1,$B110&lt;=IF(P$19="third",P$6,P$12)),H_LTV*P$21*H_LevRate/12,0)-IF($B110=IF(P$19="third",P$6,P$12),H_LTV*P$21,0)</f>
        <v>0</v>
      </c>
      <c r="Q410" s="19" t="n">
        <f aca="false">Q310+IF($B110=0,H_LTV*Q$21,0)-IF(AND($B110&gt;=1,$B110&lt;=IF(Q$19="third",Q$6,Q$12)),H_LTV*Q$21*H_LevRate/12,0)-IF($B110=IF(Q$19="third",Q$6,Q$12),H_LTV*Q$21,0)</f>
        <v>0</v>
      </c>
      <c r="R410" s="19" t="n">
        <f aca="false">R310+IF($B110=0,H_LTV*R$21,0)-IF(AND($B110&gt;=1,$B110&lt;=IF(R$19="third",R$6,R$12)),H_LTV*R$21*H_LevRate/12,0)-IF($B110=IF(R$19="third",R$6,R$12),H_LTV*R$21,0)</f>
        <v>0</v>
      </c>
      <c r="S410" s="19" t="n">
        <f aca="false">S310+IF($B110=0,H_LTV*S$21,0)-IF(AND($B110&gt;=1,$B110&lt;=IF(S$19="third",S$6,S$12)),H_LTV*S$21*H_LevRate/12,0)-IF($B110=IF(S$19="third",S$6,S$12),H_LTV*S$21,0)</f>
        <v>0</v>
      </c>
      <c r="T410" s="19" t="n">
        <f aca="false">T310+IF($B110=0,H_LTV*T$21,0)-IF(AND($B110&gt;=1,$B110&lt;=IF(T$19="third",T$6,T$12)),H_LTV*T$21*H_LevRate/12,0)-IF($B110=IF(T$19="third",T$6,T$12),H_LTV*T$21,0)</f>
        <v>0</v>
      </c>
      <c r="U410" s="19" t="n">
        <f aca="false">U310+IF($B110=0,H_LTV*U$21,0)-IF(AND($B110&gt;=1,$B110&lt;=IF(U$19="third",U$6,U$12)),H_LTV*U$21*H_LevRate/12,0)-IF($B110=IF(U$19="third",U$6,U$12),H_LTV*U$21,0)</f>
        <v>0</v>
      </c>
      <c r="V410" s="19" t="n">
        <f aca="false">V310+IF($B110=0,H_LTV*V$21,0)-IF(AND($B110&gt;=1,$B110&lt;=IF(V$19="third",V$6,V$12)),H_LTV*V$21*H_LevRate/12,0)-IF($B110=IF(V$19="third",V$6,V$12),H_LTV*V$21,0)</f>
        <v>0</v>
      </c>
      <c r="W410" s="19" t="n">
        <f aca="false">W310+IF($B110=0,H_LTV*W$21,0)-IF(AND($B110&gt;=1,$B110&lt;=IF(W$19="third",W$6,W$12)),H_LTV*W$21*H_LevRate/12,0)-IF($B110=IF(W$19="third",W$6,W$12),H_LTV*W$21,0)</f>
        <v>0</v>
      </c>
      <c r="X410" s="19" t="n">
        <f aca="false">X310+IF($B110=0,H_LTV*X$21,0)-IF(AND($B110&gt;=1,$B110&lt;=IF(X$19="third",X$6,X$12)),H_LTV*X$21*H_LevRate/12,0)-IF($B110=IF(X$19="third",X$6,X$12),H_LTV*X$21,0)</f>
        <v>0</v>
      </c>
      <c r="Y410" s="19" t="n">
        <f aca="false">Y310+IF($B110=0,H_LTV*Y$21,0)-IF(AND($B110&gt;=1,$B110&lt;=IF(Y$19="third",Y$6,Y$12)),H_LTV*Y$21*H_LevRate/12,0)-IF($B110=IF(Y$19="third",Y$6,Y$12),H_LTV*Y$21,0)</f>
        <v>0</v>
      </c>
    </row>
    <row r="411" customFormat="false" ht="15" hidden="false" customHeight="false" outlineLevel="0" collapsed="false">
      <c r="B411" s="0" t="n">
        <v>80</v>
      </c>
      <c r="C411" s="19" t="n">
        <f aca="false">C311+IF($B111=0,H_LTV*C$21,0)-IF(AND($B111&gt;=1,$B111&lt;=IF(C$19="third",C$6,C$12)),H_LTV*C$21*H_LevRate/12,0)-IF($B111=IF(C$19="third",C$6,C$12),H_LTV*C$21,0)</f>
        <v>0</v>
      </c>
      <c r="D411" s="19" t="n">
        <f aca="false">D311+IF($B111=0,H_LTV*D$21,0)-IF(AND($B111&gt;=1,$B111&lt;=IF(D$19="third",D$6,D$12)),H_LTV*D$21*H_LevRate/12,0)-IF($B111=IF(D$19="third",D$6,D$12),H_LTV*D$21,0)</f>
        <v>0</v>
      </c>
      <c r="E411" s="19" t="n">
        <f aca="false">E311+IF($B111=0,H_LTV*E$21,0)-IF(AND($B111&gt;=1,$B111&lt;=IF(E$19="third",E$6,E$12)),H_LTV*E$21*H_LevRate/12,0)-IF($B111=IF(E$19="third",E$6,E$12),H_LTV*E$21,0)</f>
        <v>0</v>
      </c>
      <c r="F411" s="19" t="n">
        <f aca="false">F311+IF($B111=0,H_LTV*F$21,0)-IF(AND($B111&gt;=1,$B111&lt;=IF(F$19="third",F$6,F$12)),H_LTV*F$21*H_LevRate/12,0)-IF($B111=IF(F$19="third",F$6,F$12),H_LTV*F$21,0)</f>
        <v>0</v>
      </c>
      <c r="G411" s="19" t="n">
        <f aca="false">G311+IF($B111=0,H_LTV*G$21,0)-IF(AND($B111&gt;=1,$B111&lt;=IF(G$19="third",G$6,G$12)),H_LTV*G$21*H_LevRate/12,0)-IF($B111=IF(G$19="third",G$6,G$12),H_LTV*G$21,0)</f>
        <v>0</v>
      </c>
      <c r="H411" s="19" t="n">
        <f aca="false">H311+IF($B111=0,H_LTV*H$21,0)-IF(AND($B111&gt;=1,$B111&lt;=IF(H$19="third",H$6,H$12)),H_LTV*H$21*H_LevRate/12,0)-IF($B111=IF(H$19="third",H$6,H$12),H_LTV*H$21,0)</f>
        <v>0</v>
      </c>
      <c r="I411" s="19" t="n">
        <f aca="false">I311+IF($B111=0,H_LTV*I$21,0)-IF(AND($B111&gt;=1,$B111&lt;=IF(I$19="third",I$6,I$12)),H_LTV*I$21*H_LevRate/12,0)-IF($B111=IF(I$19="third",I$6,I$12),H_LTV*I$21,0)</f>
        <v>0</v>
      </c>
      <c r="J411" s="19" t="n">
        <f aca="false">J311+IF($B111=0,H_LTV*J$21,0)-IF(AND($B111&gt;=1,$B111&lt;=IF(J$19="third",J$6,J$12)),H_LTV*J$21*H_LevRate/12,0)-IF($B111=IF(J$19="third",J$6,J$12),H_LTV*J$21,0)</f>
        <v>0</v>
      </c>
      <c r="K411" s="19" t="n">
        <f aca="false">K311+IF($B111=0,H_LTV*K$21,0)-IF(AND($B111&gt;=1,$B111&lt;=IF(K$19="third",K$6,K$12)),H_LTV*K$21*H_LevRate/12,0)-IF($B111=IF(K$19="third",K$6,K$12),H_LTV*K$21,0)</f>
        <v>0</v>
      </c>
      <c r="L411" s="19" t="n">
        <f aca="false">L311+IF($B111=0,H_LTV*L$21,0)-IF(AND($B111&gt;=1,$B111&lt;=IF(L$19="third",L$6,L$12)),H_LTV*L$21*H_LevRate/12,0)-IF($B111=IF(L$19="third",L$6,L$12),H_LTV*L$21,0)</f>
        <v>0</v>
      </c>
      <c r="M411" s="19" t="n">
        <f aca="false">M311+IF($B111=0,H_LTV*M$21,0)-IF(AND($B111&gt;=1,$B111&lt;=IF(M$19="third",M$6,M$12)),H_LTV*M$21*H_LevRate/12,0)-IF($B111=IF(M$19="third",M$6,M$12),H_LTV*M$21,0)</f>
        <v>0</v>
      </c>
      <c r="N411" s="19" t="n">
        <f aca="false">N311+IF($B111=0,H_LTV*N$21,0)-IF(AND($B111&gt;=1,$B111&lt;=IF(N$19="third",N$6,N$12)),H_LTV*N$21*H_LevRate/12,0)-IF($B111=IF(N$19="third",N$6,N$12),H_LTV*N$21,0)</f>
        <v>0</v>
      </c>
      <c r="O411" s="19" t="n">
        <f aca="false">O311+IF($B111=0,H_LTV*O$21,0)-IF(AND($B111&gt;=1,$B111&lt;=IF(O$19="third",O$6,O$12)),H_LTV*O$21*H_LevRate/12,0)-IF($B111=IF(O$19="third",O$6,O$12),H_LTV*O$21,0)</f>
        <v>0</v>
      </c>
      <c r="P411" s="19" t="n">
        <f aca="false">P311+IF($B111=0,H_LTV*P$21,0)-IF(AND($B111&gt;=1,$B111&lt;=IF(P$19="third",P$6,P$12)),H_LTV*P$21*H_LevRate/12,0)-IF($B111=IF(P$19="third",P$6,P$12),H_LTV*P$21,0)</f>
        <v>0</v>
      </c>
      <c r="Q411" s="19" t="n">
        <f aca="false">Q311+IF($B111=0,H_LTV*Q$21,0)-IF(AND($B111&gt;=1,$B111&lt;=IF(Q$19="third",Q$6,Q$12)),H_LTV*Q$21*H_LevRate/12,0)-IF($B111=IF(Q$19="third",Q$6,Q$12),H_LTV*Q$21,0)</f>
        <v>0</v>
      </c>
      <c r="R411" s="19" t="n">
        <f aca="false">R311+IF($B111=0,H_LTV*R$21,0)-IF(AND($B111&gt;=1,$B111&lt;=IF(R$19="third",R$6,R$12)),H_LTV*R$21*H_LevRate/12,0)-IF($B111=IF(R$19="third",R$6,R$12),H_LTV*R$21,0)</f>
        <v>0</v>
      </c>
      <c r="S411" s="19" t="n">
        <f aca="false">S311+IF($B111=0,H_LTV*S$21,0)-IF(AND($B111&gt;=1,$B111&lt;=IF(S$19="third",S$6,S$12)),H_LTV*S$21*H_LevRate/12,0)-IF($B111=IF(S$19="third",S$6,S$12),H_LTV*S$21,0)</f>
        <v>0</v>
      </c>
      <c r="T411" s="19" t="n">
        <f aca="false">T311+IF($B111=0,H_LTV*T$21,0)-IF(AND($B111&gt;=1,$B111&lt;=IF(T$19="third",T$6,T$12)),H_LTV*T$21*H_LevRate/12,0)-IF($B111=IF(T$19="third",T$6,T$12),H_LTV*T$21,0)</f>
        <v>0</v>
      </c>
      <c r="U411" s="19" t="n">
        <f aca="false">U311+IF($B111=0,H_LTV*U$21,0)-IF(AND($B111&gt;=1,$B111&lt;=IF(U$19="third",U$6,U$12)),H_LTV*U$21*H_LevRate/12,0)-IF($B111=IF(U$19="third",U$6,U$12),H_LTV*U$21,0)</f>
        <v>0</v>
      </c>
      <c r="V411" s="19" t="n">
        <f aca="false">V311+IF($B111=0,H_LTV*V$21,0)-IF(AND($B111&gt;=1,$B111&lt;=IF(V$19="third",V$6,V$12)),H_LTV*V$21*H_LevRate/12,0)-IF($B111=IF(V$19="third",V$6,V$12),H_LTV*V$21,0)</f>
        <v>0</v>
      </c>
      <c r="W411" s="19" t="n">
        <f aca="false">W311+IF($B111=0,H_LTV*W$21,0)-IF(AND($B111&gt;=1,$B111&lt;=IF(W$19="third",W$6,W$12)),H_LTV*W$21*H_LevRate/12,0)-IF($B111=IF(W$19="third",W$6,W$12),H_LTV*W$21,0)</f>
        <v>0</v>
      </c>
      <c r="X411" s="19" t="n">
        <f aca="false">X311+IF($B111=0,H_LTV*X$21,0)-IF(AND($B111&gt;=1,$B111&lt;=IF(X$19="third",X$6,X$12)),H_LTV*X$21*H_LevRate/12,0)-IF($B111=IF(X$19="third",X$6,X$12),H_LTV*X$21,0)</f>
        <v>0</v>
      </c>
      <c r="Y411" s="19" t="n">
        <f aca="false">Y311+IF($B111=0,H_LTV*Y$21,0)-IF(AND($B111&gt;=1,$B111&lt;=IF(Y$19="third",Y$6,Y$12)),H_LTV*Y$21*H_LevRate/12,0)-IF($B111=IF(Y$19="third",Y$6,Y$12),H_LTV*Y$21,0)</f>
        <v>0</v>
      </c>
    </row>
    <row r="412" customFormat="false" ht="15" hidden="false" customHeight="false" outlineLevel="0" collapsed="false">
      <c r="B412" s="0" t="n">
        <v>81</v>
      </c>
      <c r="C412" s="19" t="n">
        <f aca="false">C312+IF($B112=0,H_LTV*C$21,0)-IF(AND($B112&gt;=1,$B112&lt;=IF(C$19="third",C$6,C$12)),H_LTV*C$21*H_LevRate/12,0)-IF($B112=IF(C$19="third",C$6,C$12),H_LTV*C$21,0)</f>
        <v>0</v>
      </c>
      <c r="D412" s="19" t="n">
        <f aca="false">D312+IF($B112=0,H_LTV*D$21,0)-IF(AND($B112&gt;=1,$B112&lt;=IF(D$19="third",D$6,D$12)),H_LTV*D$21*H_LevRate/12,0)-IF($B112=IF(D$19="third",D$6,D$12),H_LTV*D$21,0)</f>
        <v>0</v>
      </c>
      <c r="E412" s="19" t="n">
        <f aca="false">E312+IF($B112=0,H_LTV*E$21,0)-IF(AND($B112&gt;=1,$B112&lt;=IF(E$19="third",E$6,E$12)),H_LTV*E$21*H_LevRate/12,0)-IF($B112=IF(E$19="third",E$6,E$12),H_LTV*E$21,0)</f>
        <v>0</v>
      </c>
      <c r="F412" s="19" t="n">
        <f aca="false">F312+IF($B112=0,H_LTV*F$21,0)-IF(AND($B112&gt;=1,$B112&lt;=IF(F$19="third",F$6,F$12)),H_LTV*F$21*H_LevRate/12,0)-IF($B112=IF(F$19="third",F$6,F$12),H_LTV*F$21,0)</f>
        <v>0</v>
      </c>
      <c r="G412" s="19" t="n">
        <f aca="false">G312+IF($B112=0,H_LTV*G$21,0)-IF(AND($B112&gt;=1,$B112&lt;=IF(G$19="third",G$6,G$12)),H_LTV*G$21*H_LevRate/12,0)-IF($B112=IF(G$19="third",G$6,G$12),H_LTV*G$21,0)</f>
        <v>0</v>
      </c>
      <c r="H412" s="19" t="n">
        <f aca="false">H312+IF($B112=0,H_LTV*H$21,0)-IF(AND($B112&gt;=1,$B112&lt;=IF(H$19="third",H$6,H$12)),H_LTV*H$21*H_LevRate/12,0)-IF($B112=IF(H$19="third",H$6,H$12),H_LTV*H$21,0)</f>
        <v>0</v>
      </c>
      <c r="I412" s="19" t="n">
        <f aca="false">I312+IF($B112=0,H_LTV*I$21,0)-IF(AND($B112&gt;=1,$B112&lt;=IF(I$19="third",I$6,I$12)),H_LTV*I$21*H_LevRate/12,0)-IF($B112=IF(I$19="third",I$6,I$12),H_LTV*I$21,0)</f>
        <v>0</v>
      </c>
      <c r="J412" s="19" t="n">
        <f aca="false">J312+IF($B112=0,H_LTV*J$21,0)-IF(AND($B112&gt;=1,$B112&lt;=IF(J$19="third",J$6,J$12)),H_LTV*J$21*H_LevRate/12,0)-IF($B112=IF(J$19="third",J$6,J$12),H_LTV*J$21,0)</f>
        <v>0</v>
      </c>
      <c r="K412" s="19" t="n">
        <f aca="false">K312+IF($B112=0,H_LTV*K$21,0)-IF(AND($B112&gt;=1,$B112&lt;=IF(K$19="third",K$6,K$12)),H_LTV*K$21*H_LevRate/12,0)-IF($B112=IF(K$19="third",K$6,K$12),H_LTV*K$21,0)</f>
        <v>0</v>
      </c>
      <c r="L412" s="19" t="n">
        <f aca="false">L312+IF($B112=0,H_LTV*L$21,0)-IF(AND($B112&gt;=1,$B112&lt;=IF(L$19="third",L$6,L$12)),H_LTV*L$21*H_LevRate/12,0)-IF($B112=IF(L$19="third",L$6,L$12),H_LTV*L$21,0)</f>
        <v>0</v>
      </c>
      <c r="M412" s="19" t="n">
        <f aca="false">M312+IF($B112=0,H_LTV*M$21,0)-IF(AND($B112&gt;=1,$B112&lt;=IF(M$19="third",M$6,M$12)),H_LTV*M$21*H_LevRate/12,0)-IF($B112=IF(M$19="third",M$6,M$12),H_LTV*M$21,0)</f>
        <v>0</v>
      </c>
      <c r="N412" s="19" t="n">
        <f aca="false">N312+IF($B112=0,H_LTV*N$21,0)-IF(AND($B112&gt;=1,$B112&lt;=IF(N$19="third",N$6,N$12)),H_LTV*N$21*H_LevRate/12,0)-IF($B112=IF(N$19="third",N$6,N$12),H_LTV*N$21,0)</f>
        <v>0</v>
      </c>
      <c r="O412" s="19" t="n">
        <f aca="false">O312+IF($B112=0,H_LTV*O$21,0)-IF(AND($B112&gt;=1,$B112&lt;=IF(O$19="third",O$6,O$12)),H_LTV*O$21*H_LevRate/12,0)-IF($B112=IF(O$19="third",O$6,O$12),H_LTV*O$21,0)</f>
        <v>0</v>
      </c>
      <c r="P412" s="19" t="n">
        <f aca="false">P312+IF($B112=0,H_LTV*P$21,0)-IF(AND($B112&gt;=1,$B112&lt;=IF(P$19="third",P$6,P$12)),H_LTV*P$21*H_LevRate/12,0)-IF($B112=IF(P$19="third",P$6,P$12),H_LTV*P$21,0)</f>
        <v>0</v>
      </c>
      <c r="Q412" s="19" t="n">
        <f aca="false">Q312+IF($B112=0,H_LTV*Q$21,0)-IF(AND($B112&gt;=1,$B112&lt;=IF(Q$19="third",Q$6,Q$12)),H_LTV*Q$21*H_LevRate/12,0)-IF($B112=IF(Q$19="third",Q$6,Q$12),H_LTV*Q$21,0)</f>
        <v>0</v>
      </c>
      <c r="R412" s="19" t="n">
        <f aca="false">R312+IF($B112=0,H_LTV*R$21,0)-IF(AND($B112&gt;=1,$B112&lt;=IF(R$19="third",R$6,R$12)),H_LTV*R$21*H_LevRate/12,0)-IF($B112=IF(R$19="third",R$6,R$12),H_LTV*R$21,0)</f>
        <v>0</v>
      </c>
      <c r="S412" s="19" t="n">
        <f aca="false">S312+IF($B112=0,H_LTV*S$21,0)-IF(AND($B112&gt;=1,$B112&lt;=IF(S$19="third",S$6,S$12)),H_LTV*S$21*H_LevRate/12,0)-IF($B112=IF(S$19="third",S$6,S$12),H_LTV*S$21,0)</f>
        <v>0</v>
      </c>
      <c r="T412" s="19" t="n">
        <f aca="false">T312+IF($B112=0,H_LTV*T$21,0)-IF(AND($B112&gt;=1,$B112&lt;=IF(T$19="third",T$6,T$12)),H_LTV*T$21*H_LevRate/12,0)-IF($B112=IF(T$19="third",T$6,T$12),H_LTV*T$21,0)</f>
        <v>0</v>
      </c>
      <c r="U412" s="19" t="n">
        <f aca="false">U312+IF($B112=0,H_LTV*U$21,0)-IF(AND($B112&gt;=1,$B112&lt;=IF(U$19="third",U$6,U$12)),H_LTV*U$21*H_LevRate/12,0)-IF($B112=IF(U$19="third",U$6,U$12),H_LTV*U$21,0)</f>
        <v>0</v>
      </c>
      <c r="V412" s="19" t="n">
        <f aca="false">V312+IF($B112=0,H_LTV*V$21,0)-IF(AND($B112&gt;=1,$B112&lt;=IF(V$19="third",V$6,V$12)),H_LTV*V$21*H_LevRate/12,0)-IF($B112=IF(V$19="third",V$6,V$12),H_LTV*V$21,0)</f>
        <v>0</v>
      </c>
      <c r="W412" s="19" t="n">
        <f aca="false">W312+IF($B112=0,H_LTV*W$21,0)-IF(AND($B112&gt;=1,$B112&lt;=IF(W$19="third",W$6,W$12)),H_LTV*W$21*H_LevRate/12,0)-IF($B112=IF(W$19="third",W$6,W$12),H_LTV*W$21,0)</f>
        <v>0</v>
      </c>
      <c r="X412" s="19" t="n">
        <f aca="false">X312+IF($B112=0,H_LTV*X$21,0)-IF(AND($B112&gt;=1,$B112&lt;=IF(X$19="third",X$6,X$12)),H_LTV*X$21*H_LevRate/12,0)-IF($B112=IF(X$19="third",X$6,X$12),H_LTV*X$21,0)</f>
        <v>0</v>
      </c>
      <c r="Y412" s="19" t="n">
        <f aca="false">Y312+IF($B112=0,H_LTV*Y$21,0)-IF(AND($B112&gt;=1,$B112&lt;=IF(Y$19="third",Y$6,Y$12)),H_LTV*Y$21*H_LevRate/12,0)-IF($B112=IF(Y$19="third",Y$6,Y$12),H_LTV*Y$21,0)</f>
        <v>0</v>
      </c>
    </row>
    <row r="413" customFormat="false" ht="15" hidden="false" customHeight="false" outlineLevel="0" collapsed="false">
      <c r="B413" s="0" t="n">
        <v>82</v>
      </c>
      <c r="C413" s="19" t="n">
        <f aca="false">C313+IF($B113=0,H_LTV*C$21,0)-IF(AND($B113&gt;=1,$B113&lt;=IF(C$19="third",C$6,C$12)),H_LTV*C$21*H_LevRate/12,0)-IF($B113=IF(C$19="third",C$6,C$12),H_LTV*C$21,0)</f>
        <v>0</v>
      </c>
      <c r="D413" s="19" t="n">
        <f aca="false">D313+IF($B113=0,H_LTV*D$21,0)-IF(AND($B113&gt;=1,$B113&lt;=IF(D$19="third",D$6,D$12)),H_LTV*D$21*H_LevRate/12,0)-IF($B113=IF(D$19="third",D$6,D$12),H_LTV*D$21,0)</f>
        <v>0</v>
      </c>
      <c r="E413" s="19" t="n">
        <f aca="false">E313+IF($B113=0,H_LTV*E$21,0)-IF(AND($B113&gt;=1,$B113&lt;=IF(E$19="third",E$6,E$12)),H_LTV*E$21*H_LevRate/12,0)-IF($B113=IF(E$19="third",E$6,E$12),H_LTV*E$21,0)</f>
        <v>0</v>
      </c>
      <c r="F413" s="19" t="n">
        <f aca="false">F313+IF($B113=0,H_LTV*F$21,0)-IF(AND($B113&gt;=1,$B113&lt;=IF(F$19="third",F$6,F$12)),H_LTV*F$21*H_LevRate/12,0)-IF($B113=IF(F$19="third",F$6,F$12),H_LTV*F$21,0)</f>
        <v>0</v>
      </c>
      <c r="G413" s="19" t="n">
        <f aca="false">G313+IF($B113=0,H_LTV*G$21,0)-IF(AND($B113&gt;=1,$B113&lt;=IF(G$19="third",G$6,G$12)),H_LTV*G$21*H_LevRate/12,0)-IF($B113=IF(G$19="third",G$6,G$12),H_LTV*G$21,0)</f>
        <v>0</v>
      </c>
      <c r="H413" s="19" t="n">
        <f aca="false">H313+IF($B113=0,H_LTV*H$21,0)-IF(AND($B113&gt;=1,$B113&lt;=IF(H$19="third",H$6,H$12)),H_LTV*H$21*H_LevRate/12,0)-IF($B113=IF(H$19="third",H$6,H$12),H_LTV*H$21,0)</f>
        <v>0</v>
      </c>
      <c r="I413" s="19" t="n">
        <f aca="false">I313+IF($B113=0,H_LTV*I$21,0)-IF(AND($B113&gt;=1,$B113&lt;=IF(I$19="third",I$6,I$12)),H_LTV*I$21*H_LevRate/12,0)-IF($B113=IF(I$19="third",I$6,I$12),H_LTV*I$21,0)</f>
        <v>0</v>
      </c>
      <c r="J413" s="19" t="n">
        <f aca="false">J313+IF($B113=0,H_LTV*J$21,0)-IF(AND($B113&gt;=1,$B113&lt;=IF(J$19="third",J$6,J$12)),H_LTV*J$21*H_LevRate/12,0)-IF($B113=IF(J$19="third",J$6,J$12),H_LTV*J$21,0)</f>
        <v>0</v>
      </c>
      <c r="K413" s="19" t="n">
        <f aca="false">K313+IF($B113=0,H_LTV*K$21,0)-IF(AND($B113&gt;=1,$B113&lt;=IF(K$19="third",K$6,K$12)),H_LTV*K$21*H_LevRate/12,0)-IF($B113=IF(K$19="third",K$6,K$12),H_LTV*K$21,0)</f>
        <v>0</v>
      </c>
      <c r="L413" s="19" t="n">
        <f aca="false">L313+IF($B113=0,H_LTV*L$21,0)-IF(AND($B113&gt;=1,$B113&lt;=IF(L$19="third",L$6,L$12)),H_LTV*L$21*H_LevRate/12,0)-IF($B113=IF(L$19="third",L$6,L$12),H_LTV*L$21,0)</f>
        <v>0</v>
      </c>
      <c r="M413" s="19" t="n">
        <f aca="false">M313+IF($B113=0,H_LTV*M$21,0)-IF(AND($B113&gt;=1,$B113&lt;=IF(M$19="third",M$6,M$12)),H_LTV*M$21*H_LevRate/12,0)-IF($B113=IF(M$19="third",M$6,M$12),H_LTV*M$21,0)</f>
        <v>0</v>
      </c>
      <c r="N413" s="19" t="n">
        <f aca="false">N313+IF($B113=0,H_LTV*N$21,0)-IF(AND($B113&gt;=1,$B113&lt;=IF(N$19="third",N$6,N$12)),H_LTV*N$21*H_LevRate/12,0)-IF($B113=IF(N$19="third",N$6,N$12),H_LTV*N$21,0)</f>
        <v>0</v>
      </c>
      <c r="O413" s="19" t="n">
        <f aca="false">O313+IF($B113=0,H_LTV*O$21,0)-IF(AND($B113&gt;=1,$B113&lt;=IF(O$19="third",O$6,O$12)),H_LTV*O$21*H_LevRate/12,0)-IF($B113=IF(O$19="third",O$6,O$12),H_LTV*O$21,0)</f>
        <v>0</v>
      </c>
      <c r="P413" s="19" t="n">
        <f aca="false">P313+IF($B113=0,H_LTV*P$21,0)-IF(AND($B113&gt;=1,$B113&lt;=IF(P$19="third",P$6,P$12)),H_LTV*P$21*H_LevRate/12,0)-IF($B113=IF(P$19="third",P$6,P$12),H_LTV*P$21,0)</f>
        <v>0</v>
      </c>
      <c r="Q413" s="19" t="n">
        <f aca="false">Q313+IF($B113=0,H_LTV*Q$21,0)-IF(AND($B113&gt;=1,$B113&lt;=IF(Q$19="third",Q$6,Q$12)),H_LTV*Q$21*H_LevRate/12,0)-IF($B113=IF(Q$19="third",Q$6,Q$12),H_LTV*Q$21,0)</f>
        <v>0</v>
      </c>
      <c r="R413" s="19" t="n">
        <f aca="false">R313+IF($B113=0,H_LTV*R$21,0)-IF(AND($B113&gt;=1,$B113&lt;=IF(R$19="third",R$6,R$12)),H_LTV*R$21*H_LevRate/12,0)-IF($B113=IF(R$19="third",R$6,R$12),H_LTV*R$21,0)</f>
        <v>0</v>
      </c>
      <c r="S413" s="19" t="n">
        <f aca="false">S313+IF($B113=0,H_LTV*S$21,0)-IF(AND($B113&gt;=1,$B113&lt;=IF(S$19="third",S$6,S$12)),H_LTV*S$21*H_LevRate/12,0)-IF($B113=IF(S$19="third",S$6,S$12),H_LTV*S$21,0)</f>
        <v>0</v>
      </c>
      <c r="T413" s="19" t="n">
        <f aca="false">T313+IF($B113=0,H_LTV*T$21,0)-IF(AND($B113&gt;=1,$B113&lt;=IF(T$19="third",T$6,T$12)),H_LTV*T$21*H_LevRate/12,0)-IF($B113=IF(T$19="third",T$6,T$12),H_LTV*T$21,0)</f>
        <v>0</v>
      </c>
      <c r="U413" s="19" t="n">
        <f aca="false">U313+IF($B113=0,H_LTV*U$21,0)-IF(AND($B113&gt;=1,$B113&lt;=IF(U$19="third",U$6,U$12)),H_LTV*U$21*H_LevRate/12,0)-IF($B113=IF(U$19="third",U$6,U$12),H_LTV*U$21,0)</f>
        <v>0</v>
      </c>
      <c r="V413" s="19" t="n">
        <f aca="false">V313+IF($B113=0,H_LTV*V$21,0)-IF(AND($B113&gt;=1,$B113&lt;=IF(V$19="third",V$6,V$12)),H_LTV*V$21*H_LevRate/12,0)-IF($B113=IF(V$19="third",V$6,V$12),H_LTV*V$21,0)</f>
        <v>0</v>
      </c>
      <c r="W413" s="19" t="n">
        <f aca="false">W313+IF($B113=0,H_LTV*W$21,0)-IF(AND($B113&gt;=1,$B113&lt;=IF(W$19="third",W$6,W$12)),H_LTV*W$21*H_LevRate/12,0)-IF($B113=IF(W$19="third",W$6,W$12),H_LTV*W$21,0)</f>
        <v>0</v>
      </c>
      <c r="X413" s="19" t="n">
        <f aca="false">X313+IF($B113=0,H_LTV*X$21,0)-IF(AND($B113&gt;=1,$B113&lt;=IF(X$19="third",X$6,X$12)),H_LTV*X$21*H_LevRate/12,0)-IF($B113=IF(X$19="third",X$6,X$12),H_LTV*X$21,0)</f>
        <v>0</v>
      </c>
      <c r="Y413" s="19" t="n">
        <f aca="false">Y313+IF($B113=0,H_LTV*Y$21,0)-IF(AND($B113&gt;=1,$B113&lt;=IF(Y$19="third",Y$6,Y$12)),H_LTV*Y$21*H_LevRate/12,0)-IF($B113=IF(Y$19="third",Y$6,Y$12),H_LTV*Y$21,0)</f>
        <v>0</v>
      </c>
    </row>
    <row r="414" customFormat="false" ht="15" hidden="false" customHeight="false" outlineLevel="0" collapsed="false">
      <c r="B414" s="0" t="n">
        <v>83</v>
      </c>
      <c r="C414" s="19" t="n">
        <f aca="false">C314+IF($B114=0,H_LTV*C$21,0)-IF(AND($B114&gt;=1,$B114&lt;=IF(C$19="third",C$6,C$12)),H_LTV*C$21*H_LevRate/12,0)-IF($B114=IF(C$19="third",C$6,C$12),H_LTV*C$21,0)</f>
        <v>0</v>
      </c>
      <c r="D414" s="19" t="n">
        <f aca="false">D314+IF($B114=0,H_LTV*D$21,0)-IF(AND($B114&gt;=1,$B114&lt;=IF(D$19="third",D$6,D$12)),H_LTV*D$21*H_LevRate/12,0)-IF($B114=IF(D$19="third",D$6,D$12),H_LTV*D$21,0)</f>
        <v>0</v>
      </c>
      <c r="E414" s="19" t="n">
        <f aca="false">E314+IF($B114=0,H_LTV*E$21,0)-IF(AND($B114&gt;=1,$B114&lt;=IF(E$19="third",E$6,E$12)),H_LTV*E$21*H_LevRate/12,0)-IF($B114=IF(E$19="third",E$6,E$12),H_LTV*E$21,0)</f>
        <v>0</v>
      </c>
      <c r="F414" s="19" t="n">
        <f aca="false">F314+IF($B114=0,H_LTV*F$21,0)-IF(AND($B114&gt;=1,$B114&lt;=IF(F$19="third",F$6,F$12)),H_LTV*F$21*H_LevRate/12,0)-IF($B114=IF(F$19="third",F$6,F$12),H_LTV*F$21,0)</f>
        <v>0</v>
      </c>
      <c r="G414" s="19" t="n">
        <f aca="false">G314+IF($B114=0,H_LTV*G$21,0)-IF(AND($B114&gt;=1,$B114&lt;=IF(G$19="third",G$6,G$12)),H_LTV*G$21*H_LevRate/12,0)-IF($B114=IF(G$19="third",G$6,G$12),H_LTV*G$21,0)</f>
        <v>0</v>
      </c>
      <c r="H414" s="19" t="n">
        <f aca="false">H314+IF($B114=0,H_LTV*H$21,0)-IF(AND($B114&gt;=1,$B114&lt;=IF(H$19="third",H$6,H$12)),H_LTV*H$21*H_LevRate/12,0)-IF($B114=IF(H$19="third",H$6,H$12),H_LTV*H$21,0)</f>
        <v>0</v>
      </c>
      <c r="I414" s="19" t="n">
        <f aca="false">I314+IF($B114=0,H_LTV*I$21,0)-IF(AND($B114&gt;=1,$B114&lt;=IF(I$19="third",I$6,I$12)),H_LTV*I$21*H_LevRate/12,0)-IF($B114=IF(I$19="third",I$6,I$12),H_LTV*I$21,0)</f>
        <v>0</v>
      </c>
      <c r="J414" s="19" t="n">
        <f aca="false">J314+IF($B114=0,H_LTV*J$21,0)-IF(AND($B114&gt;=1,$B114&lt;=IF(J$19="third",J$6,J$12)),H_LTV*J$21*H_LevRate/12,0)-IF($B114=IF(J$19="third",J$6,J$12),H_LTV*J$21,0)</f>
        <v>0</v>
      </c>
      <c r="K414" s="19" t="n">
        <f aca="false">K314+IF($B114=0,H_LTV*K$21,0)-IF(AND($B114&gt;=1,$B114&lt;=IF(K$19="third",K$6,K$12)),H_LTV*K$21*H_LevRate/12,0)-IF($B114=IF(K$19="third",K$6,K$12),H_LTV*K$21,0)</f>
        <v>0</v>
      </c>
      <c r="L414" s="19" t="n">
        <f aca="false">L314+IF($B114=0,H_LTV*L$21,0)-IF(AND($B114&gt;=1,$B114&lt;=IF(L$19="third",L$6,L$12)),H_LTV*L$21*H_LevRate/12,0)-IF($B114=IF(L$19="third",L$6,L$12),H_LTV*L$21,0)</f>
        <v>0</v>
      </c>
      <c r="M414" s="19" t="n">
        <f aca="false">M314+IF($B114=0,H_LTV*M$21,0)-IF(AND($B114&gt;=1,$B114&lt;=IF(M$19="third",M$6,M$12)),H_LTV*M$21*H_LevRate/12,0)-IF($B114=IF(M$19="third",M$6,M$12),H_LTV*M$21,0)</f>
        <v>0</v>
      </c>
      <c r="N414" s="19" t="n">
        <f aca="false">N314+IF($B114=0,H_LTV*N$21,0)-IF(AND($B114&gt;=1,$B114&lt;=IF(N$19="third",N$6,N$12)),H_LTV*N$21*H_LevRate/12,0)-IF($B114=IF(N$19="third",N$6,N$12),H_LTV*N$21,0)</f>
        <v>0</v>
      </c>
      <c r="O414" s="19" t="n">
        <f aca="false">O314+IF($B114=0,H_LTV*O$21,0)-IF(AND($B114&gt;=1,$B114&lt;=IF(O$19="third",O$6,O$12)),H_LTV*O$21*H_LevRate/12,0)-IF($B114=IF(O$19="third",O$6,O$12),H_LTV*O$21,0)</f>
        <v>0</v>
      </c>
      <c r="P414" s="19" t="n">
        <f aca="false">P314+IF($B114=0,H_LTV*P$21,0)-IF(AND($B114&gt;=1,$B114&lt;=IF(P$19="third",P$6,P$12)),H_LTV*P$21*H_LevRate/12,0)-IF($B114=IF(P$19="third",P$6,P$12),H_LTV*P$21,0)</f>
        <v>0</v>
      </c>
      <c r="Q414" s="19" t="n">
        <f aca="false">Q314+IF($B114=0,H_LTV*Q$21,0)-IF(AND($B114&gt;=1,$B114&lt;=IF(Q$19="third",Q$6,Q$12)),H_LTV*Q$21*H_LevRate/12,0)-IF($B114=IF(Q$19="third",Q$6,Q$12),H_LTV*Q$21,0)</f>
        <v>0</v>
      </c>
      <c r="R414" s="19" t="n">
        <f aca="false">R314+IF($B114=0,H_LTV*R$21,0)-IF(AND($B114&gt;=1,$B114&lt;=IF(R$19="third",R$6,R$12)),H_LTV*R$21*H_LevRate/12,0)-IF($B114=IF(R$19="third",R$6,R$12),H_LTV*R$21,0)</f>
        <v>0</v>
      </c>
      <c r="S414" s="19" t="n">
        <f aca="false">S314+IF($B114=0,H_LTV*S$21,0)-IF(AND($B114&gt;=1,$B114&lt;=IF(S$19="third",S$6,S$12)),H_LTV*S$21*H_LevRate/12,0)-IF($B114=IF(S$19="third",S$6,S$12),H_LTV*S$21,0)</f>
        <v>0</v>
      </c>
      <c r="T414" s="19" t="n">
        <f aca="false">T314+IF($B114=0,H_LTV*T$21,0)-IF(AND($B114&gt;=1,$B114&lt;=IF(T$19="third",T$6,T$12)),H_LTV*T$21*H_LevRate/12,0)-IF($B114=IF(T$19="third",T$6,T$12),H_LTV*T$21,0)</f>
        <v>0</v>
      </c>
      <c r="U414" s="19" t="n">
        <f aca="false">U314+IF($B114=0,H_LTV*U$21,0)-IF(AND($B114&gt;=1,$B114&lt;=IF(U$19="third",U$6,U$12)),H_LTV*U$21*H_LevRate/12,0)-IF($B114=IF(U$19="third",U$6,U$12),H_LTV*U$21,0)</f>
        <v>0</v>
      </c>
      <c r="V414" s="19" t="n">
        <f aca="false">V314+IF($B114=0,H_LTV*V$21,0)-IF(AND($B114&gt;=1,$B114&lt;=IF(V$19="third",V$6,V$12)),H_LTV*V$21*H_LevRate/12,0)-IF($B114=IF(V$19="third",V$6,V$12),H_LTV*V$21,0)</f>
        <v>0</v>
      </c>
      <c r="W414" s="19" t="n">
        <f aca="false">W314+IF($B114=0,H_LTV*W$21,0)-IF(AND($B114&gt;=1,$B114&lt;=IF(W$19="third",W$6,W$12)),H_LTV*W$21*H_LevRate/12,0)-IF($B114=IF(W$19="third",W$6,W$12),H_LTV*W$21,0)</f>
        <v>0</v>
      </c>
      <c r="X414" s="19" t="n">
        <f aca="false">X314+IF($B114=0,H_LTV*X$21,0)-IF(AND($B114&gt;=1,$B114&lt;=IF(X$19="third",X$6,X$12)),H_LTV*X$21*H_LevRate/12,0)-IF($B114=IF(X$19="third",X$6,X$12),H_LTV*X$21,0)</f>
        <v>0</v>
      </c>
      <c r="Y414" s="19" t="n">
        <f aca="false">Y314+IF($B114=0,H_LTV*Y$21,0)-IF(AND($B114&gt;=1,$B114&lt;=IF(Y$19="third",Y$6,Y$12)),H_LTV*Y$21*H_LevRate/12,0)-IF($B114=IF(Y$19="third",Y$6,Y$12),H_LTV*Y$21,0)</f>
        <v>0</v>
      </c>
    </row>
    <row r="415" customFormat="false" ht="15" hidden="false" customHeight="false" outlineLevel="0" collapsed="false">
      <c r="B415" s="0" t="n">
        <v>84</v>
      </c>
      <c r="C415" s="19" t="n">
        <f aca="false">C315+IF($B115=0,H_LTV*C$21,0)-IF(AND($B115&gt;=1,$B115&lt;=IF(C$19="third",C$6,C$12)),H_LTV*C$21*H_LevRate/12,0)-IF($B115=IF(C$19="third",C$6,C$12),H_LTV*C$21,0)</f>
        <v>0</v>
      </c>
      <c r="D415" s="19" t="n">
        <f aca="false">D315+IF($B115=0,H_LTV*D$21,0)-IF(AND($B115&gt;=1,$B115&lt;=IF(D$19="third",D$6,D$12)),H_LTV*D$21*H_LevRate/12,0)-IF($B115=IF(D$19="third",D$6,D$12),H_LTV*D$21,0)</f>
        <v>0</v>
      </c>
      <c r="E415" s="19" t="n">
        <f aca="false">E315+IF($B115=0,H_LTV*E$21,0)-IF(AND($B115&gt;=1,$B115&lt;=IF(E$19="third",E$6,E$12)),H_LTV*E$21*H_LevRate/12,0)-IF($B115=IF(E$19="third",E$6,E$12),H_LTV*E$21,0)</f>
        <v>0</v>
      </c>
      <c r="F415" s="19" t="n">
        <f aca="false">F315+IF($B115=0,H_LTV*F$21,0)-IF(AND($B115&gt;=1,$B115&lt;=IF(F$19="third",F$6,F$12)),H_LTV*F$21*H_LevRate/12,0)-IF($B115=IF(F$19="third",F$6,F$12),H_LTV*F$21,0)</f>
        <v>0</v>
      </c>
      <c r="G415" s="19" t="n">
        <f aca="false">G315+IF($B115=0,H_LTV*G$21,0)-IF(AND($B115&gt;=1,$B115&lt;=IF(G$19="third",G$6,G$12)),H_LTV*G$21*H_LevRate/12,0)-IF($B115=IF(G$19="third",G$6,G$12),H_LTV*G$21,0)</f>
        <v>0</v>
      </c>
      <c r="H415" s="19" t="n">
        <f aca="false">H315+IF($B115=0,H_LTV*H$21,0)-IF(AND($B115&gt;=1,$B115&lt;=IF(H$19="third",H$6,H$12)),H_LTV*H$21*H_LevRate/12,0)-IF($B115=IF(H$19="third",H$6,H$12),H_LTV*H$21,0)</f>
        <v>0</v>
      </c>
      <c r="I415" s="19" t="n">
        <f aca="false">I315+IF($B115=0,H_LTV*I$21,0)-IF(AND($B115&gt;=1,$B115&lt;=IF(I$19="third",I$6,I$12)),H_LTV*I$21*H_LevRate/12,0)-IF($B115=IF(I$19="third",I$6,I$12),H_LTV*I$21,0)</f>
        <v>0</v>
      </c>
      <c r="J415" s="19" t="n">
        <f aca="false">J315+IF($B115=0,H_LTV*J$21,0)-IF(AND($B115&gt;=1,$B115&lt;=IF(J$19="third",J$6,J$12)),H_LTV*J$21*H_LevRate/12,0)-IF($B115=IF(J$19="third",J$6,J$12),H_LTV*J$21,0)</f>
        <v>0</v>
      </c>
      <c r="K415" s="19" t="n">
        <f aca="false">K315+IF($B115=0,H_LTV*K$21,0)-IF(AND($B115&gt;=1,$B115&lt;=IF(K$19="third",K$6,K$12)),H_LTV*K$21*H_LevRate/12,0)-IF($B115=IF(K$19="third",K$6,K$12),H_LTV*K$21,0)</f>
        <v>0</v>
      </c>
      <c r="L415" s="19" t="n">
        <f aca="false">L315+IF($B115=0,H_LTV*L$21,0)-IF(AND($B115&gt;=1,$B115&lt;=IF(L$19="third",L$6,L$12)),H_LTV*L$21*H_LevRate/12,0)-IF($B115=IF(L$19="third",L$6,L$12),H_LTV*L$21,0)</f>
        <v>0</v>
      </c>
      <c r="M415" s="19" t="n">
        <f aca="false">M315+IF($B115=0,H_LTV*M$21,0)-IF(AND($B115&gt;=1,$B115&lt;=IF(M$19="third",M$6,M$12)),H_LTV*M$21*H_LevRate/12,0)-IF($B115=IF(M$19="third",M$6,M$12),H_LTV*M$21,0)</f>
        <v>0</v>
      </c>
      <c r="N415" s="19" t="n">
        <f aca="false">N315+IF($B115=0,H_LTV*N$21,0)-IF(AND($B115&gt;=1,$B115&lt;=IF(N$19="third",N$6,N$12)),H_LTV*N$21*H_LevRate/12,0)-IF($B115=IF(N$19="third",N$6,N$12),H_LTV*N$21,0)</f>
        <v>0</v>
      </c>
      <c r="O415" s="19" t="n">
        <f aca="false">O315+IF($B115=0,H_LTV*O$21,0)-IF(AND($B115&gt;=1,$B115&lt;=IF(O$19="third",O$6,O$12)),H_LTV*O$21*H_LevRate/12,0)-IF($B115=IF(O$19="third",O$6,O$12),H_LTV*O$21,0)</f>
        <v>0</v>
      </c>
      <c r="P415" s="19" t="n">
        <f aca="false">P315+IF($B115=0,H_LTV*P$21,0)-IF(AND($B115&gt;=1,$B115&lt;=IF(P$19="third",P$6,P$12)),H_LTV*P$21*H_LevRate/12,0)-IF($B115=IF(P$19="third",P$6,P$12),H_LTV*P$21,0)</f>
        <v>0</v>
      </c>
      <c r="Q415" s="19" t="n">
        <f aca="false">Q315+IF($B115=0,H_LTV*Q$21,0)-IF(AND($B115&gt;=1,$B115&lt;=IF(Q$19="third",Q$6,Q$12)),H_LTV*Q$21*H_LevRate/12,0)-IF($B115=IF(Q$19="third",Q$6,Q$12),H_LTV*Q$21,0)</f>
        <v>0</v>
      </c>
      <c r="R415" s="19" t="n">
        <f aca="false">R315+IF($B115=0,H_LTV*R$21,0)-IF(AND($B115&gt;=1,$B115&lt;=IF(R$19="third",R$6,R$12)),H_LTV*R$21*H_LevRate/12,0)-IF($B115=IF(R$19="third",R$6,R$12),H_LTV*R$21,0)</f>
        <v>0</v>
      </c>
      <c r="S415" s="19" t="n">
        <f aca="false">S315+IF($B115=0,H_LTV*S$21,0)-IF(AND($B115&gt;=1,$B115&lt;=IF(S$19="third",S$6,S$12)),H_LTV*S$21*H_LevRate/12,0)-IF($B115=IF(S$19="third",S$6,S$12),H_LTV*S$21,0)</f>
        <v>0</v>
      </c>
      <c r="T415" s="19" t="n">
        <f aca="false">T315+IF($B115=0,H_LTV*T$21,0)-IF(AND($B115&gt;=1,$B115&lt;=IF(T$19="third",T$6,T$12)),H_LTV*T$21*H_LevRate/12,0)-IF($B115=IF(T$19="third",T$6,T$12),H_LTV*T$21,0)</f>
        <v>0</v>
      </c>
      <c r="U415" s="19" t="n">
        <f aca="false">U315+IF($B115=0,H_LTV*U$21,0)-IF(AND($B115&gt;=1,$B115&lt;=IF(U$19="third",U$6,U$12)),H_LTV*U$21*H_LevRate/12,0)-IF($B115=IF(U$19="third",U$6,U$12),H_LTV*U$21,0)</f>
        <v>0</v>
      </c>
      <c r="V415" s="19" t="n">
        <f aca="false">V315+IF($B115=0,H_LTV*V$21,0)-IF(AND($B115&gt;=1,$B115&lt;=IF(V$19="third",V$6,V$12)),H_LTV*V$21*H_LevRate/12,0)-IF($B115=IF(V$19="third",V$6,V$12),H_LTV*V$21,0)</f>
        <v>0</v>
      </c>
      <c r="W415" s="19" t="n">
        <f aca="false">W315+IF($B115=0,H_LTV*W$21,0)-IF(AND($B115&gt;=1,$B115&lt;=IF(W$19="third",W$6,W$12)),H_LTV*W$21*H_LevRate/12,0)-IF($B115=IF(W$19="third",W$6,W$12),H_LTV*W$21,0)</f>
        <v>0</v>
      </c>
      <c r="X415" s="19" t="n">
        <f aca="false">X315+IF($B115=0,H_LTV*X$21,0)-IF(AND($B115&gt;=1,$B115&lt;=IF(X$19="third",X$6,X$12)),H_LTV*X$21*H_LevRate/12,0)-IF($B115=IF(X$19="third",X$6,X$12),H_LTV*X$21,0)</f>
        <v>0</v>
      </c>
      <c r="Y415" s="19" t="n">
        <f aca="false">Y315+IF($B115=0,H_LTV*Y$21,0)-IF(AND($B115&gt;=1,$B115&lt;=IF(Y$19="third",Y$6,Y$12)),H_LTV*Y$21*H_LevRate/12,0)-IF($B115=IF(Y$19="third",Y$6,Y$12),H_LTV*Y$21,0)</f>
        <v>0</v>
      </c>
    </row>
    <row r="416" customFormat="false" ht="15" hidden="false" customHeight="false" outlineLevel="0" collapsed="false">
      <c r="B416" s="0" t="n">
        <v>85</v>
      </c>
      <c r="C416" s="19" t="n">
        <f aca="false">C316+IF($B116=0,H_LTV*C$21,0)-IF(AND($B116&gt;=1,$B116&lt;=IF(C$19="third",C$6,C$12)),H_LTV*C$21*H_LevRate/12,0)-IF($B116=IF(C$19="third",C$6,C$12),H_LTV*C$21,0)</f>
        <v>0</v>
      </c>
      <c r="D416" s="19" t="n">
        <f aca="false">D316+IF($B116=0,H_LTV*D$21,0)-IF(AND($B116&gt;=1,$B116&lt;=IF(D$19="third",D$6,D$12)),H_LTV*D$21*H_LevRate/12,0)-IF($B116=IF(D$19="third",D$6,D$12),H_LTV*D$21,0)</f>
        <v>0</v>
      </c>
      <c r="E416" s="19" t="n">
        <f aca="false">E316+IF($B116=0,H_LTV*E$21,0)-IF(AND($B116&gt;=1,$B116&lt;=IF(E$19="third",E$6,E$12)),H_LTV*E$21*H_LevRate/12,0)-IF($B116=IF(E$19="third",E$6,E$12),H_LTV*E$21,0)</f>
        <v>0</v>
      </c>
      <c r="F416" s="19" t="n">
        <f aca="false">F316+IF($B116=0,H_LTV*F$21,0)-IF(AND($B116&gt;=1,$B116&lt;=IF(F$19="third",F$6,F$12)),H_LTV*F$21*H_LevRate/12,0)-IF($B116=IF(F$19="third",F$6,F$12),H_LTV*F$21,0)</f>
        <v>0</v>
      </c>
      <c r="G416" s="19" t="n">
        <f aca="false">G316+IF($B116=0,H_LTV*G$21,0)-IF(AND($B116&gt;=1,$B116&lt;=IF(G$19="third",G$6,G$12)),H_LTV*G$21*H_LevRate/12,0)-IF($B116=IF(G$19="third",G$6,G$12),H_LTV*G$21,0)</f>
        <v>0</v>
      </c>
      <c r="H416" s="19" t="n">
        <f aca="false">H316+IF($B116=0,H_LTV*H$21,0)-IF(AND($B116&gt;=1,$B116&lt;=IF(H$19="third",H$6,H$12)),H_LTV*H$21*H_LevRate/12,0)-IF($B116=IF(H$19="third",H$6,H$12),H_LTV*H$21,0)</f>
        <v>0</v>
      </c>
      <c r="I416" s="19" t="n">
        <f aca="false">I316+IF($B116=0,H_LTV*I$21,0)-IF(AND($B116&gt;=1,$B116&lt;=IF(I$19="third",I$6,I$12)),H_LTV*I$21*H_LevRate/12,0)-IF($B116=IF(I$19="third",I$6,I$12),H_LTV*I$21,0)</f>
        <v>0</v>
      </c>
      <c r="J416" s="19" t="n">
        <f aca="false">J316+IF($B116=0,H_LTV*J$21,0)-IF(AND($B116&gt;=1,$B116&lt;=IF(J$19="third",J$6,J$12)),H_LTV*J$21*H_LevRate/12,0)-IF($B116=IF(J$19="third",J$6,J$12),H_LTV*J$21,0)</f>
        <v>0</v>
      </c>
      <c r="K416" s="19" t="n">
        <f aca="false">K316+IF($B116=0,H_LTV*K$21,0)-IF(AND($B116&gt;=1,$B116&lt;=IF(K$19="third",K$6,K$12)),H_LTV*K$21*H_LevRate/12,0)-IF($B116=IF(K$19="third",K$6,K$12),H_LTV*K$21,0)</f>
        <v>0</v>
      </c>
      <c r="L416" s="19" t="n">
        <f aca="false">L316+IF($B116=0,H_LTV*L$21,0)-IF(AND($B116&gt;=1,$B116&lt;=IF(L$19="third",L$6,L$12)),H_LTV*L$21*H_LevRate/12,0)-IF($B116=IF(L$19="third",L$6,L$12),H_LTV*L$21,0)</f>
        <v>0</v>
      </c>
      <c r="M416" s="19" t="n">
        <f aca="false">M316+IF($B116=0,H_LTV*M$21,0)-IF(AND($B116&gt;=1,$B116&lt;=IF(M$19="third",M$6,M$12)),H_LTV*M$21*H_LevRate/12,0)-IF($B116=IF(M$19="third",M$6,M$12),H_LTV*M$21,0)</f>
        <v>0</v>
      </c>
      <c r="N416" s="19" t="n">
        <f aca="false">N316+IF($B116=0,H_LTV*N$21,0)-IF(AND($B116&gt;=1,$B116&lt;=IF(N$19="third",N$6,N$12)),H_LTV*N$21*H_LevRate/12,0)-IF($B116=IF(N$19="third",N$6,N$12),H_LTV*N$21,0)</f>
        <v>0</v>
      </c>
      <c r="O416" s="19" t="n">
        <f aca="false">O316+IF($B116=0,H_LTV*O$21,0)-IF(AND($B116&gt;=1,$B116&lt;=IF(O$19="third",O$6,O$12)),H_LTV*O$21*H_LevRate/12,0)-IF($B116=IF(O$19="third",O$6,O$12),H_LTV*O$21,0)</f>
        <v>0</v>
      </c>
      <c r="P416" s="19" t="n">
        <f aca="false">P316+IF($B116=0,H_LTV*P$21,0)-IF(AND($B116&gt;=1,$B116&lt;=IF(P$19="third",P$6,P$12)),H_LTV*P$21*H_LevRate/12,0)-IF($B116=IF(P$19="third",P$6,P$12),H_LTV*P$21,0)</f>
        <v>0</v>
      </c>
      <c r="Q416" s="19" t="n">
        <f aca="false">Q316+IF($B116=0,H_LTV*Q$21,0)-IF(AND($B116&gt;=1,$B116&lt;=IF(Q$19="third",Q$6,Q$12)),H_LTV*Q$21*H_LevRate/12,0)-IF($B116=IF(Q$19="third",Q$6,Q$12),H_LTV*Q$21,0)</f>
        <v>0</v>
      </c>
      <c r="R416" s="19" t="n">
        <f aca="false">R316+IF($B116=0,H_LTV*R$21,0)-IF(AND($B116&gt;=1,$B116&lt;=IF(R$19="third",R$6,R$12)),H_LTV*R$21*H_LevRate/12,0)-IF($B116=IF(R$19="third",R$6,R$12),H_LTV*R$21,0)</f>
        <v>0</v>
      </c>
      <c r="S416" s="19" t="n">
        <f aca="false">S316+IF($B116=0,H_LTV*S$21,0)-IF(AND($B116&gt;=1,$B116&lt;=IF(S$19="third",S$6,S$12)),H_LTV*S$21*H_LevRate/12,0)-IF($B116=IF(S$19="third",S$6,S$12),H_LTV*S$21,0)</f>
        <v>0</v>
      </c>
      <c r="T416" s="19" t="n">
        <f aca="false">T316+IF($B116=0,H_LTV*T$21,0)-IF(AND($B116&gt;=1,$B116&lt;=IF(T$19="third",T$6,T$12)),H_LTV*T$21*H_LevRate/12,0)-IF($B116=IF(T$19="third",T$6,T$12),H_LTV*T$21,0)</f>
        <v>0</v>
      </c>
      <c r="U416" s="19" t="n">
        <f aca="false">U316+IF($B116=0,H_LTV*U$21,0)-IF(AND($B116&gt;=1,$B116&lt;=IF(U$19="third",U$6,U$12)),H_LTV*U$21*H_LevRate/12,0)-IF($B116=IF(U$19="third",U$6,U$12),H_LTV*U$21,0)</f>
        <v>0</v>
      </c>
      <c r="V416" s="19" t="n">
        <f aca="false">V316+IF($B116=0,H_LTV*V$21,0)-IF(AND($B116&gt;=1,$B116&lt;=IF(V$19="third",V$6,V$12)),H_LTV*V$21*H_LevRate/12,0)-IF($B116=IF(V$19="third",V$6,V$12),H_LTV*V$21,0)</f>
        <v>0</v>
      </c>
      <c r="W416" s="19" t="n">
        <f aca="false">W316+IF($B116=0,H_LTV*W$21,0)-IF(AND($B116&gt;=1,$B116&lt;=IF(W$19="third",W$6,W$12)),H_LTV*W$21*H_LevRate/12,0)-IF($B116=IF(W$19="third",W$6,W$12),H_LTV*W$21,0)</f>
        <v>0</v>
      </c>
      <c r="X416" s="19" t="n">
        <f aca="false">X316+IF($B116=0,H_LTV*X$21,0)-IF(AND($B116&gt;=1,$B116&lt;=IF(X$19="third",X$6,X$12)),H_LTV*X$21*H_LevRate/12,0)-IF($B116=IF(X$19="third",X$6,X$12),H_LTV*X$21,0)</f>
        <v>0</v>
      </c>
      <c r="Y416" s="19" t="n">
        <f aca="false">Y316+IF($B116=0,H_LTV*Y$21,0)-IF(AND($B116&gt;=1,$B116&lt;=IF(Y$19="third",Y$6,Y$12)),H_LTV*Y$21*H_LevRate/12,0)-IF($B116=IF(Y$19="third",Y$6,Y$12),H_LTV*Y$21,0)</f>
        <v>0</v>
      </c>
    </row>
    <row r="417" customFormat="false" ht="15" hidden="false" customHeight="false" outlineLevel="0" collapsed="false">
      <c r="B417" s="0" t="n">
        <v>86</v>
      </c>
      <c r="C417" s="19" t="n">
        <f aca="false">C317+IF($B117=0,H_LTV*C$21,0)-IF(AND($B117&gt;=1,$B117&lt;=IF(C$19="third",C$6,C$12)),H_LTV*C$21*H_LevRate/12,0)-IF($B117=IF(C$19="third",C$6,C$12),H_LTV*C$21,0)</f>
        <v>0</v>
      </c>
      <c r="D417" s="19" t="n">
        <f aca="false">D317+IF($B117=0,H_LTV*D$21,0)-IF(AND($B117&gt;=1,$B117&lt;=IF(D$19="third",D$6,D$12)),H_LTV*D$21*H_LevRate/12,0)-IF($B117=IF(D$19="third",D$6,D$12),H_LTV*D$21,0)</f>
        <v>0</v>
      </c>
      <c r="E417" s="19" t="n">
        <f aca="false">E317+IF($B117=0,H_LTV*E$21,0)-IF(AND($B117&gt;=1,$B117&lt;=IF(E$19="third",E$6,E$12)),H_LTV*E$21*H_LevRate/12,0)-IF($B117=IF(E$19="third",E$6,E$12),H_LTV*E$21,0)</f>
        <v>0</v>
      </c>
      <c r="F417" s="19" t="n">
        <f aca="false">F317+IF($B117=0,H_LTV*F$21,0)-IF(AND($B117&gt;=1,$B117&lt;=IF(F$19="third",F$6,F$12)),H_LTV*F$21*H_LevRate/12,0)-IF($B117=IF(F$19="third",F$6,F$12),H_LTV*F$21,0)</f>
        <v>0</v>
      </c>
      <c r="G417" s="19" t="n">
        <f aca="false">G317+IF($B117=0,H_LTV*G$21,0)-IF(AND($B117&gt;=1,$B117&lt;=IF(G$19="third",G$6,G$12)),H_LTV*G$21*H_LevRate/12,0)-IF($B117=IF(G$19="third",G$6,G$12),H_LTV*G$21,0)</f>
        <v>0</v>
      </c>
      <c r="H417" s="19" t="n">
        <f aca="false">H317+IF($B117=0,H_LTV*H$21,0)-IF(AND($B117&gt;=1,$B117&lt;=IF(H$19="third",H$6,H$12)),H_LTV*H$21*H_LevRate/12,0)-IF($B117=IF(H$19="third",H$6,H$12),H_LTV*H$21,0)</f>
        <v>0</v>
      </c>
      <c r="I417" s="19" t="n">
        <f aca="false">I317+IF($B117=0,H_LTV*I$21,0)-IF(AND($B117&gt;=1,$B117&lt;=IF(I$19="third",I$6,I$12)),H_LTV*I$21*H_LevRate/12,0)-IF($B117=IF(I$19="third",I$6,I$12),H_LTV*I$21,0)</f>
        <v>0</v>
      </c>
      <c r="J417" s="19" t="n">
        <f aca="false">J317+IF($B117=0,H_LTV*J$21,0)-IF(AND($B117&gt;=1,$B117&lt;=IF(J$19="third",J$6,J$12)),H_LTV*J$21*H_LevRate/12,0)-IF($B117=IF(J$19="third",J$6,J$12),H_LTV*J$21,0)</f>
        <v>0</v>
      </c>
      <c r="K417" s="19" t="n">
        <f aca="false">K317+IF($B117=0,H_LTV*K$21,0)-IF(AND($B117&gt;=1,$B117&lt;=IF(K$19="third",K$6,K$12)),H_LTV*K$21*H_LevRate/12,0)-IF($B117=IF(K$19="third",K$6,K$12),H_LTV*K$21,0)</f>
        <v>0</v>
      </c>
      <c r="L417" s="19" t="n">
        <f aca="false">L317+IF($B117=0,H_LTV*L$21,0)-IF(AND($B117&gt;=1,$B117&lt;=IF(L$19="third",L$6,L$12)),H_LTV*L$21*H_LevRate/12,0)-IF($B117=IF(L$19="third",L$6,L$12),H_LTV*L$21,0)</f>
        <v>0</v>
      </c>
      <c r="M417" s="19" t="n">
        <f aca="false">M317+IF($B117=0,H_LTV*M$21,0)-IF(AND($B117&gt;=1,$B117&lt;=IF(M$19="third",M$6,M$12)),H_LTV*M$21*H_LevRate/12,0)-IF($B117=IF(M$19="third",M$6,M$12),H_LTV*M$21,0)</f>
        <v>0</v>
      </c>
      <c r="N417" s="19" t="n">
        <f aca="false">N317+IF($B117=0,H_LTV*N$21,0)-IF(AND($B117&gt;=1,$B117&lt;=IF(N$19="third",N$6,N$12)),H_LTV*N$21*H_LevRate/12,0)-IF($B117=IF(N$19="third",N$6,N$12),H_LTV*N$21,0)</f>
        <v>0</v>
      </c>
      <c r="O417" s="19" t="n">
        <f aca="false">O317+IF($B117=0,H_LTV*O$21,0)-IF(AND($B117&gt;=1,$B117&lt;=IF(O$19="third",O$6,O$12)),H_LTV*O$21*H_LevRate/12,0)-IF($B117=IF(O$19="third",O$6,O$12),H_LTV*O$21,0)</f>
        <v>0</v>
      </c>
      <c r="P417" s="19" t="n">
        <f aca="false">P317+IF($B117=0,H_LTV*P$21,0)-IF(AND($B117&gt;=1,$B117&lt;=IF(P$19="third",P$6,P$12)),H_LTV*P$21*H_LevRate/12,0)-IF($B117=IF(P$19="third",P$6,P$12),H_LTV*P$21,0)</f>
        <v>0</v>
      </c>
      <c r="Q417" s="19" t="n">
        <f aca="false">Q317+IF($B117=0,H_LTV*Q$21,0)-IF(AND($B117&gt;=1,$B117&lt;=IF(Q$19="third",Q$6,Q$12)),H_LTV*Q$21*H_LevRate/12,0)-IF($B117=IF(Q$19="third",Q$6,Q$12),H_LTV*Q$21,0)</f>
        <v>0</v>
      </c>
      <c r="R417" s="19" t="n">
        <f aca="false">R317+IF($B117=0,H_LTV*R$21,0)-IF(AND($B117&gt;=1,$B117&lt;=IF(R$19="third",R$6,R$12)),H_LTV*R$21*H_LevRate/12,0)-IF($B117=IF(R$19="third",R$6,R$12),H_LTV*R$21,0)</f>
        <v>0</v>
      </c>
      <c r="S417" s="19" t="n">
        <f aca="false">S317+IF($B117=0,H_LTV*S$21,0)-IF(AND($B117&gt;=1,$B117&lt;=IF(S$19="third",S$6,S$12)),H_LTV*S$21*H_LevRate/12,0)-IF($B117=IF(S$19="third",S$6,S$12),H_LTV*S$21,0)</f>
        <v>0</v>
      </c>
      <c r="T417" s="19" t="n">
        <f aca="false">T317+IF($B117=0,H_LTV*T$21,0)-IF(AND($B117&gt;=1,$B117&lt;=IF(T$19="third",T$6,T$12)),H_LTV*T$21*H_LevRate/12,0)-IF($B117=IF(T$19="third",T$6,T$12),H_LTV*T$21,0)</f>
        <v>0</v>
      </c>
      <c r="U417" s="19" t="n">
        <f aca="false">U317+IF($B117=0,H_LTV*U$21,0)-IF(AND($B117&gt;=1,$B117&lt;=IF(U$19="third",U$6,U$12)),H_LTV*U$21*H_LevRate/12,0)-IF($B117=IF(U$19="third",U$6,U$12),H_LTV*U$21,0)</f>
        <v>0</v>
      </c>
      <c r="V417" s="19" t="n">
        <f aca="false">V317+IF($B117=0,H_LTV*V$21,0)-IF(AND($B117&gt;=1,$B117&lt;=IF(V$19="third",V$6,V$12)),H_LTV*V$21*H_LevRate/12,0)-IF($B117=IF(V$19="third",V$6,V$12),H_LTV*V$21,0)</f>
        <v>0</v>
      </c>
      <c r="W417" s="19" t="n">
        <f aca="false">W317+IF($B117=0,H_LTV*W$21,0)-IF(AND($B117&gt;=1,$B117&lt;=IF(W$19="third",W$6,W$12)),H_LTV*W$21*H_LevRate/12,0)-IF($B117=IF(W$19="third",W$6,W$12),H_LTV*W$21,0)</f>
        <v>0</v>
      </c>
      <c r="X417" s="19" t="n">
        <f aca="false">X317+IF($B117=0,H_LTV*X$21,0)-IF(AND($B117&gt;=1,$B117&lt;=IF(X$19="third",X$6,X$12)),H_LTV*X$21*H_LevRate/12,0)-IF($B117=IF(X$19="third",X$6,X$12),H_LTV*X$21,0)</f>
        <v>0</v>
      </c>
      <c r="Y417" s="19" t="n">
        <f aca="false">Y317+IF($B117=0,H_LTV*Y$21,0)-IF(AND($B117&gt;=1,$B117&lt;=IF(Y$19="third",Y$6,Y$12)),H_LTV*Y$21*H_LevRate/12,0)-IF($B117=IF(Y$19="third",Y$6,Y$12),H_LTV*Y$21,0)</f>
        <v>0</v>
      </c>
    </row>
    <row r="418" customFormat="false" ht="15" hidden="false" customHeight="false" outlineLevel="0" collapsed="false">
      <c r="B418" s="0" t="n">
        <v>87</v>
      </c>
      <c r="C418" s="19" t="n">
        <f aca="false">C318+IF($B118=0,H_LTV*C$21,0)-IF(AND($B118&gt;=1,$B118&lt;=IF(C$19="third",C$6,C$12)),H_LTV*C$21*H_LevRate/12,0)-IF($B118=IF(C$19="third",C$6,C$12),H_LTV*C$21,0)</f>
        <v>0</v>
      </c>
      <c r="D418" s="19" t="n">
        <f aca="false">D318+IF($B118=0,H_LTV*D$21,0)-IF(AND($B118&gt;=1,$B118&lt;=IF(D$19="third",D$6,D$12)),H_LTV*D$21*H_LevRate/12,0)-IF($B118=IF(D$19="third",D$6,D$12),H_LTV*D$21,0)</f>
        <v>0</v>
      </c>
      <c r="E418" s="19" t="n">
        <f aca="false">E318+IF($B118=0,H_LTV*E$21,0)-IF(AND($B118&gt;=1,$B118&lt;=IF(E$19="third",E$6,E$12)),H_LTV*E$21*H_LevRate/12,0)-IF($B118=IF(E$19="third",E$6,E$12),H_LTV*E$21,0)</f>
        <v>0</v>
      </c>
      <c r="F418" s="19" t="n">
        <f aca="false">F318+IF($B118=0,H_LTV*F$21,0)-IF(AND($B118&gt;=1,$B118&lt;=IF(F$19="third",F$6,F$12)),H_LTV*F$21*H_LevRate/12,0)-IF($B118=IF(F$19="third",F$6,F$12),H_LTV*F$21,0)</f>
        <v>0</v>
      </c>
      <c r="G418" s="19" t="n">
        <f aca="false">G318+IF($B118=0,H_LTV*G$21,0)-IF(AND($B118&gt;=1,$B118&lt;=IF(G$19="third",G$6,G$12)),H_LTV*G$21*H_LevRate/12,0)-IF($B118=IF(G$19="third",G$6,G$12),H_LTV*G$21,0)</f>
        <v>0</v>
      </c>
      <c r="H418" s="19" t="n">
        <f aca="false">H318+IF($B118=0,H_LTV*H$21,0)-IF(AND($B118&gt;=1,$B118&lt;=IF(H$19="third",H$6,H$12)),H_LTV*H$21*H_LevRate/12,0)-IF($B118=IF(H$19="third",H$6,H$12),H_LTV*H$21,0)</f>
        <v>0</v>
      </c>
      <c r="I418" s="19" t="n">
        <f aca="false">I318+IF($B118=0,H_LTV*I$21,0)-IF(AND($B118&gt;=1,$B118&lt;=IF(I$19="third",I$6,I$12)),H_LTV*I$21*H_LevRate/12,0)-IF($B118=IF(I$19="third",I$6,I$12),H_LTV*I$21,0)</f>
        <v>0</v>
      </c>
      <c r="J418" s="19" t="n">
        <f aca="false">J318+IF($B118=0,H_LTV*J$21,0)-IF(AND($B118&gt;=1,$B118&lt;=IF(J$19="third",J$6,J$12)),H_LTV*J$21*H_LevRate/12,0)-IF($B118=IF(J$19="third",J$6,J$12),H_LTV*J$21,0)</f>
        <v>0</v>
      </c>
      <c r="K418" s="19" t="n">
        <f aca="false">K318+IF($B118=0,H_LTV*K$21,0)-IF(AND($B118&gt;=1,$B118&lt;=IF(K$19="third",K$6,K$12)),H_LTV*K$21*H_LevRate/12,0)-IF($B118=IF(K$19="third",K$6,K$12),H_LTV*K$21,0)</f>
        <v>0</v>
      </c>
      <c r="L418" s="19" t="n">
        <f aca="false">L318+IF($B118=0,H_LTV*L$21,0)-IF(AND($B118&gt;=1,$B118&lt;=IF(L$19="third",L$6,L$12)),H_LTV*L$21*H_LevRate/12,0)-IF($B118=IF(L$19="third",L$6,L$12),H_LTV*L$21,0)</f>
        <v>0</v>
      </c>
      <c r="M418" s="19" t="n">
        <f aca="false">M318+IF($B118=0,H_LTV*M$21,0)-IF(AND($B118&gt;=1,$B118&lt;=IF(M$19="third",M$6,M$12)),H_LTV*M$21*H_LevRate/12,0)-IF($B118=IF(M$19="third",M$6,M$12),H_LTV*M$21,0)</f>
        <v>0</v>
      </c>
      <c r="N418" s="19" t="n">
        <f aca="false">N318+IF($B118=0,H_LTV*N$21,0)-IF(AND($B118&gt;=1,$B118&lt;=IF(N$19="third",N$6,N$12)),H_LTV*N$21*H_LevRate/12,0)-IF($B118=IF(N$19="third",N$6,N$12),H_LTV*N$21,0)</f>
        <v>0</v>
      </c>
      <c r="O418" s="19" t="n">
        <f aca="false">O318+IF($B118=0,H_LTV*O$21,0)-IF(AND($B118&gt;=1,$B118&lt;=IF(O$19="third",O$6,O$12)),H_LTV*O$21*H_LevRate/12,0)-IF($B118=IF(O$19="third",O$6,O$12),H_LTV*O$21,0)</f>
        <v>0</v>
      </c>
      <c r="P418" s="19" t="n">
        <f aca="false">P318+IF($B118=0,H_LTV*P$21,0)-IF(AND($B118&gt;=1,$B118&lt;=IF(P$19="third",P$6,P$12)),H_LTV*P$21*H_LevRate/12,0)-IF($B118=IF(P$19="third",P$6,P$12),H_LTV*P$21,0)</f>
        <v>0</v>
      </c>
      <c r="Q418" s="19" t="n">
        <f aca="false">Q318+IF($B118=0,H_LTV*Q$21,0)-IF(AND($B118&gt;=1,$B118&lt;=IF(Q$19="third",Q$6,Q$12)),H_LTV*Q$21*H_LevRate/12,0)-IF($B118=IF(Q$19="third",Q$6,Q$12),H_LTV*Q$21,0)</f>
        <v>0</v>
      </c>
      <c r="R418" s="19" t="n">
        <f aca="false">R318+IF($B118=0,H_LTV*R$21,0)-IF(AND($B118&gt;=1,$B118&lt;=IF(R$19="third",R$6,R$12)),H_LTV*R$21*H_LevRate/12,0)-IF($B118=IF(R$19="third",R$6,R$12),H_LTV*R$21,0)</f>
        <v>0</v>
      </c>
      <c r="S418" s="19" t="n">
        <f aca="false">S318+IF($B118=0,H_LTV*S$21,0)-IF(AND($B118&gt;=1,$B118&lt;=IF(S$19="third",S$6,S$12)),H_LTV*S$21*H_LevRate/12,0)-IF($B118=IF(S$19="third",S$6,S$12),H_LTV*S$21,0)</f>
        <v>0</v>
      </c>
      <c r="T418" s="19" t="n">
        <f aca="false">T318+IF($B118=0,H_LTV*T$21,0)-IF(AND($B118&gt;=1,$B118&lt;=IF(T$19="third",T$6,T$12)),H_LTV*T$21*H_LevRate/12,0)-IF($B118=IF(T$19="third",T$6,T$12),H_LTV*T$21,0)</f>
        <v>0</v>
      </c>
      <c r="U418" s="19" t="n">
        <f aca="false">U318+IF($B118=0,H_LTV*U$21,0)-IF(AND($B118&gt;=1,$B118&lt;=IF(U$19="third",U$6,U$12)),H_LTV*U$21*H_LevRate/12,0)-IF($B118=IF(U$19="third",U$6,U$12),H_LTV*U$21,0)</f>
        <v>0</v>
      </c>
      <c r="V418" s="19" t="n">
        <f aca="false">V318+IF($B118=0,H_LTV*V$21,0)-IF(AND($B118&gt;=1,$B118&lt;=IF(V$19="third",V$6,V$12)),H_LTV*V$21*H_LevRate/12,0)-IF($B118=IF(V$19="third",V$6,V$12),H_LTV*V$21,0)</f>
        <v>0</v>
      </c>
      <c r="W418" s="19" t="n">
        <f aca="false">W318+IF($B118=0,H_LTV*W$21,0)-IF(AND($B118&gt;=1,$B118&lt;=IF(W$19="third",W$6,W$12)),H_LTV*W$21*H_LevRate/12,0)-IF($B118=IF(W$19="third",W$6,W$12),H_LTV*W$21,0)</f>
        <v>0</v>
      </c>
      <c r="X418" s="19" t="n">
        <f aca="false">X318+IF($B118=0,H_LTV*X$21,0)-IF(AND($B118&gt;=1,$B118&lt;=IF(X$19="third",X$6,X$12)),H_LTV*X$21*H_LevRate/12,0)-IF($B118=IF(X$19="third",X$6,X$12),H_LTV*X$21,0)</f>
        <v>0</v>
      </c>
      <c r="Y418" s="19" t="n">
        <f aca="false">Y318+IF($B118=0,H_LTV*Y$21,0)-IF(AND($B118&gt;=1,$B118&lt;=IF(Y$19="third",Y$6,Y$12)),H_LTV*Y$21*H_LevRate/12,0)-IF($B118=IF(Y$19="third",Y$6,Y$12),H_LTV*Y$21,0)</f>
        <v>0</v>
      </c>
    </row>
    <row r="419" customFormat="false" ht="15" hidden="false" customHeight="false" outlineLevel="0" collapsed="false">
      <c r="B419" s="0" t="n">
        <v>88</v>
      </c>
      <c r="C419" s="19" t="n">
        <f aca="false">C319+IF($B119=0,H_LTV*C$21,0)-IF(AND($B119&gt;=1,$B119&lt;=IF(C$19="third",C$6,C$12)),H_LTV*C$21*H_LevRate/12,0)-IF($B119=IF(C$19="third",C$6,C$12),H_LTV*C$21,0)</f>
        <v>0</v>
      </c>
      <c r="D419" s="19" t="n">
        <f aca="false">D319+IF($B119=0,H_LTV*D$21,0)-IF(AND($B119&gt;=1,$B119&lt;=IF(D$19="third",D$6,D$12)),H_LTV*D$21*H_LevRate/12,0)-IF($B119=IF(D$19="third",D$6,D$12),H_LTV*D$21,0)</f>
        <v>0</v>
      </c>
      <c r="E419" s="19" t="n">
        <f aca="false">E319+IF($B119=0,H_LTV*E$21,0)-IF(AND($B119&gt;=1,$B119&lt;=IF(E$19="third",E$6,E$12)),H_LTV*E$21*H_LevRate/12,0)-IF($B119=IF(E$19="third",E$6,E$12),H_LTV*E$21,0)</f>
        <v>0</v>
      </c>
      <c r="F419" s="19" t="n">
        <f aca="false">F319+IF($B119=0,H_LTV*F$21,0)-IF(AND($B119&gt;=1,$B119&lt;=IF(F$19="third",F$6,F$12)),H_LTV*F$21*H_LevRate/12,0)-IF($B119=IF(F$19="third",F$6,F$12),H_LTV*F$21,0)</f>
        <v>0</v>
      </c>
      <c r="G419" s="19" t="n">
        <f aca="false">G319+IF($B119=0,H_LTV*G$21,0)-IF(AND($B119&gt;=1,$B119&lt;=IF(G$19="third",G$6,G$12)),H_LTV*G$21*H_LevRate/12,0)-IF($B119=IF(G$19="third",G$6,G$12),H_LTV*G$21,0)</f>
        <v>0</v>
      </c>
      <c r="H419" s="19" t="n">
        <f aca="false">H319+IF($B119=0,H_LTV*H$21,0)-IF(AND($B119&gt;=1,$B119&lt;=IF(H$19="third",H$6,H$12)),H_LTV*H$21*H_LevRate/12,0)-IF($B119=IF(H$19="third",H$6,H$12),H_LTV*H$21,0)</f>
        <v>0</v>
      </c>
      <c r="I419" s="19" t="n">
        <f aca="false">I319+IF($B119=0,H_LTV*I$21,0)-IF(AND($B119&gt;=1,$B119&lt;=IF(I$19="third",I$6,I$12)),H_LTV*I$21*H_LevRate/12,0)-IF($B119=IF(I$19="third",I$6,I$12),H_LTV*I$21,0)</f>
        <v>0</v>
      </c>
      <c r="J419" s="19" t="n">
        <f aca="false">J319+IF($B119=0,H_LTV*J$21,0)-IF(AND($B119&gt;=1,$B119&lt;=IF(J$19="third",J$6,J$12)),H_LTV*J$21*H_LevRate/12,0)-IF($B119=IF(J$19="third",J$6,J$12),H_LTV*J$21,0)</f>
        <v>0</v>
      </c>
      <c r="K419" s="19" t="n">
        <f aca="false">K319+IF($B119=0,H_LTV*K$21,0)-IF(AND($B119&gt;=1,$B119&lt;=IF(K$19="third",K$6,K$12)),H_LTV*K$21*H_LevRate/12,0)-IF($B119=IF(K$19="third",K$6,K$12),H_LTV*K$21,0)</f>
        <v>0</v>
      </c>
      <c r="L419" s="19" t="n">
        <f aca="false">L319+IF($B119=0,H_LTV*L$21,0)-IF(AND($B119&gt;=1,$B119&lt;=IF(L$19="third",L$6,L$12)),H_LTV*L$21*H_LevRate/12,0)-IF($B119=IF(L$19="third",L$6,L$12),H_LTV*L$21,0)</f>
        <v>0</v>
      </c>
      <c r="M419" s="19" t="n">
        <f aca="false">M319+IF($B119=0,H_LTV*M$21,0)-IF(AND($B119&gt;=1,$B119&lt;=IF(M$19="third",M$6,M$12)),H_LTV*M$21*H_LevRate/12,0)-IF($B119=IF(M$19="third",M$6,M$12),H_LTV*M$21,0)</f>
        <v>0</v>
      </c>
      <c r="N419" s="19" t="n">
        <f aca="false">N319+IF($B119=0,H_LTV*N$21,0)-IF(AND($B119&gt;=1,$B119&lt;=IF(N$19="third",N$6,N$12)),H_LTV*N$21*H_LevRate/12,0)-IF($B119=IF(N$19="third",N$6,N$12),H_LTV*N$21,0)</f>
        <v>0</v>
      </c>
      <c r="O419" s="19" t="n">
        <f aca="false">O319+IF($B119=0,H_LTV*O$21,0)-IF(AND($B119&gt;=1,$B119&lt;=IF(O$19="third",O$6,O$12)),H_LTV*O$21*H_LevRate/12,0)-IF($B119=IF(O$19="third",O$6,O$12),H_LTV*O$21,0)</f>
        <v>0</v>
      </c>
      <c r="P419" s="19" t="n">
        <f aca="false">P319+IF($B119=0,H_LTV*P$21,0)-IF(AND($B119&gt;=1,$B119&lt;=IF(P$19="third",P$6,P$12)),H_LTV*P$21*H_LevRate/12,0)-IF($B119=IF(P$19="third",P$6,P$12),H_LTV*P$21,0)</f>
        <v>0</v>
      </c>
      <c r="Q419" s="19" t="n">
        <f aca="false">Q319+IF($B119=0,H_LTV*Q$21,0)-IF(AND($B119&gt;=1,$B119&lt;=IF(Q$19="third",Q$6,Q$12)),H_LTV*Q$21*H_LevRate/12,0)-IF($B119=IF(Q$19="third",Q$6,Q$12),H_LTV*Q$21,0)</f>
        <v>0</v>
      </c>
      <c r="R419" s="19" t="n">
        <f aca="false">R319+IF($B119=0,H_LTV*R$21,0)-IF(AND($B119&gt;=1,$B119&lt;=IF(R$19="third",R$6,R$12)),H_LTV*R$21*H_LevRate/12,0)-IF($B119=IF(R$19="third",R$6,R$12),H_LTV*R$21,0)</f>
        <v>0</v>
      </c>
      <c r="S419" s="19" t="n">
        <f aca="false">S319+IF($B119=0,H_LTV*S$21,0)-IF(AND($B119&gt;=1,$B119&lt;=IF(S$19="third",S$6,S$12)),H_LTV*S$21*H_LevRate/12,0)-IF($B119=IF(S$19="third",S$6,S$12),H_LTV*S$21,0)</f>
        <v>0</v>
      </c>
      <c r="T419" s="19" t="n">
        <f aca="false">T319+IF($B119=0,H_LTV*T$21,0)-IF(AND($B119&gt;=1,$B119&lt;=IF(T$19="third",T$6,T$12)),H_LTV*T$21*H_LevRate/12,0)-IF($B119=IF(T$19="third",T$6,T$12),H_LTV*T$21,0)</f>
        <v>0</v>
      </c>
      <c r="U419" s="19" t="n">
        <f aca="false">U319+IF($B119=0,H_LTV*U$21,0)-IF(AND($B119&gt;=1,$B119&lt;=IF(U$19="third",U$6,U$12)),H_LTV*U$21*H_LevRate/12,0)-IF($B119=IF(U$19="third",U$6,U$12),H_LTV*U$21,0)</f>
        <v>0</v>
      </c>
      <c r="V419" s="19" t="n">
        <f aca="false">V319+IF($B119=0,H_LTV*V$21,0)-IF(AND($B119&gt;=1,$B119&lt;=IF(V$19="third",V$6,V$12)),H_LTV*V$21*H_LevRate/12,0)-IF($B119=IF(V$19="third",V$6,V$12),H_LTV*V$21,0)</f>
        <v>0</v>
      </c>
      <c r="W419" s="19" t="n">
        <f aca="false">W319+IF($B119=0,H_LTV*W$21,0)-IF(AND($B119&gt;=1,$B119&lt;=IF(W$19="third",W$6,W$12)),H_LTV*W$21*H_LevRate/12,0)-IF($B119=IF(W$19="third",W$6,W$12),H_LTV*W$21,0)</f>
        <v>0</v>
      </c>
      <c r="X419" s="19" t="n">
        <f aca="false">X319+IF($B119=0,H_LTV*X$21,0)-IF(AND($B119&gt;=1,$B119&lt;=IF(X$19="third",X$6,X$12)),H_LTV*X$21*H_LevRate/12,0)-IF($B119=IF(X$19="third",X$6,X$12),H_LTV*X$21,0)</f>
        <v>0</v>
      </c>
      <c r="Y419" s="19" t="n">
        <f aca="false">Y319+IF($B119=0,H_LTV*Y$21,0)-IF(AND($B119&gt;=1,$B119&lt;=IF(Y$19="third",Y$6,Y$12)),H_LTV*Y$21*H_LevRate/12,0)-IF($B119=IF(Y$19="third",Y$6,Y$12),H_LTV*Y$21,0)</f>
        <v>0</v>
      </c>
    </row>
    <row r="420" customFormat="false" ht="15" hidden="false" customHeight="false" outlineLevel="0" collapsed="false">
      <c r="B420" s="0" t="n">
        <v>89</v>
      </c>
      <c r="C420" s="19" t="n">
        <f aca="false">C320+IF($B120=0,H_LTV*C$21,0)-IF(AND($B120&gt;=1,$B120&lt;=IF(C$19="third",C$6,C$12)),H_LTV*C$21*H_LevRate/12,0)-IF($B120=IF(C$19="third",C$6,C$12),H_LTV*C$21,0)</f>
        <v>0</v>
      </c>
      <c r="D420" s="19" t="n">
        <f aca="false">D320+IF($B120=0,H_LTV*D$21,0)-IF(AND($B120&gt;=1,$B120&lt;=IF(D$19="third",D$6,D$12)),H_LTV*D$21*H_LevRate/12,0)-IF($B120=IF(D$19="third",D$6,D$12),H_LTV*D$21,0)</f>
        <v>0</v>
      </c>
      <c r="E420" s="19" t="n">
        <f aca="false">E320+IF($B120=0,H_LTV*E$21,0)-IF(AND($B120&gt;=1,$B120&lt;=IF(E$19="third",E$6,E$12)),H_LTV*E$21*H_LevRate/12,0)-IF($B120=IF(E$19="third",E$6,E$12),H_LTV*E$21,0)</f>
        <v>0</v>
      </c>
      <c r="F420" s="19" t="n">
        <f aca="false">F320+IF($B120=0,H_LTV*F$21,0)-IF(AND($B120&gt;=1,$B120&lt;=IF(F$19="third",F$6,F$12)),H_LTV*F$21*H_LevRate/12,0)-IF($B120=IF(F$19="third",F$6,F$12),H_LTV*F$21,0)</f>
        <v>0</v>
      </c>
      <c r="G420" s="19" t="n">
        <f aca="false">G320+IF($B120=0,H_LTV*G$21,0)-IF(AND($B120&gt;=1,$B120&lt;=IF(G$19="third",G$6,G$12)),H_LTV*G$21*H_LevRate/12,0)-IF($B120=IF(G$19="third",G$6,G$12),H_LTV*G$21,0)</f>
        <v>0</v>
      </c>
      <c r="H420" s="19" t="n">
        <f aca="false">H320+IF($B120=0,H_LTV*H$21,0)-IF(AND($B120&gt;=1,$B120&lt;=IF(H$19="third",H$6,H$12)),H_LTV*H$21*H_LevRate/12,0)-IF($B120=IF(H$19="third",H$6,H$12),H_LTV*H$21,0)</f>
        <v>0</v>
      </c>
      <c r="I420" s="19" t="n">
        <f aca="false">I320+IF($B120=0,H_LTV*I$21,0)-IF(AND($B120&gt;=1,$B120&lt;=IF(I$19="third",I$6,I$12)),H_LTV*I$21*H_LevRate/12,0)-IF($B120=IF(I$19="third",I$6,I$12),H_LTV*I$21,0)</f>
        <v>0</v>
      </c>
      <c r="J420" s="19" t="n">
        <f aca="false">J320+IF($B120=0,H_LTV*J$21,0)-IF(AND($B120&gt;=1,$B120&lt;=IF(J$19="third",J$6,J$12)),H_LTV*J$21*H_LevRate/12,0)-IF($B120=IF(J$19="third",J$6,J$12),H_LTV*J$21,0)</f>
        <v>0</v>
      </c>
      <c r="K420" s="19" t="n">
        <f aca="false">K320+IF($B120=0,H_LTV*K$21,0)-IF(AND($B120&gt;=1,$B120&lt;=IF(K$19="third",K$6,K$12)),H_LTV*K$21*H_LevRate/12,0)-IF($B120=IF(K$19="third",K$6,K$12),H_LTV*K$21,0)</f>
        <v>0</v>
      </c>
      <c r="L420" s="19" t="n">
        <f aca="false">L320+IF($B120=0,H_LTV*L$21,0)-IF(AND($B120&gt;=1,$B120&lt;=IF(L$19="third",L$6,L$12)),H_LTV*L$21*H_LevRate/12,0)-IF($B120=IF(L$19="third",L$6,L$12),H_LTV*L$21,0)</f>
        <v>0</v>
      </c>
      <c r="M420" s="19" t="n">
        <f aca="false">M320+IF($B120=0,H_LTV*M$21,0)-IF(AND($B120&gt;=1,$B120&lt;=IF(M$19="third",M$6,M$12)),H_LTV*M$21*H_LevRate/12,0)-IF($B120=IF(M$19="third",M$6,M$12),H_LTV*M$21,0)</f>
        <v>0</v>
      </c>
      <c r="N420" s="19" t="n">
        <f aca="false">N320+IF($B120=0,H_LTV*N$21,0)-IF(AND($B120&gt;=1,$B120&lt;=IF(N$19="third",N$6,N$12)),H_LTV*N$21*H_LevRate/12,0)-IF($B120=IF(N$19="third",N$6,N$12),H_LTV*N$21,0)</f>
        <v>0</v>
      </c>
      <c r="O420" s="19" t="n">
        <f aca="false">O320+IF($B120=0,H_LTV*O$21,0)-IF(AND($B120&gt;=1,$B120&lt;=IF(O$19="third",O$6,O$12)),H_LTV*O$21*H_LevRate/12,0)-IF($B120=IF(O$19="third",O$6,O$12),H_LTV*O$21,0)</f>
        <v>0</v>
      </c>
      <c r="P420" s="19" t="n">
        <f aca="false">P320+IF($B120=0,H_LTV*P$21,0)-IF(AND($B120&gt;=1,$B120&lt;=IF(P$19="third",P$6,P$12)),H_LTV*P$21*H_LevRate/12,0)-IF($B120=IF(P$19="third",P$6,P$12),H_LTV*P$21,0)</f>
        <v>0</v>
      </c>
      <c r="Q420" s="19" t="n">
        <f aca="false">Q320+IF($B120=0,H_LTV*Q$21,0)-IF(AND($B120&gt;=1,$B120&lt;=IF(Q$19="third",Q$6,Q$12)),H_LTV*Q$21*H_LevRate/12,0)-IF($B120=IF(Q$19="third",Q$6,Q$12),H_LTV*Q$21,0)</f>
        <v>0</v>
      </c>
      <c r="R420" s="19" t="n">
        <f aca="false">R320+IF($B120=0,H_LTV*R$21,0)-IF(AND($B120&gt;=1,$B120&lt;=IF(R$19="third",R$6,R$12)),H_LTV*R$21*H_LevRate/12,0)-IF($B120=IF(R$19="third",R$6,R$12),H_LTV*R$21,0)</f>
        <v>0</v>
      </c>
      <c r="S420" s="19" t="n">
        <f aca="false">S320+IF($B120=0,H_LTV*S$21,0)-IF(AND($B120&gt;=1,$B120&lt;=IF(S$19="third",S$6,S$12)),H_LTV*S$21*H_LevRate/12,0)-IF($B120=IF(S$19="third",S$6,S$12),H_LTV*S$21,0)</f>
        <v>0</v>
      </c>
      <c r="T420" s="19" t="n">
        <f aca="false">T320+IF($B120=0,H_LTV*T$21,0)-IF(AND($B120&gt;=1,$B120&lt;=IF(T$19="third",T$6,T$12)),H_LTV*T$21*H_LevRate/12,0)-IF($B120=IF(T$19="third",T$6,T$12),H_LTV*T$21,0)</f>
        <v>0</v>
      </c>
      <c r="U420" s="19" t="n">
        <f aca="false">U320+IF($B120=0,H_LTV*U$21,0)-IF(AND($B120&gt;=1,$B120&lt;=IF(U$19="third",U$6,U$12)),H_LTV*U$21*H_LevRate/12,0)-IF($B120=IF(U$19="third",U$6,U$12),H_LTV*U$21,0)</f>
        <v>0</v>
      </c>
      <c r="V420" s="19" t="n">
        <f aca="false">V320+IF($B120=0,H_LTV*V$21,0)-IF(AND($B120&gt;=1,$B120&lt;=IF(V$19="third",V$6,V$12)),H_LTV*V$21*H_LevRate/12,0)-IF($B120=IF(V$19="third",V$6,V$12),H_LTV*V$21,0)</f>
        <v>0</v>
      </c>
      <c r="W420" s="19" t="n">
        <f aca="false">W320+IF($B120=0,H_LTV*W$21,0)-IF(AND($B120&gt;=1,$B120&lt;=IF(W$19="third",W$6,W$12)),H_LTV*W$21*H_LevRate/12,0)-IF($B120=IF(W$19="third",W$6,W$12),H_LTV*W$21,0)</f>
        <v>0</v>
      </c>
      <c r="X420" s="19" t="n">
        <f aca="false">X320+IF($B120=0,H_LTV*X$21,0)-IF(AND($B120&gt;=1,$B120&lt;=IF(X$19="third",X$6,X$12)),H_LTV*X$21*H_LevRate/12,0)-IF($B120=IF(X$19="third",X$6,X$12),H_LTV*X$21,0)</f>
        <v>0</v>
      </c>
      <c r="Y420" s="19" t="n">
        <f aca="false">Y320+IF($B120=0,H_LTV*Y$21,0)-IF(AND($B120&gt;=1,$B120&lt;=IF(Y$19="third",Y$6,Y$12)),H_LTV*Y$21*H_LevRate/12,0)-IF($B120=IF(Y$19="third",Y$6,Y$12),H_LTV*Y$21,0)</f>
        <v>0</v>
      </c>
    </row>
    <row r="421" customFormat="false" ht="15" hidden="false" customHeight="false" outlineLevel="0" collapsed="false">
      <c r="B421" s="0" t="n">
        <v>90</v>
      </c>
      <c r="C421" s="19" t="n">
        <f aca="false">C321+IF($B121=0,H_LTV*C$21,0)-IF(AND($B121&gt;=1,$B121&lt;=IF(C$19="third",C$6,C$12)),H_LTV*C$21*H_LevRate/12,0)-IF($B121=IF(C$19="third",C$6,C$12),H_LTV*C$21,0)</f>
        <v>0</v>
      </c>
      <c r="D421" s="19" t="n">
        <f aca="false">D321+IF($B121=0,H_LTV*D$21,0)-IF(AND($B121&gt;=1,$B121&lt;=IF(D$19="third",D$6,D$12)),H_LTV*D$21*H_LevRate/12,0)-IF($B121=IF(D$19="third",D$6,D$12),H_LTV*D$21,0)</f>
        <v>0</v>
      </c>
      <c r="E421" s="19" t="n">
        <f aca="false">E321+IF($B121=0,H_LTV*E$21,0)-IF(AND($B121&gt;=1,$B121&lt;=IF(E$19="third",E$6,E$12)),H_LTV*E$21*H_LevRate/12,0)-IF($B121=IF(E$19="third",E$6,E$12),H_LTV*E$21,0)</f>
        <v>0</v>
      </c>
      <c r="F421" s="19" t="n">
        <f aca="false">F321+IF($B121=0,H_LTV*F$21,0)-IF(AND($B121&gt;=1,$B121&lt;=IF(F$19="third",F$6,F$12)),H_LTV*F$21*H_LevRate/12,0)-IF($B121=IF(F$19="third",F$6,F$12),H_LTV*F$21,0)</f>
        <v>0</v>
      </c>
      <c r="G421" s="19" t="n">
        <f aca="false">G321+IF($B121=0,H_LTV*G$21,0)-IF(AND($B121&gt;=1,$B121&lt;=IF(G$19="third",G$6,G$12)),H_LTV*G$21*H_LevRate/12,0)-IF($B121=IF(G$19="third",G$6,G$12),H_LTV*G$21,0)</f>
        <v>0</v>
      </c>
      <c r="H421" s="19" t="n">
        <f aca="false">H321+IF($B121=0,H_LTV*H$21,0)-IF(AND($B121&gt;=1,$B121&lt;=IF(H$19="third",H$6,H$12)),H_LTV*H$21*H_LevRate/12,0)-IF($B121=IF(H$19="third",H$6,H$12),H_LTV*H$21,0)</f>
        <v>0</v>
      </c>
      <c r="I421" s="19" t="n">
        <f aca="false">I321+IF($B121=0,H_LTV*I$21,0)-IF(AND($B121&gt;=1,$B121&lt;=IF(I$19="third",I$6,I$12)),H_LTV*I$21*H_LevRate/12,0)-IF($B121=IF(I$19="third",I$6,I$12),H_LTV*I$21,0)</f>
        <v>0</v>
      </c>
      <c r="J421" s="19" t="n">
        <f aca="false">J321+IF($B121=0,H_LTV*J$21,0)-IF(AND($B121&gt;=1,$B121&lt;=IF(J$19="third",J$6,J$12)),H_LTV*J$21*H_LevRate/12,0)-IF($B121=IF(J$19="third",J$6,J$12),H_LTV*J$21,0)</f>
        <v>0</v>
      </c>
      <c r="K421" s="19" t="n">
        <f aca="false">K321+IF($B121=0,H_LTV*K$21,0)-IF(AND($B121&gt;=1,$B121&lt;=IF(K$19="third",K$6,K$12)),H_LTV*K$21*H_LevRate/12,0)-IF($B121=IF(K$19="third",K$6,K$12),H_LTV*K$21,0)</f>
        <v>0</v>
      </c>
      <c r="L421" s="19" t="n">
        <f aca="false">L321+IF($B121=0,H_LTV*L$21,0)-IF(AND($B121&gt;=1,$B121&lt;=IF(L$19="third",L$6,L$12)),H_LTV*L$21*H_LevRate/12,0)-IF($B121=IF(L$19="third",L$6,L$12),H_LTV*L$21,0)</f>
        <v>0</v>
      </c>
      <c r="M421" s="19" t="n">
        <f aca="false">M321+IF($B121=0,H_LTV*M$21,0)-IF(AND($B121&gt;=1,$B121&lt;=IF(M$19="third",M$6,M$12)),H_LTV*M$21*H_LevRate/12,0)-IF($B121=IF(M$19="third",M$6,M$12),H_LTV*M$21,0)</f>
        <v>0</v>
      </c>
      <c r="N421" s="19" t="n">
        <f aca="false">N321+IF($B121=0,H_LTV*N$21,0)-IF(AND($B121&gt;=1,$B121&lt;=IF(N$19="third",N$6,N$12)),H_LTV*N$21*H_LevRate/12,0)-IF($B121=IF(N$19="third",N$6,N$12),H_LTV*N$21,0)</f>
        <v>0</v>
      </c>
      <c r="O421" s="19" t="n">
        <f aca="false">O321+IF($B121=0,H_LTV*O$21,0)-IF(AND($B121&gt;=1,$B121&lt;=IF(O$19="third",O$6,O$12)),H_LTV*O$21*H_LevRate/12,0)-IF($B121=IF(O$19="third",O$6,O$12),H_LTV*O$21,0)</f>
        <v>0</v>
      </c>
      <c r="P421" s="19" t="n">
        <f aca="false">P321+IF($B121=0,H_LTV*P$21,0)-IF(AND($B121&gt;=1,$B121&lt;=IF(P$19="third",P$6,P$12)),H_LTV*P$21*H_LevRate/12,0)-IF($B121=IF(P$19="third",P$6,P$12),H_LTV*P$21,0)</f>
        <v>0</v>
      </c>
      <c r="Q421" s="19" t="n">
        <f aca="false">Q321+IF($B121=0,H_LTV*Q$21,0)-IF(AND($B121&gt;=1,$B121&lt;=IF(Q$19="third",Q$6,Q$12)),H_LTV*Q$21*H_LevRate/12,0)-IF($B121=IF(Q$19="third",Q$6,Q$12),H_LTV*Q$21,0)</f>
        <v>0</v>
      </c>
      <c r="R421" s="19" t="n">
        <f aca="false">R321+IF($B121=0,H_LTV*R$21,0)-IF(AND($B121&gt;=1,$B121&lt;=IF(R$19="third",R$6,R$12)),H_LTV*R$21*H_LevRate/12,0)-IF($B121=IF(R$19="third",R$6,R$12),H_LTV*R$21,0)</f>
        <v>0</v>
      </c>
      <c r="S421" s="19" t="n">
        <f aca="false">S321+IF($B121=0,H_LTV*S$21,0)-IF(AND($B121&gt;=1,$B121&lt;=IF(S$19="third",S$6,S$12)),H_LTV*S$21*H_LevRate/12,0)-IF($B121=IF(S$19="third",S$6,S$12),H_LTV*S$21,0)</f>
        <v>0</v>
      </c>
      <c r="T421" s="19" t="n">
        <f aca="false">T321+IF($B121=0,H_LTV*T$21,0)-IF(AND($B121&gt;=1,$B121&lt;=IF(T$19="third",T$6,T$12)),H_LTV*T$21*H_LevRate/12,0)-IF($B121=IF(T$19="third",T$6,T$12),H_LTV*T$21,0)</f>
        <v>0</v>
      </c>
      <c r="U421" s="19" t="n">
        <f aca="false">U321+IF($B121=0,H_LTV*U$21,0)-IF(AND($B121&gt;=1,$B121&lt;=IF(U$19="third",U$6,U$12)),H_LTV*U$21*H_LevRate/12,0)-IF($B121=IF(U$19="third",U$6,U$12),H_LTV*U$21,0)</f>
        <v>0</v>
      </c>
      <c r="V421" s="19" t="n">
        <f aca="false">V321+IF($B121=0,H_LTV*V$21,0)-IF(AND($B121&gt;=1,$B121&lt;=IF(V$19="third",V$6,V$12)),H_LTV*V$21*H_LevRate/12,0)-IF($B121=IF(V$19="third",V$6,V$12),H_LTV*V$21,0)</f>
        <v>0</v>
      </c>
      <c r="W421" s="19" t="n">
        <f aca="false">W321+IF($B121=0,H_LTV*W$21,0)-IF(AND($B121&gt;=1,$B121&lt;=IF(W$19="third",W$6,W$12)),H_LTV*W$21*H_LevRate/12,0)-IF($B121=IF(W$19="third",W$6,W$12),H_LTV*W$21,0)</f>
        <v>0</v>
      </c>
      <c r="X421" s="19" t="n">
        <f aca="false">X321+IF($B121=0,H_LTV*X$21,0)-IF(AND($B121&gt;=1,$B121&lt;=IF(X$19="third",X$6,X$12)),H_LTV*X$21*H_LevRate/12,0)-IF($B121=IF(X$19="third",X$6,X$12),H_LTV*X$21,0)</f>
        <v>0</v>
      </c>
      <c r="Y421" s="19" t="n">
        <f aca="false">Y321+IF($B121=0,H_LTV*Y$21,0)-IF(AND($B121&gt;=1,$B121&lt;=IF(Y$19="third",Y$6,Y$12)),H_LTV*Y$21*H_LevRate/12,0)-IF($B121=IF(Y$19="third",Y$6,Y$12),H_LTV*Y$21,0)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34"/>
    <col collapsed="false" customWidth="true" hidden="false" outlineLevel="0" max="16" min="3" style="0" width="15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153</v>
      </c>
    </row>
    <row r="5" customFormat="false" ht="15" hidden="false" customHeight="false" outlineLevel="0" collapsed="false">
      <c r="B5" s="3" t="s">
        <v>154</v>
      </c>
      <c r="C5" s="14" t="s">
        <v>155</v>
      </c>
      <c r="D5" s="14" t="s">
        <v>156</v>
      </c>
      <c r="E5" s="14" t="s">
        <v>157</v>
      </c>
      <c r="F5" s="14" t="s">
        <v>158</v>
      </c>
      <c r="G5" s="14" t="s">
        <v>159</v>
      </c>
      <c r="H5" s="14" t="s">
        <v>160</v>
      </c>
      <c r="I5" s="14" t="s">
        <v>161</v>
      </c>
      <c r="J5" s="14" t="s">
        <v>162</v>
      </c>
      <c r="K5" s="14" t="s">
        <v>163</v>
      </c>
      <c r="L5" s="14" t="s">
        <v>164</v>
      </c>
      <c r="M5" s="14" t="s">
        <v>165</v>
      </c>
      <c r="N5" s="14" t="s">
        <v>166</v>
      </c>
      <c r="O5" s="14" t="s">
        <v>167</v>
      </c>
      <c r="P5" s="14" t="s">
        <v>168</v>
      </c>
    </row>
    <row r="6" customFormat="false" ht="15" hidden="false" customHeight="false" outlineLevel="0" collapsed="false">
      <c r="B6" s="3" t="s">
        <v>169</v>
      </c>
      <c r="D6" s="20" t="n">
        <v>0.05</v>
      </c>
      <c r="E6" s="20" t="n">
        <v>0.04</v>
      </c>
      <c r="F6" s="20" t="n">
        <v>0.0625</v>
      </c>
      <c r="G6" s="20" t="n">
        <v>0.0625</v>
      </c>
      <c r="H6" s="20" t="n">
        <f aca="false">Harlow!C22</f>
        <v>0.0559477937689917</v>
      </c>
      <c r="I6" s="20" t="n">
        <v>0.05</v>
      </c>
      <c r="J6" s="20" t="n">
        <v>0.05</v>
      </c>
      <c r="K6" s="20" t="n">
        <v>0.05</v>
      </c>
      <c r="L6" s="20" t="n">
        <v>0.05</v>
      </c>
      <c r="M6" s="20" t="n">
        <v>0.05</v>
      </c>
    </row>
    <row r="7" customFormat="false" ht="15" hidden="false" customHeight="false" outlineLevel="0" collapsed="false">
      <c r="B7" s="3" t="s">
        <v>170</v>
      </c>
      <c r="D7" s="15" t="n">
        <v>480</v>
      </c>
      <c r="E7" s="15" t="n">
        <v>480</v>
      </c>
      <c r="F7" s="15" t="n">
        <v>480</v>
      </c>
      <c r="G7" s="15" t="n">
        <v>360</v>
      </c>
      <c r="H7" s="15" t="n">
        <v>480</v>
      </c>
      <c r="I7" s="15" t="n">
        <v>480</v>
      </c>
      <c r="J7" s="15" t="n">
        <v>480</v>
      </c>
      <c r="K7" s="15" t="n">
        <v>480</v>
      </c>
      <c r="L7" s="15" t="n">
        <v>480</v>
      </c>
      <c r="M7" s="15" t="n">
        <v>480</v>
      </c>
    </row>
    <row r="8" customFormat="false" ht="15" hidden="false" customHeight="false" outlineLevel="0" collapsed="false">
      <c r="B8" s="3" t="s">
        <v>171</v>
      </c>
      <c r="C8" s="9" t="n">
        <f aca="false">H_ReperfY</f>
        <v>0.09</v>
      </c>
      <c r="D8" s="17" t="n">
        <f aca="false">H_ReperfY</f>
        <v>0.09</v>
      </c>
      <c r="E8" s="17" t="n">
        <f aca="false">H_ReperfY</f>
        <v>0.09</v>
      </c>
      <c r="F8" s="17" t="n">
        <f aca="false">H_ReperfY</f>
        <v>0.09</v>
      </c>
      <c r="G8" s="17" t="n">
        <f aca="false">H_ReperfY</f>
        <v>0.09</v>
      </c>
      <c r="H8" s="17" t="n">
        <f aca="false">H_ReperfY</f>
        <v>0.09</v>
      </c>
      <c r="I8" s="17" t="n">
        <v>0.08</v>
      </c>
      <c r="J8" s="17" t="n">
        <v>0.1</v>
      </c>
      <c r="K8" s="17" t="n">
        <v>0.11</v>
      </c>
      <c r="L8" s="17" t="n">
        <f aca="false">H_ReperfY</f>
        <v>0.09</v>
      </c>
      <c r="M8" s="17" t="n">
        <f aca="false">H_ReperfY</f>
        <v>0.09</v>
      </c>
      <c r="N8" s="9"/>
      <c r="O8" s="9"/>
      <c r="P8" s="9"/>
    </row>
    <row r="9" customFormat="false" ht="15" hidden="false" customHeight="false" outlineLevel="0" collapsed="false">
      <c r="B9" s="3" t="s">
        <v>172</v>
      </c>
      <c r="C9" s="14" t="n">
        <f aca="false">H_Seas</f>
        <v>12</v>
      </c>
      <c r="D9" s="15" t="n">
        <f aca="false">H_Seas</f>
        <v>12</v>
      </c>
      <c r="E9" s="15" t="n">
        <f aca="false">H_Seas</f>
        <v>12</v>
      </c>
      <c r="F9" s="15" t="n">
        <f aca="false">H_Seas</f>
        <v>12</v>
      </c>
      <c r="G9" s="15" t="n">
        <f aca="false">H_Seas</f>
        <v>12</v>
      </c>
      <c r="H9" s="15" t="n">
        <f aca="false">H_Seas</f>
        <v>12</v>
      </c>
      <c r="I9" s="15" t="n">
        <f aca="false">H_Seas</f>
        <v>12</v>
      </c>
      <c r="J9" s="15" t="n">
        <f aca="false">H_Seas</f>
        <v>12</v>
      </c>
      <c r="K9" s="15" t="n">
        <f aca="false">H_Seas</f>
        <v>12</v>
      </c>
      <c r="L9" s="15" t="n">
        <v>6</v>
      </c>
      <c r="M9" s="15" t="n">
        <v>24</v>
      </c>
    </row>
    <row r="10" customFormat="false" ht="15" hidden="false" customHeight="false" outlineLevel="0" collapsed="false">
      <c r="B10" s="3" t="s">
        <v>173</v>
      </c>
      <c r="C10" s="8" t="n">
        <f aca="false">H_Pmt</f>
        <v>1108.2909607675</v>
      </c>
      <c r="D10" s="8" t="n">
        <f aca="false">PMT(D6/12,D7,-D11)</f>
        <v>969.499864576801</v>
      </c>
      <c r="E10" s="8" t="n">
        <f aca="false">PMT(E6/12,E7,-E11)</f>
        <v>840.303081774996</v>
      </c>
      <c r="F10" s="8" t="n">
        <f aca="false">PMT(F6/12,F7,-F11)</f>
        <v>1141.49174582318</v>
      </c>
      <c r="G10" s="8" t="n">
        <f aca="false">PMT(G6/12,G7,-G11)</f>
        <v>1237.9551031955</v>
      </c>
      <c r="H10" s="8" t="n">
        <f aca="false">PMT(H6/12,H7,-H11)</f>
        <v>1050.00000000013</v>
      </c>
      <c r="I10" s="8" t="n">
        <f aca="false">PMT(I6/12,I7,-I11)</f>
        <v>969.499864576801</v>
      </c>
      <c r="J10" s="8" t="n">
        <f aca="false">PMT(J6/12,J7,-J11)</f>
        <v>969.499864576801</v>
      </c>
      <c r="K10" s="8" t="n">
        <f aca="false">PMT(K6/12,K7,-K11)</f>
        <v>969.499864576801</v>
      </c>
      <c r="L10" s="8" t="n">
        <f aca="false">PMT(L6/12,L7,-L11)</f>
        <v>969.499864576801</v>
      </c>
      <c r="M10" s="8" t="n">
        <f aca="false">PMT(M6/12,M7,-M11)</f>
        <v>969.499864576801</v>
      </c>
      <c r="N10" s="8"/>
      <c r="O10" s="8"/>
      <c r="P10" s="8"/>
    </row>
    <row r="11" customFormat="false" ht="15" hidden="false" customHeight="false" outlineLevel="0" collapsed="false">
      <c r="B11" s="3" t="s">
        <v>174</v>
      </c>
      <c r="C11" s="8" t="n">
        <f aca="false">(H_Delinq+H_ReinstM)*H_Pmt+H_PriorAdv+H_TI*H_ReinstM+H_LegalJ*H_LegalShare</f>
        <v>46182.1469014901</v>
      </c>
      <c r="D11" s="8" t="n">
        <f aca="false">H_UPB*(1+H_Rate/12*(H_Delinq+H_ModM))+H_PriorAdv+H_TI*H_ModM+H_LegalJ*H_LegalShare</f>
        <v>201059.041770833</v>
      </c>
      <c r="E11" s="8" t="n">
        <f aca="false">H_UPB*(1+H_Rate/12*(H_Delinq+H_ModM))+H_PriorAdv+H_TI*H_ModM+H_LegalJ*H_LegalShare</f>
        <v>201059.041770833</v>
      </c>
      <c r="F11" s="8" t="n">
        <f aca="false">H_UPB*(1+H_Rate/12*(H_Delinq+H_ModM))+H_PriorAdv+H_TI*H_ModM+H_LegalJ*H_LegalShare</f>
        <v>201059.041770833</v>
      </c>
      <c r="G11" s="8" t="n">
        <f aca="false">H_UPB*(1+H_Rate/12*(H_Delinq+H_ModM))+H_PriorAdv+H_TI*H_ModM+H_LegalJ*H_LegalShare</f>
        <v>201059.041770833</v>
      </c>
      <c r="H11" s="8" t="n">
        <f aca="false">H_UPB*(1+H_Rate/12*(H_Delinq+H_ModM))+H_PriorAdv+H_TI*H_ModM+H_LegalJ*H_LegalShare</f>
        <v>201059.041770833</v>
      </c>
      <c r="I11" s="8" t="n">
        <f aca="false">H_UPB*(1+H_Rate/12*(H_Delinq+H_ModM))+H_PriorAdv+H_TI*H_ModM+H_LegalJ*H_LegalShare</f>
        <v>201059.041770833</v>
      </c>
      <c r="J11" s="8" t="n">
        <f aca="false">H_UPB*(1+H_Rate/12*(H_Delinq+H_ModM))+H_PriorAdv+H_TI*H_ModM+H_LegalJ*H_LegalShare</f>
        <v>201059.041770833</v>
      </c>
      <c r="K11" s="8" t="n">
        <f aca="false">H_UPB*(1+H_Rate/12*(H_Delinq+H_ModM))+H_PriorAdv+H_TI*H_ModM+H_LegalJ*H_LegalShare</f>
        <v>201059.041770833</v>
      </c>
      <c r="L11" s="8" t="n">
        <f aca="false">H_UPB*(1+H_Rate/12*(H_Delinq+H_ModM))+H_PriorAdv+H_TI*H_ModM+H_LegalJ*H_LegalShare</f>
        <v>201059.041770833</v>
      </c>
      <c r="M11" s="8" t="n">
        <f aca="false">H_UPB*(1+H_Rate/12*(H_Delinq+H_ModM))+H_PriorAdv+H_TI*H_ModM+H_LegalJ*H_LegalShare</f>
        <v>201059.041770833</v>
      </c>
      <c r="N11" s="8"/>
      <c r="O11" s="8"/>
      <c r="P11" s="8"/>
    </row>
    <row r="12" customFormat="false" ht="15" hidden="false" customHeight="false" outlineLevel="0" collapsed="false">
      <c r="B12" s="3" t="s">
        <v>175</v>
      </c>
      <c r="C12" s="8" t="n">
        <f aca="false">PV(C8/12,H_Amort-H_Paid-H_Delinq-H_ReinstM-C9,-H_Pmt)</f>
        <v>124951.435318764</v>
      </c>
      <c r="D12" s="8" t="n">
        <f aca="false">PV(D8/12,D7-D9,-D10)</f>
        <v>125351.025917159</v>
      </c>
      <c r="E12" s="8" t="n">
        <f aca="false">PV(E8/12,E7-E9,-E10)</f>
        <v>108646.58906149</v>
      </c>
      <c r="F12" s="8" t="n">
        <f aca="false">PV(F8/12,F7-F9,-F10)</f>
        <v>147588.634762073</v>
      </c>
      <c r="G12" s="8" t="n">
        <f aca="false">PV(G8/12,G7-G9,-G10)</f>
        <v>152804.234427197</v>
      </c>
      <c r="H12" s="8" t="n">
        <f aca="false">PV(H8/12,H7-H9,-H10)</f>
        <v>135759.25280865</v>
      </c>
      <c r="I12" s="8" t="n">
        <f aca="false">PV(I8/12,I7-I9,-I10)</f>
        <v>138936.590129056</v>
      </c>
      <c r="J12" s="8" t="n">
        <f aca="false">PV(J8/12,J7-J9,-J10)</f>
        <v>113946.674379899</v>
      </c>
      <c r="K12" s="8" t="n">
        <f aca="false">PV(K8/12,K7-K9,-K10)</f>
        <v>104285.532971342</v>
      </c>
      <c r="L12" s="8" t="n">
        <f aca="false">PV(L8/12,L7-L9,-L10)</f>
        <v>125522.694577677</v>
      </c>
      <c r="M12" s="8" t="n">
        <f aca="false">PV(M8/12,M7-M9,-M10)</f>
        <v>124983.713499871</v>
      </c>
      <c r="N12" s="8"/>
      <c r="O12" s="8"/>
      <c r="P12" s="8"/>
    </row>
    <row r="13" customFormat="false" ht="15" hidden="false" customHeight="false" outlineLevel="0" collapsed="false">
      <c r="B13" s="2" t="s">
        <v>176</v>
      </c>
      <c r="C13" s="8" t="n">
        <f aca="false">C20+NPV(H_Target/12,C21:C110)</f>
        <v>128978.930801386</v>
      </c>
      <c r="D13" s="8" t="n">
        <f aca="false">D20+NPV(H_Target/12,D21:D110)</f>
        <v>94486.5393579834</v>
      </c>
      <c r="E13" s="8" t="n">
        <f aca="false">E20+NPV(H_Target/12,E21:E110)</f>
        <v>80817.9406580999</v>
      </c>
      <c r="F13" s="8" t="n">
        <f aca="false">F20+NPV(H_Target/12,F21:F110)</f>
        <v>112682.720047723</v>
      </c>
      <c r="G13" s="8" t="n">
        <f aca="false">G20+NPV(H_Target/12,G21:G110)</f>
        <v>117499.11051675</v>
      </c>
      <c r="H13" s="8" t="n">
        <f aca="false">H20+NPV(H_Target/12,H21:H110)</f>
        <v>103003.191417932</v>
      </c>
      <c r="I13" s="8" t="n">
        <f aca="false">I20+NPV(H_Target/12,I21:I110)</f>
        <v>104575.888619421</v>
      </c>
      <c r="J13" s="8" t="n">
        <f aca="false">J20+NPV(H_Target/12,J21:J110)</f>
        <v>86017.0725058904</v>
      </c>
      <c r="K13" s="8" t="n">
        <f aca="false">K20+NPV(H_Target/12,K21:K110)</f>
        <v>78842.2045052134</v>
      </c>
      <c r="L13" s="8" t="n">
        <f aca="false">L20+NPV(H_Target/12,L21:L110)</f>
        <v>99968.4702954958</v>
      </c>
      <c r="M13" s="8" t="n">
        <f aca="false">M20+NPV(H_Target/12,M21:M110)</f>
        <v>85045.8002420909</v>
      </c>
      <c r="N13" s="8" t="n">
        <f aca="false">N20+NPV(H_Target/12,N21:N110)</f>
        <v>120277.908868871</v>
      </c>
      <c r="O13" s="8" t="n">
        <f aca="false">O20+NPV(H_Target/12,O21:O110)</f>
        <v>69754.426947247</v>
      </c>
      <c r="P13" s="8" t="n">
        <f aca="false">P20+NPV(H_Target/12,P21:P110)</f>
        <v>90675.0333441254</v>
      </c>
    </row>
    <row r="14" customFormat="false" ht="15" hidden="false" customHeight="false" outlineLevel="0" collapsed="false">
      <c r="B14" s="2" t="s">
        <v>177</v>
      </c>
      <c r="C14" s="9" t="n">
        <f aca="false">IRR(C120:C210,0.01)*12</f>
        <v>0.626983894968899</v>
      </c>
      <c r="D14" s="9" t="n">
        <f aca="false">IRR(D120:D210,0.01)*12</f>
        <v>0.39736081358372</v>
      </c>
      <c r="E14" s="9" t="n">
        <f aca="false">IRR(E120:E210,0.01)*12</f>
        <v>0.294600451178691</v>
      </c>
      <c r="F14" s="9" t="n">
        <f aca="false">IRR(F120:F210,0.01)*12</f>
        <v>0.515952400549606</v>
      </c>
      <c r="G14" s="9" t="n">
        <f aca="false">IRR(G120:G210,0.01)*12</f>
        <v>0.545060771621126</v>
      </c>
      <c r="H14" s="9" t="n">
        <f aca="false">IRR(H120:H210,0.01)*12</f>
        <v>0.455114838071568</v>
      </c>
      <c r="I14" s="9" t="n">
        <f aca="false">IRR(I120:I210,0.01)*12</f>
        <v>0.464535908805018</v>
      </c>
      <c r="J14" s="9" t="n">
        <f aca="false">IRR(J120:J210,0.01)*12</f>
        <v>0.335707943652867</v>
      </c>
      <c r="K14" s="9" t="n">
        <f aca="false">IRR(K120:K210,0.01)*12</f>
        <v>0.278989034710548</v>
      </c>
      <c r="L14" s="9" t="n">
        <f aca="false">IRR(L120:L210,0.01)*12</f>
        <v>0.54866489453981</v>
      </c>
      <c r="M14" s="9" t="n">
        <f aca="false">IRR(M120:M210,0.01)*12</f>
        <v>0.280187539935413</v>
      </c>
      <c r="N14" s="9" t="n">
        <f aca="false">IRR(N120:N210,0.01)*12</f>
        <v>0.638483759879034</v>
      </c>
      <c r="O14" s="9" t="n">
        <f aca="false">IRR(O120:O210,0.01)*12</f>
        <v>0.199999999999999</v>
      </c>
      <c r="P14" s="9" t="n">
        <f aca="false">IRR(P120:P210,0.01)*12</f>
        <v>0.321935345918763</v>
      </c>
    </row>
    <row r="15" customFormat="false" ht="15" hidden="false" customHeight="false" outlineLevel="0" collapsed="false">
      <c r="B15" s="3" t="s">
        <v>178</v>
      </c>
      <c r="C15" s="9" t="n">
        <f aca="false">C12/-FV(H_Rate/12,H_Paid+H_Delinq+H_ReinstM+C9,-H_Pmt,H_Orig)</f>
        <v>0.807575663647881</v>
      </c>
      <c r="D15" s="9" t="n">
        <f aca="false">D12/-FV(D6/12,D9,-D10,D11)</f>
        <v>0.628511015901999</v>
      </c>
      <c r="E15" s="9" t="n">
        <f aca="false">E12/-FV(E6/12,E9,-E10,E11)</f>
        <v>0.546017843443556</v>
      </c>
      <c r="F15" s="9" t="n">
        <f aca="false">F12/-FV(F6/12,F9,-F10,F11)</f>
        <v>0.738333225454805</v>
      </c>
      <c r="G15" s="9" t="n">
        <f aca="false">G12/-FV(G6/12,G9,-G10,G11)</f>
        <v>0.76900803311475</v>
      </c>
      <c r="H15" s="9" t="n">
        <f aca="false">H12/-FV(H6/12,H9,-H10,H11)</f>
        <v>0.679909073954056</v>
      </c>
      <c r="I15" s="9" t="n">
        <f aca="false">I12/-FV(I6/12,I9,-I10,I11)</f>
        <v>0.696629140200909</v>
      </c>
      <c r="J15" s="9" t="n">
        <f aca="false">J12/-FV(J6/12,J9,-J10,J11)</f>
        <v>0.571329508866517</v>
      </c>
      <c r="K15" s="9" t="n">
        <f aca="false">K12/-FV(K6/12,K9,-K10,K11)</f>
        <v>0.522888470932944</v>
      </c>
      <c r="L15" s="9" t="n">
        <f aca="false">L12/-FV(L6/12,L9,-L10,L11)</f>
        <v>0.626797889365074</v>
      </c>
      <c r="M15" s="9" t="n">
        <f aca="false">M12/-FV(M6/12,M9,-M10,M11)</f>
        <v>0.632058618973604</v>
      </c>
      <c r="N15" s="9"/>
      <c r="O15" s="9"/>
      <c r="P15" s="9"/>
    </row>
    <row r="16" customFormat="false" ht="15" hidden="false" customHeight="false" outlineLevel="0" collapsed="false">
      <c r="B16" s="0" t="s">
        <v>179</v>
      </c>
      <c r="C16" s="9" t="n">
        <f aca="false">Engine!Z22</f>
        <v>0.126435005567281</v>
      </c>
    </row>
    <row r="19" customFormat="false" ht="15" hidden="false" customHeight="false" outlineLevel="0" collapsed="false">
      <c r="B19" s="2" t="s">
        <v>180</v>
      </c>
    </row>
    <row r="20" customFormat="false" ht="15" hidden="false" customHeight="false" outlineLevel="0" collapsed="false">
      <c r="B20" s="0" t="n">
        <v>0</v>
      </c>
      <c r="C20" s="19" t="n">
        <f aca="false">-IF($B20=0,H_Acq+H_Board,0)-IF(AND($B20&gt;=1,$B20&lt;=H_ReinstM),H_TI+H_ServNPL,0)-IF($B20=2,H_LegalJ*H_LegalShare,0)+IF($B20=H_ReinstM,C$11,0)+IF(AND($B20&gt;H_ReinstM,$B20&lt;=H_ReinstM+C$9),H_Pmt-H_ServPerf,0)+IF($B20=H_ReinstM+C$9,C$12,0)</f>
        <v>-1700</v>
      </c>
      <c r="D20" s="19" t="n">
        <f aca="false">-IF($B20=0,H_Acq+H_Board,0)-IF(AND($B20&gt;=1,$B20&lt;=H_ModM),H_TI+H_ServNPL,0)-IF($B20=2,H_LegalJ*H_LegalShare,0)+IF(AND($B20&gt;H_ModM,$B20&lt;=H_ModM+D$9),D$10-H_ServPerf,0)+IF($B20=H_ModM+D$9,D$12,0)</f>
        <v>-1700</v>
      </c>
      <c r="E20" s="19" t="n">
        <f aca="false">-IF($B20=0,H_Acq+H_Board,0)-IF(AND($B20&gt;=1,$B20&lt;=H_ModM),H_TI+H_ServNPL,0)-IF($B20=2,H_LegalJ*H_LegalShare,0)+IF(AND($B20&gt;H_ModM,$B20&lt;=H_ModM+E$9),E$10-H_ServPerf,0)+IF($B20=H_ModM+E$9,E$12,0)</f>
        <v>-1700</v>
      </c>
      <c r="F20" s="19" t="n">
        <f aca="false">-IF($B20=0,H_Acq+H_Board,0)-IF(AND($B20&gt;=1,$B20&lt;=H_ModM),H_TI+H_ServNPL,0)-IF($B20=2,H_LegalJ*H_LegalShare,0)+IF(AND($B20&gt;H_ModM,$B20&lt;=H_ModM+F$9),F$10-H_ServPerf,0)+IF($B20=H_ModM+F$9,F$12,0)</f>
        <v>-1700</v>
      </c>
      <c r="G20" s="19" t="n">
        <f aca="false">-IF($B20=0,H_Acq+H_Board,0)-IF(AND($B20&gt;=1,$B20&lt;=H_ModM),H_TI+H_ServNPL,0)-IF($B20=2,H_LegalJ*H_LegalShare,0)+IF(AND($B20&gt;H_ModM,$B20&lt;=H_ModM+G$9),G$10-H_ServPerf,0)+IF($B20=H_ModM+G$9,G$12,0)</f>
        <v>-1700</v>
      </c>
      <c r="H20" s="19" t="n">
        <f aca="false">-IF($B20=0,H_Acq+H_Board,0)-IF(AND($B20&gt;=1,$B20&lt;=H_ModM),H_TI+H_ServNPL,0)-IF($B20=2,H_LegalJ*H_LegalShare,0)+IF(AND($B20&gt;H_ModM,$B20&lt;=H_ModM+H$9),H$10-H_ServPerf,0)+IF($B20=H_ModM+H$9,H$12,0)</f>
        <v>-1700</v>
      </c>
      <c r="I20" s="19" t="n">
        <f aca="false">-IF($B20=0,H_Acq+H_Board,0)-IF(AND($B20&gt;=1,$B20&lt;=H_ModM),H_TI+H_ServNPL,0)-IF($B20=2,H_LegalJ*H_LegalShare,0)+IF(AND($B20&gt;H_ModM,$B20&lt;=H_ModM+I$9),I$10-H_ServPerf,0)+IF($B20=H_ModM+I$9,I$12,0)</f>
        <v>-1700</v>
      </c>
      <c r="J20" s="19" t="n">
        <f aca="false">-IF($B20=0,H_Acq+H_Board,0)-IF(AND($B20&gt;=1,$B20&lt;=H_ModM),H_TI+H_ServNPL,0)-IF($B20=2,H_LegalJ*H_LegalShare,0)+IF(AND($B20&gt;H_ModM,$B20&lt;=H_ModM+J$9),J$10-H_ServPerf,0)+IF($B20=H_ModM+J$9,J$12,0)</f>
        <v>-1700</v>
      </c>
      <c r="K20" s="19" t="n">
        <f aca="false">-IF($B20=0,H_Acq+H_Board,0)-IF(AND($B20&gt;=1,$B20&lt;=H_ModM),H_TI+H_ServNPL,0)-IF($B20=2,H_LegalJ*H_LegalShare,0)+IF(AND($B20&gt;H_ModM,$B20&lt;=H_ModM+K$9),K$10-H_ServPerf,0)+IF($B20=H_ModM+K$9,K$12,0)</f>
        <v>-1700</v>
      </c>
      <c r="L20" s="19" t="n">
        <f aca="false">-IF($B20=0,H_Acq+H_Board,0)-IF(AND($B20&gt;=1,$B20&lt;=H_ModM),H_TI+H_ServNPL,0)-IF($B20=2,H_LegalJ*H_LegalShare,0)+IF(AND($B20&gt;H_ModM,$B20&lt;=H_ModM+L$9),L$10-H_ServPerf,0)+IF($B20=H_ModM+L$9,L$12,0)</f>
        <v>-1700</v>
      </c>
      <c r="M20" s="19" t="n">
        <f aca="false">-IF($B20=0,H_Acq+H_Board,0)-IF(AND($B20&gt;=1,$B20&lt;=H_ModM),H_TI+H_ServNPL,0)-IF($B20=2,H_LegalJ*H_LegalShare,0)+IF(AND($B20&gt;H_ModM,$B20&lt;=H_ModM+M$9),M$10-H_ServPerf,0)+IF($B20=H_ModM+M$9,M$12,0)</f>
        <v>-1700</v>
      </c>
      <c r="N20" s="19" t="n">
        <f aca="false">-IF($B20=0,H_Acq+H_Board,0)-IF(AND($B20&gt;=1,$B20&lt;=H_DilM+H_DilReo),H_TI+H_ServNPL,0)-IF(AND($B20&gt;H_DilM,$B20&lt;=H_DilM+H_DilReo),H_Util,0)-IF($B20=2,H_LegalJ*H_LegalShare,0)-IF($B20=H_DilM,H_CK+H_Value0*H_Repair+H_DilCost,0)+IF($B20=H_DilM+H_DilReo,H_Value0*(1-H_Haircut)*(1-H_SaleCost),0)</f>
        <v>-1700</v>
      </c>
      <c r="O20" s="19" t="n">
        <f aca="false">Engine!C31</f>
        <v>-1700</v>
      </c>
      <c r="P20" s="19" t="n">
        <f aca="false">H_PR*C20+H_PM*D20+H_PD*N20+H_PF*O20</f>
        <v>-1700</v>
      </c>
    </row>
    <row r="21" customFormat="false" ht="15" hidden="false" customHeight="false" outlineLevel="0" collapsed="false">
      <c r="B21" s="0" t="n">
        <v>1</v>
      </c>
      <c r="C21" s="19" t="n">
        <f aca="false">-IF($B21=0,H_Acq+H_Board,0)-IF(AND($B21&gt;=1,$B21&lt;=H_ReinstM),H_TI+H_ServNPL,0)-IF($B21=2,H_LegalJ*H_LegalShare,0)+IF($B21=H_ReinstM,C$11,0)+IF(AND($B21&gt;H_ReinstM,$B21&lt;=H_ReinstM+C$9),H_Pmt-H_ServPerf,0)+IF($B21=H_ReinstM+C$9,C$12,0)</f>
        <v>-520</v>
      </c>
      <c r="D21" s="19" t="n">
        <f aca="false">-IF($B21=0,H_Acq+H_Board,0)-IF(AND($B21&gt;=1,$B21&lt;=H_ModM),H_TI+H_ServNPL,0)-IF($B21=2,H_LegalJ*H_LegalShare,0)+IF(AND($B21&gt;H_ModM,$B21&lt;=H_ModM+D$9),D$10-H_ServPerf,0)+IF($B21=H_ModM+D$9,D$12,0)</f>
        <v>-520</v>
      </c>
      <c r="E21" s="19" t="n">
        <f aca="false">-IF($B21=0,H_Acq+H_Board,0)-IF(AND($B21&gt;=1,$B21&lt;=H_ModM),H_TI+H_ServNPL,0)-IF($B21=2,H_LegalJ*H_LegalShare,0)+IF(AND($B21&gt;H_ModM,$B21&lt;=H_ModM+E$9),E$10-H_ServPerf,0)+IF($B21=H_ModM+E$9,E$12,0)</f>
        <v>-520</v>
      </c>
      <c r="F21" s="19" t="n">
        <f aca="false">-IF($B21=0,H_Acq+H_Board,0)-IF(AND($B21&gt;=1,$B21&lt;=H_ModM),H_TI+H_ServNPL,0)-IF($B21=2,H_LegalJ*H_LegalShare,0)+IF(AND($B21&gt;H_ModM,$B21&lt;=H_ModM+F$9),F$10-H_ServPerf,0)+IF($B21=H_ModM+F$9,F$12,0)</f>
        <v>-520</v>
      </c>
      <c r="G21" s="19" t="n">
        <f aca="false">-IF($B21=0,H_Acq+H_Board,0)-IF(AND($B21&gt;=1,$B21&lt;=H_ModM),H_TI+H_ServNPL,0)-IF($B21=2,H_LegalJ*H_LegalShare,0)+IF(AND($B21&gt;H_ModM,$B21&lt;=H_ModM+G$9),G$10-H_ServPerf,0)+IF($B21=H_ModM+G$9,G$12,0)</f>
        <v>-520</v>
      </c>
      <c r="H21" s="19" t="n">
        <f aca="false">-IF($B21=0,H_Acq+H_Board,0)-IF(AND($B21&gt;=1,$B21&lt;=H_ModM),H_TI+H_ServNPL,0)-IF($B21=2,H_LegalJ*H_LegalShare,0)+IF(AND($B21&gt;H_ModM,$B21&lt;=H_ModM+H$9),H$10-H_ServPerf,0)+IF($B21=H_ModM+H$9,H$12,0)</f>
        <v>-520</v>
      </c>
      <c r="I21" s="19" t="n">
        <f aca="false">-IF($B21=0,H_Acq+H_Board,0)-IF(AND($B21&gt;=1,$B21&lt;=H_ModM),H_TI+H_ServNPL,0)-IF($B21=2,H_LegalJ*H_LegalShare,0)+IF(AND($B21&gt;H_ModM,$B21&lt;=H_ModM+I$9),I$10-H_ServPerf,0)+IF($B21=H_ModM+I$9,I$12,0)</f>
        <v>-520</v>
      </c>
      <c r="J21" s="19" t="n">
        <f aca="false">-IF($B21=0,H_Acq+H_Board,0)-IF(AND($B21&gt;=1,$B21&lt;=H_ModM),H_TI+H_ServNPL,0)-IF($B21=2,H_LegalJ*H_LegalShare,0)+IF(AND($B21&gt;H_ModM,$B21&lt;=H_ModM+J$9),J$10-H_ServPerf,0)+IF($B21=H_ModM+J$9,J$12,0)</f>
        <v>-520</v>
      </c>
      <c r="K21" s="19" t="n">
        <f aca="false">-IF($B21=0,H_Acq+H_Board,0)-IF(AND($B21&gt;=1,$B21&lt;=H_ModM),H_TI+H_ServNPL,0)-IF($B21=2,H_LegalJ*H_LegalShare,0)+IF(AND($B21&gt;H_ModM,$B21&lt;=H_ModM+K$9),K$10-H_ServPerf,0)+IF($B21=H_ModM+K$9,K$12,0)</f>
        <v>-520</v>
      </c>
      <c r="L21" s="19" t="n">
        <f aca="false">-IF($B21=0,H_Acq+H_Board,0)-IF(AND($B21&gt;=1,$B21&lt;=H_ModM),H_TI+H_ServNPL,0)-IF($B21=2,H_LegalJ*H_LegalShare,0)+IF(AND($B21&gt;H_ModM,$B21&lt;=H_ModM+L$9),L$10-H_ServPerf,0)+IF($B21=H_ModM+L$9,L$12,0)</f>
        <v>-520</v>
      </c>
      <c r="M21" s="19" t="n">
        <f aca="false">-IF($B21=0,H_Acq+H_Board,0)-IF(AND($B21&gt;=1,$B21&lt;=H_ModM),H_TI+H_ServNPL,0)-IF($B21=2,H_LegalJ*H_LegalShare,0)+IF(AND($B21&gt;H_ModM,$B21&lt;=H_ModM+M$9),M$10-H_ServPerf,0)+IF($B21=H_ModM+M$9,M$12,0)</f>
        <v>-520</v>
      </c>
      <c r="N21" s="19" t="n">
        <f aca="false">-IF($B21=0,H_Acq+H_Board,0)-IF(AND($B21&gt;=1,$B21&lt;=H_DilM+H_DilReo),H_TI+H_ServNPL,0)-IF(AND($B21&gt;H_DilM,$B21&lt;=H_DilM+H_DilReo),H_Util,0)-IF($B21=2,H_LegalJ*H_LegalShare,0)-IF($B21=H_DilM,H_CK+H_Value0*H_Repair+H_DilCost,0)+IF($B21=H_DilM+H_DilReo,H_Value0*(1-H_Haircut)*(1-H_SaleCost),0)</f>
        <v>-520</v>
      </c>
      <c r="O21" s="19" t="n">
        <f aca="false">Engine!C32</f>
        <v>-520</v>
      </c>
      <c r="P21" s="19" t="n">
        <f aca="false">H_PR*C21+H_PM*D21+H_PD*N21+H_PF*O21</f>
        <v>-520</v>
      </c>
    </row>
    <row r="22" customFormat="false" ht="15" hidden="false" customHeight="false" outlineLevel="0" collapsed="false">
      <c r="B22" s="0" t="n">
        <v>2</v>
      </c>
      <c r="C22" s="19" t="n">
        <f aca="false">-IF($B22=0,H_Acq+H_Board,0)-IF(AND($B22&gt;=1,$B22&lt;=H_ReinstM),H_TI+H_ServNPL,0)-IF($B22=2,H_LegalJ*H_LegalShare,0)+IF($B22=H_ReinstM,C$11,0)+IF(AND($B22&gt;H_ReinstM,$B22&lt;=H_ReinstM+C$9),H_Pmt-H_ServPerf,0)+IF($B22=H_ReinstM+C$9,C$12,0)</f>
        <v>-3770</v>
      </c>
      <c r="D22" s="19" t="n">
        <f aca="false">-IF($B22=0,H_Acq+H_Board,0)-IF(AND($B22&gt;=1,$B22&lt;=H_ModM),H_TI+H_ServNPL,0)-IF($B22=2,H_LegalJ*H_LegalShare,0)+IF(AND($B22&gt;H_ModM,$B22&lt;=H_ModM+D$9),D$10-H_ServPerf,0)+IF($B22=H_ModM+D$9,D$12,0)</f>
        <v>-3770</v>
      </c>
      <c r="E22" s="19" t="n">
        <f aca="false">-IF($B22=0,H_Acq+H_Board,0)-IF(AND($B22&gt;=1,$B22&lt;=H_ModM),H_TI+H_ServNPL,0)-IF($B22=2,H_LegalJ*H_LegalShare,0)+IF(AND($B22&gt;H_ModM,$B22&lt;=H_ModM+E$9),E$10-H_ServPerf,0)+IF($B22=H_ModM+E$9,E$12,0)</f>
        <v>-3770</v>
      </c>
      <c r="F22" s="19" t="n">
        <f aca="false">-IF($B22=0,H_Acq+H_Board,0)-IF(AND($B22&gt;=1,$B22&lt;=H_ModM),H_TI+H_ServNPL,0)-IF($B22=2,H_LegalJ*H_LegalShare,0)+IF(AND($B22&gt;H_ModM,$B22&lt;=H_ModM+F$9),F$10-H_ServPerf,0)+IF($B22=H_ModM+F$9,F$12,0)</f>
        <v>-3770</v>
      </c>
      <c r="G22" s="19" t="n">
        <f aca="false">-IF($B22=0,H_Acq+H_Board,0)-IF(AND($B22&gt;=1,$B22&lt;=H_ModM),H_TI+H_ServNPL,0)-IF($B22=2,H_LegalJ*H_LegalShare,0)+IF(AND($B22&gt;H_ModM,$B22&lt;=H_ModM+G$9),G$10-H_ServPerf,0)+IF($B22=H_ModM+G$9,G$12,0)</f>
        <v>-3770</v>
      </c>
      <c r="H22" s="19" t="n">
        <f aca="false">-IF($B22=0,H_Acq+H_Board,0)-IF(AND($B22&gt;=1,$B22&lt;=H_ModM),H_TI+H_ServNPL,0)-IF($B22=2,H_LegalJ*H_LegalShare,0)+IF(AND($B22&gt;H_ModM,$B22&lt;=H_ModM+H$9),H$10-H_ServPerf,0)+IF($B22=H_ModM+H$9,H$12,0)</f>
        <v>-3770</v>
      </c>
      <c r="I22" s="19" t="n">
        <f aca="false">-IF($B22=0,H_Acq+H_Board,0)-IF(AND($B22&gt;=1,$B22&lt;=H_ModM),H_TI+H_ServNPL,0)-IF($B22=2,H_LegalJ*H_LegalShare,0)+IF(AND($B22&gt;H_ModM,$B22&lt;=H_ModM+I$9),I$10-H_ServPerf,0)+IF($B22=H_ModM+I$9,I$12,0)</f>
        <v>-3770</v>
      </c>
      <c r="J22" s="19" t="n">
        <f aca="false">-IF($B22=0,H_Acq+H_Board,0)-IF(AND($B22&gt;=1,$B22&lt;=H_ModM),H_TI+H_ServNPL,0)-IF($B22=2,H_LegalJ*H_LegalShare,0)+IF(AND($B22&gt;H_ModM,$B22&lt;=H_ModM+J$9),J$10-H_ServPerf,0)+IF($B22=H_ModM+J$9,J$12,0)</f>
        <v>-3770</v>
      </c>
      <c r="K22" s="19" t="n">
        <f aca="false">-IF($B22=0,H_Acq+H_Board,0)-IF(AND($B22&gt;=1,$B22&lt;=H_ModM),H_TI+H_ServNPL,0)-IF($B22=2,H_LegalJ*H_LegalShare,0)+IF(AND($B22&gt;H_ModM,$B22&lt;=H_ModM+K$9),K$10-H_ServPerf,0)+IF($B22=H_ModM+K$9,K$12,0)</f>
        <v>-3770</v>
      </c>
      <c r="L22" s="19" t="n">
        <f aca="false">-IF($B22=0,H_Acq+H_Board,0)-IF(AND($B22&gt;=1,$B22&lt;=H_ModM),H_TI+H_ServNPL,0)-IF($B22=2,H_LegalJ*H_LegalShare,0)+IF(AND($B22&gt;H_ModM,$B22&lt;=H_ModM+L$9),L$10-H_ServPerf,0)+IF($B22=H_ModM+L$9,L$12,0)</f>
        <v>-3770</v>
      </c>
      <c r="M22" s="19" t="n">
        <f aca="false">-IF($B22=0,H_Acq+H_Board,0)-IF(AND($B22&gt;=1,$B22&lt;=H_ModM),H_TI+H_ServNPL,0)-IF($B22=2,H_LegalJ*H_LegalShare,0)+IF(AND($B22&gt;H_ModM,$B22&lt;=H_ModM+M$9),M$10-H_ServPerf,0)+IF($B22=H_ModM+M$9,M$12,0)</f>
        <v>-3770</v>
      </c>
      <c r="N22" s="19" t="n">
        <f aca="false">-IF($B22=0,H_Acq+H_Board,0)-IF(AND($B22&gt;=1,$B22&lt;=H_DilM+H_DilReo),H_TI+H_ServNPL,0)-IF(AND($B22&gt;H_DilM,$B22&lt;=H_DilM+H_DilReo),H_Util,0)-IF($B22=2,H_LegalJ*H_LegalShare,0)-IF($B22=H_DilM,H_CK+H_Value0*H_Repair+H_DilCost,0)+IF($B22=H_DilM+H_DilReo,H_Value0*(1-H_Haircut)*(1-H_SaleCost),0)</f>
        <v>-3770</v>
      </c>
      <c r="O22" s="19" t="n">
        <f aca="false">Engine!C33</f>
        <v>-3770</v>
      </c>
      <c r="P22" s="19" t="n">
        <f aca="false">H_PR*C22+H_PM*D22+H_PD*N22+H_PF*O22</f>
        <v>-3770</v>
      </c>
    </row>
    <row r="23" customFormat="false" ht="15" hidden="false" customHeight="false" outlineLevel="0" collapsed="false">
      <c r="B23" s="0" t="n">
        <v>3</v>
      </c>
      <c r="C23" s="19" t="n">
        <f aca="false">-IF($B23=0,H_Acq+H_Board,0)-IF(AND($B23&gt;=1,$B23&lt;=H_ReinstM),H_TI+H_ServNPL,0)-IF($B23=2,H_LegalJ*H_LegalShare,0)+IF($B23=H_ReinstM,C$11,0)+IF(AND($B23&gt;H_ReinstM,$B23&lt;=H_ReinstM+C$9),H_Pmt-H_ServPerf,0)+IF($B23=H_ReinstM+C$9,C$12,0)</f>
        <v>-520</v>
      </c>
      <c r="D23" s="19" t="n">
        <f aca="false">-IF($B23=0,H_Acq+H_Board,0)-IF(AND($B23&gt;=1,$B23&lt;=H_ModM),H_TI+H_ServNPL,0)-IF($B23=2,H_LegalJ*H_LegalShare,0)+IF(AND($B23&gt;H_ModM,$B23&lt;=H_ModM+D$9),D$10-H_ServPerf,0)+IF($B23=H_ModM+D$9,D$12,0)</f>
        <v>-520</v>
      </c>
      <c r="E23" s="19" t="n">
        <f aca="false">-IF($B23=0,H_Acq+H_Board,0)-IF(AND($B23&gt;=1,$B23&lt;=H_ModM),H_TI+H_ServNPL,0)-IF($B23=2,H_LegalJ*H_LegalShare,0)+IF(AND($B23&gt;H_ModM,$B23&lt;=H_ModM+E$9),E$10-H_ServPerf,0)+IF($B23=H_ModM+E$9,E$12,0)</f>
        <v>-520</v>
      </c>
      <c r="F23" s="19" t="n">
        <f aca="false">-IF($B23=0,H_Acq+H_Board,0)-IF(AND($B23&gt;=1,$B23&lt;=H_ModM),H_TI+H_ServNPL,0)-IF($B23=2,H_LegalJ*H_LegalShare,0)+IF(AND($B23&gt;H_ModM,$B23&lt;=H_ModM+F$9),F$10-H_ServPerf,0)+IF($B23=H_ModM+F$9,F$12,0)</f>
        <v>-520</v>
      </c>
      <c r="G23" s="19" t="n">
        <f aca="false">-IF($B23=0,H_Acq+H_Board,0)-IF(AND($B23&gt;=1,$B23&lt;=H_ModM),H_TI+H_ServNPL,0)-IF($B23=2,H_LegalJ*H_LegalShare,0)+IF(AND($B23&gt;H_ModM,$B23&lt;=H_ModM+G$9),G$10-H_ServPerf,0)+IF($B23=H_ModM+G$9,G$12,0)</f>
        <v>-520</v>
      </c>
      <c r="H23" s="19" t="n">
        <f aca="false">-IF($B23=0,H_Acq+H_Board,0)-IF(AND($B23&gt;=1,$B23&lt;=H_ModM),H_TI+H_ServNPL,0)-IF($B23=2,H_LegalJ*H_LegalShare,0)+IF(AND($B23&gt;H_ModM,$B23&lt;=H_ModM+H$9),H$10-H_ServPerf,0)+IF($B23=H_ModM+H$9,H$12,0)</f>
        <v>-520</v>
      </c>
      <c r="I23" s="19" t="n">
        <f aca="false">-IF($B23=0,H_Acq+H_Board,0)-IF(AND($B23&gt;=1,$B23&lt;=H_ModM),H_TI+H_ServNPL,0)-IF($B23=2,H_LegalJ*H_LegalShare,0)+IF(AND($B23&gt;H_ModM,$B23&lt;=H_ModM+I$9),I$10-H_ServPerf,0)+IF($B23=H_ModM+I$9,I$12,0)</f>
        <v>-520</v>
      </c>
      <c r="J23" s="19" t="n">
        <f aca="false">-IF($B23=0,H_Acq+H_Board,0)-IF(AND($B23&gt;=1,$B23&lt;=H_ModM),H_TI+H_ServNPL,0)-IF($B23=2,H_LegalJ*H_LegalShare,0)+IF(AND($B23&gt;H_ModM,$B23&lt;=H_ModM+J$9),J$10-H_ServPerf,0)+IF($B23=H_ModM+J$9,J$12,0)</f>
        <v>-520</v>
      </c>
      <c r="K23" s="19" t="n">
        <f aca="false">-IF($B23=0,H_Acq+H_Board,0)-IF(AND($B23&gt;=1,$B23&lt;=H_ModM),H_TI+H_ServNPL,0)-IF($B23=2,H_LegalJ*H_LegalShare,0)+IF(AND($B23&gt;H_ModM,$B23&lt;=H_ModM+K$9),K$10-H_ServPerf,0)+IF($B23=H_ModM+K$9,K$12,0)</f>
        <v>-520</v>
      </c>
      <c r="L23" s="19" t="n">
        <f aca="false">-IF($B23=0,H_Acq+H_Board,0)-IF(AND($B23&gt;=1,$B23&lt;=H_ModM),H_TI+H_ServNPL,0)-IF($B23=2,H_LegalJ*H_LegalShare,0)+IF(AND($B23&gt;H_ModM,$B23&lt;=H_ModM+L$9),L$10-H_ServPerf,0)+IF($B23=H_ModM+L$9,L$12,0)</f>
        <v>-520</v>
      </c>
      <c r="M23" s="19" t="n">
        <f aca="false">-IF($B23=0,H_Acq+H_Board,0)-IF(AND($B23&gt;=1,$B23&lt;=H_ModM),H_TI+H_ServNPL,0)-IF($B23=2,H_LegalJ*H_LegalShare,0)+IF(AND($B23&gt;H_ModM,$B23&lt;=H_ModM+M$9),M$10-H_ServPerf,0)+IF($B23=H_ModM+M$9,M$12,0)</f>
        <v>-520</v>
      </c>
      <c r="N23" s="19" t="n">
        <f aca="false">-IF($B23=0,H_Acq+H_Board,0)-IF(AND($B23&gt;=1,$B23&lt;=H_DilM+H_DilReo),H_TI+H_ServNPL,0)-IF(AND($B23&gt;H_DilM,$B23&lt;=H_DilM+H_DilReo),H_Util,0)-IF($B23=2,H_LegalJ*H_LegalShare,0)-IF($B23=H_DilM,H_CK+H_Value0*H_Repair+H_DilCost,0)+IF($B23=H_DilM+H_DilReo,H_Value0*(1-H_Haircut)*(1-H_SaleCost),0)</f>
        <v>-520</v>
      </c>
      <c r="O23" s="19" t="n">
        <f aca="false">Engine!C34</f>
        <v>-520</v>
      </c>
      <c r="P23" s="19" t="n">
        <f aca="false">H_PR*C23+H_PM*D23+H_PD*N23+H_PF*O23</f>
        <v>-520</v>
      </c>
    </row>
    <row r="24" customFormat="false" ht="15" hidden="false" customHeight="false" outlineLevel="0" collapsed="false">
      <c r="B24" s="0" t="n">
        <v>4</v>
      </c>
      <c r="C24" s="19" t="n">
        <f aca="false">-IF($B24=0,H_Acq+H_Board,0)-IF(AND($B24&gt;=1,$B24&lt;=H_ReinstM),H_TI+H_ServNPL,0)-IF($B24=2,H_LegalJ*H_LegalShare,0)+IF($B24=H_ReinstM,C$11,0)+IF(AND($B24&gt;H_ReinstM,$B24&lt;=H_ReinstM+C$9),H_Pmt-H_ServPerf,0)+IF($B24=H_ReinstM+C$9,C$12,0)</f>
        <v>-520</v>
      </c>
      <c r="D24" s="19" t="n">
        <f aca="false">-IF($B24=0,H_Acq+H_Board,0)-IF(AND($B24&gt;=1,$B24&lt;=H_ModM),H_TI+H_ServNPL,0)-IF($B24=2,H_LegalJ*H_LegalShare,0)+IF(AND($B24&gt;H_ModM,$B24&lt;=H_ModM+D$9),D$10-H_ServPerf,0)+IF($B24=H_ModM+D$9,D$12,0)</f>
        <v>-520</v>
      </c>
      <c r="E24" s="19" t="n">
        <f aca="false">-IF($B24=0,H_Acq+H_Board,0)-IF(AND($B24&gt;=1,$B24&lt;=H_ModM),H_TI+H_ServNPL,0)-IF($B24=2,H_LegalJ*H_LegalShare,0)+IF(AND($B24&gt;H_ModM,$B24&lt;=H_ModM+E$9),E$10-H_ServPerf,0)+IF($B24=H_ModM+E$9,E$12,0)</f>
        <v>-520</v>
      </c>
      <c r="F24" s="19" t="n">
        <f aca="false">-IF($B24=0,H_Acq+H_Board,0)-IF(AND($B24&gt;=1,$B24&lt;=H_ModM),H_TI+H_ServNPL,0)-IF($B24=2,H_LegalJ*H_LegalShare,0)+IF(AND($B24&gt;H_ModM,$B24&lt;=H_ModM+F$9),F$10-H_ServPerf,0)+IF($B24=H_ModM+F$9,F$12,0)</f>
        <v>-520</v>
      </c>
      <c r="G24" s="19" t="n">
        <f aca="false">-IF($B24=0,H_Acq+H_Board,0)-IF(AND($B24&gt;=1,$B24&lt;=H_ModM),H_TI+H_ServNPL,0)-IF($B24=2,H_LegalJ*H_LegalShare,0)+IF(AND($B24&gt;H_ModM,$B24&lt;=H_ModM+G$9),G$10-H_ServPerf,0)+IF($B24=H_ModM+G$9,G$12,0)</f>
        <v>-520</v>
      </c>
      <c r="H24" s="19" t="n">
        <f aca="false">-IF($B24=0,H_Acq+H_Board,0)-IF(AND($B24&gt;=1,$B24&lt;=H_ModM),H_TI+H_ServNPL,0)-IF($B24=2,H_LegalJ*H_LegalShare,0)+IF(AND($B24&gt;H_ModM,$B24&lt;=H_ModM+H$9),H$10-H_ServPerf,0)+IF($B24=H_ModM+H$9,H$12,0)</f>
        <v>-520</v>
      </c>
      <c r="I24" s="19" t="n">
        <f aca="false">-IF($B24=0,H_Acq+H_Board,0)-IF(AND($B24&gt;=1,$B24&lt;=H_ModM),H_TI+H_ServNPL,0)-IF($B24=2,H_LegalJ*H_LegalShare,0)+IF(AND($B24&gt;H_ModM,$B24&lt;=H_ModM+I$9),I$10-H_ServPerf,0)+IF($B24=H_ModM+I$9,I$12,0)</f>
        <v>-520</v>
      </c>
      <c r="J24" s="19" t="n">
        <f aca="false">-IF($B24=0,H_Acq+H_Board,0)-IF(AND($B24&gt;=1,$B24&lt;=H_ModM),H_TI+H_ServNPL,0)-IF($B24=2,H_LegalJ*H_LegalShare,0)+IF(AND($B24&gt;H_ModM,$B24&lt;=H_ModM+J$9),J$10-H_ServPerf,0)+IF($B24=H_ModM+J$9,J$12,0)</f>
        <v>-520</v>
      </c>
      <c r="K24" s="19" t="n">
        <f aca="false">-IF($B24=0,H_Acq+H_Board,0)-IF(AND($B24&gt;=1,$B24&lt;=H_ModM),H_TI+H_ServNPL,0)-IF($B24=2,H_LegalJ*H_LegalShare,0)+IF(AND($B24&gt;H_ModM,$B24&lt;=H_ModM+K$9),K$10-H_ServPerf,0)+IF($B24=H_ModM+K$9,K$12,0)</f>
        <v>-520</v>
      </c>
      <c r="L24" s="19" t="n">
        <f aca="false">-IF($B24=0,H_Acq+H_Board,0)-IF(AND($B24&gt;=1,$B24&lt;=H_ModM),H_TI+H_ServNPL,0)-IF($B24=2,H_LegalJ*H_LegalShare,0)+IF(AND($B24&gt;H_ModM,$B24&lt;=H_ModM+L$9),L$10-H_ServPerf,0)+IF($B24=H_ModM+L$9,L$12,0)</f>
        <v>-520</v>
      </c>
      <c r="M24" s="19" t="n">
        <f aca="false">-IF($B24=0,H_Acq+H_Board,0)-IF(AND($B24&gt;=1,$B24&lt;=H_ModM),H_TI+H_ServNPL,0)-IF($B24=2,H_LegalJ*H_LegalShare,0)+IF(AND($B24&gt;H_ModM,$B24&lt;=H_ModM+M$9),M$10-H_ServPerf,0)+IF($B24=H_ModM+M$9,M$12,0)</f>
        <v>-520</v>
      </c>
      <c r="N24" s="19" t="n">
        <f aca="false">-IF($B24=0,H_Acq+H_Board,0)-IF(AND($B24&gt;=1,$B24&lt;=H_DilM+H_DilReo),H_TI+H_ServNPL,0)-IF(AND($B24&gt;H_DilM,$B24&lt;=H_DilM+H_DilReo),H_Util,0)-IF($B24=2,H_LegalJ*H_LegalShare,0)-IF($B24=H_DilM,H_CK+H_Value0*H_Repair+H_DilCost,0)+IF($B24=H_DilM+H_DilReo,H_Value0*(1-H_Haircut)*(1-H_SaleCost),0)</f>
        <v>-520</v>
      </c>
      <c r="O24" s="19" t="n">
        <f aca="false">Engine!C35</f>
        <v>-520</v>
      </c>
      <c r="P24" s="19" t="n">
        <f aca="false">H_PR*C24+H_PM*D24+H_PD*N24+H_PF*O24</f>
        <v>-520</v>
      </c>
    </row>
    <row r="25" customFormat="false" ht="15" hidden="false" customHeight="false" outlineLevel="0" collapsed="false">
      <c r="B25" s="0" t="n">
        <v>5</v>
      </c>
      <c r="C25" s="19" t="n">
        <f aca="false">-IF($B25=0,H_Acq+H_Board,0)-IF(AND($B25&gt;=1,$B25&lt;=H_ReinstM),H_TI+H_ServNPL,0)-IF($B25=2,H_LegalJ*H_LegalShare,0)+IF($B25=H_ReinstM,C$11,0)+IF(AND($B25&gt;H_ReinstM,$B25&lt;=H_ReinstM+C$9),H_Pmt-H_ServPerf,0)+IF($B25=H_ReinstM+C$9,C$12,0)</f>
        <v>-520</v>
      </c>
      <c r="D25" s="19" t="n">
        <f aca="false">-IF($B25=0,H_Acq+H_Board,0)-IF(AND($B25&gt;=1,$B25&lt;=H_ModM),H_TI+H_ServNPL,0)-IF($B25=2,H_LegalJ*H_LegalShare,0)+IF(AND($B25&gt;H_ModM,$B25&lt;=H_ModM+D$9),D$10-H_ServPerf,0)+IF($B25=H_ModM+D$9,D$12,0)</f>
        <v>-520</v>
      </c>
      <c r="E25" s="19" t="n">
        <f aca="false">-IF($B25=0,H_Acq+H_Board,0)-IF(AND($B25&gt;=1,$B25&lt;=H_ModM),H_TI+H_ServNPL,0)-IF($B25=2,H_LegalJ*H_LegalShare,0)+IF(AND($B25&gt;H_ModM,$B25&lt;=H_ModM+E$9),E$10-H_ServPerf,0)+IF($B25=H_ModM+E$9,E$12,0)</f>
        <v>-520</v>
      </c>
      <c r="F25" s="19" t="n">
        <f aca="false">-IF($B25=0,H_Acq+H_Board,0)-IF(AND($B25&gt;=1,$B25&lt;=H_ModM),H_TI+H_ServNPL,0)-IF($B25=2,H_LegalJ*H_LegalShare,0)+IF(AND($B25&gt;H_ModM,$B25&lt;=H_ModM+F$9),F$10-H_ServPerf,0)+IF($B25=H_ModM+F$9,F$12,0)</f>
        <v>-520</v>
      </c>
      <c r="G25" s="19" t="n">
        <f aca="false">-IF($B25=0,H_Acq+H_Board,0)-IF(AND($B25&gt;=1,$B25&lt;=H_ModM),H_TI+H_ServNPL,0)-IF($B25=2,H_LegalJ*H_LegalShare,0)+IF(AND($B25&gt;H_ModM,$B25&lt;=H_ModM+G$9),G$10-H_ServPerf,0)+IF($B25=H_ModM+G$9,G$12,0)</f>
        <v>-520</v>
      </c>
      <c r="H25" s="19" t="n">
        <f aca="false">-IF($B25=0,H_Acq+H_Board,0)-IF(AND($B25&gt;=1,$B25&lt;=H_ModM),H_TI+H_ServNPL,0)-IF($B25=2,H_LegalJ*H_LegalShare,0)+IF(AND($B25&gt;H_ModM,$B25&lt;=H_ModM+H$9),H$10-H_ServPerf,0)+IF($B25=H_ModM+H$9,H$12,0)</f>
        <v>-520</v>
      </c>
      <c r="I25" s="19" t="n">
        <f aca="false">-IF($B25=0,H_Acq+H_Board,0)-IF(AND($B25&gt;=1,$B25&lt;=H_ModM),H_TI+H_ServNPL,0)-IF($B25=2,H_LegalJ*H_LegalShare,0)+IF(AND($B25&gt;H_ModM,$B25&lt;=H_ModM+I$9),I$10-H_ServPerf,0)+IF($B25=H_ModM+I$9,I$12,0)</f>
        <v>-520</v>
      </c>
      <c r="J25" s="19" t="n">
        <f aca="false">-IF($B25=0,H_Acq+H_Board,0)-IF(AND($B25&gt;=1,$B25&lt;=H_ModM),H_TI+H_ServNPL,0)-IF($B25=2,H_LegalJ*H_LegalShare,0)+IF(AND($B25&gt;H_ModM,$B25&lt;=H_ModM+J$9),J$10-H_ServPerf,0)+IF($B25=H_ModM+J$9,J$12,0)</f>
        <v>-520</v>
      </c>
      <c r="K25" s="19" t="n">
        <f aca="false">-IF($B25=0,H_Acq+H_Board,0)-IF(AND($B25&gt;=1,$B25&lt;=H_ModM),H_TI+H_ServNPL,0)-IF($B25=2,H_LegalJ*H_LegalShare,0)+IF(AND($B25&gt;H_ModM,$B25&lt;=H_ModM+K$9),K$10-H_ServPerf,0)+IF($B25=H_ModM+K$9,K$12,0)</f>
        <v>-520</v>
      </c>
      <c r="L25" s="19" t="n">
        <f aca="false">-IF($B25=0,H_Acq+H_Board,0)-IF(AND($B25&gt;=1,$B25&lt;=H_ModM),H_TI+H_ServNPL,0)-IF($B25=2,H_LegalJ*H_LegalShare,0)+IF(AND($B25&gt;H_ModM,$B25&lt;=H_ModM+L$9),L$10-H_ServPerf,0)+IF($B25=H_ModM+L$9,L$12,0)</f>
        <v>-520</v>
      </c>
      <c r="M25" s="19" t="n">
        <f aca="false">-IF($B25=0,H_Acq+H_Board,0)-IF(AND($B25&gt;=1,$B25&lt;=H_ModM),H_TI+H_ServNPL,0)-IF($B25=2,H_LegalJ*H_LegalShare,0)+IF(AND($B25&gt;H_ModM,$B25&lt;=H_ModM+M$9),M$10-H_ServPerf,0)+IF($B25=H_ModM+M$9,M$12,0)</f>
        <v>-520</v>
      </c>
      <c r="N25" s="19" t="n">
        <f aca="false">-IF($B25=0,H_Acq+H_Board,0)-IF(AND($B25&gt;=1,$B25&lt;=H_DilM+H_DilReo),H_TI+H_ServNPL,0)-IF(AND($B25&gt;H_DilM,$B25&lt;=H_DilM+H_DilReo),H_Util,0)-IF($B25=2,H_LegalJ*H_LegalShare,0)-IF($B25=H_DilM,H_CK+H_Value0*H_Repair+H_DilCost,0)+IF($B25=H_DilM+H_DilReo,H_Value0*(1-H_Haircut)*(1-H_SaleCost),0)</f>
        <v>-520</v>
      </c>
      <c r="O25" s="19" t="n">
        <f aca="false">Engine!C36</f>
        <v>-520</v>
      </c>
      <c r="P25" s="19" t="n">
        <f aca="false">H_PR*C25+H_PM*D25+H_PD*N25+H_PF*O25</f>
        <v>-520</v>
      </c>
    </row>
    <row r="26" customFormat="false" ht="15" hidden="false" customHeight="false" outlineLevel="0" collapsed="false">
      <c r="B26" s="0" t="n">
        <v>6</v>
      </c>
      <c r="C26" s="19" t="n">
        <f aca="false">-IF($B26=0,H_Acq+H_Board,0)-IF(AND($B26&gt;=1,$B26&lt;=H_ReinstM),H_TI+H_ServNPL,0)-IF($B26=2,H_LegalJ*H_LegalShare,0)+IF($B26=H_ReinstM,C$11,0)+IF(AND($B26&gt;H_ReinstM,$B26&lt;=H_ReinstM+C$9),H_Pmt-H_ServPerf,0)+IF($B26=H_ReinstM+C$9,C$12,0)</f>
        <v>-520</v>
      </c>
      <c r="D26" s="19" t="n">
        <f aca="false">-IF($B26=0,H_Acq+H_Board,0)-IF(AND($B26&gt;=1,$B26&lt;=H_ModM),H_TI+H_ServNPL,0)-IF($B26=2,H_LegalJ*H_LegalShare,0)+IF(AND($B26&gt;H_ModM,$B26&lt;=H_ModM+D$9),D$10-H_ServPerf,0)+IF($B26=H_ModM+D$9,D$12,0)</f>
        <v>-520</v>
      </c>
      <c r="E26" s="19" t="n">
        <f aca="false">-IF($B26=0,H_Acq+H_Board,0)-IF(AND($B26&gt;=1,$B26&lt;=H_ModM),H_TI+H_ServNPL,0)-IF($B26=2,H_LegalJ*H_LegalShare,0)+IF(AND($B26&gt;H_ModM,$B26&lt;=H_ModM+E$9),E$10-H_ServPerf,0)+IF($B26=H_ModM+E$9,E$12,0)</f>
        <v>-520</v>
      </c>
      <c r="F26" s="19" t="n">
        <f aca="false">-IF($B26=0,H_Acq+H_Board,0)-IF(AND($B26&gt;=1,$B26&lt;=H_ModM),H_TI+H_ServNPL,0)-IF($B26=2,H_LegalJ*H_LegalShare,0)+IF(AND($B26&gt;H_ModM,$B26&lt;=H_ModM+F$9),F$10-H_ServPerf,0)+IF($B26=H_ModM+F$9,F$12,0)</f>
        <v>-520</v>
      </c>
      <c r="G26" s="19" t="n">
        <f aca="false">-IF($B26=0,H_Acq+H_Board,0)-IF(AND($B26&gt;=1,$B26&lt;=H_ModM),H_TI+H_ServNPL,0)-IF($B26=2,H_LegalJ*H_LegalShare,0)+IF(AND($B26&gt;H_ModM,$B26&lt;=H_ModM+G$9),G$10-H_ServPerf,0)+IF($B26=H_ModM+G$9,G$12,0)</f>
        <v>-520</v>
      </c>
      <c r="H26" s="19" t="n">
        <f aca="false">-IF($B26=0,H_Acq+H_Board,0)-IF(AND($B26&gt;=1,$B26&lt;=H_ModM),H_TI+H_ServNPL,0)-IF($B26=2,H_LegalJ*H_LegalShare,0)+IF(AND($B26&gt;H_ModM,$B26&lt;=H_ModM+H$9),H$10-H_ServPerf,0)+IF($B26=H_ModM+H$9,H$12,0)</f>
        <v>-520</v>
      </c>
      <c r="I26" s="19" t="n">
        <f aca="false">-IF($B26=0,H_Acq+H_Board,0)-IF(AND($B26&gt;=1,$B26&lt;=H_ModM),H_TI+H_ServNPL,0)-IF($B26=2,H_LegalJ*H_LegalShare,0)+IF(AND($B26&gt;H_ModM,$B26&lt;=H_ModM+I$9),I$10-H_ServPerf,0)+IF($B26=H_ModM+I$9,I$12,0)</f>
        <v>-520</v>
      </c>
      <c r="J26" s="19" t="n">
        <f aca="false">-IF($B26=0,H_Acq+H_Board,0)-IF(AND($B26&gt;=1,$B26&lt;=H_ModM),H_TI+H_ServNPL,0)-IF($B26=2,H_LegalJ*H_LegalShare,0)+IF(AND($B26&gt;H_ModM,$B26&lt;=H_ModM+J$9),J$10-H_ServPerf,0)+IF($B26=H_ModM+J$9,J$12,0)</f>
        <v>-520</v>
      </c>
      <c r="K26" s="19" t="n">
        <f aca="false">-IF($B26=0,H_Acq+H_Board,0)-IF(AND($B26&gt;=1,$B26&lt;=H_ModM),H_TI+H_ServNPL,0)-IF($B26=2,H_LegalJ*H_LegalShare,0)+IF(AND($B26&gt;H_ModM,$B26&lt;=H_ModM+K$9),K$10-H_ServPerf,0)+IF($B26=H_ModM+K$9,K$12,0)</f>
        <v>-520</v>
      </c>
      <c r="L26" s="19" t="n">
        <f aca="false">-IF($B26=0,H_Acq+H_Board,0)-IF(AND($B26&gt;=1,$B26&lt;=H_ModM),H_TI+H_ServNPL,0)-IF($B26=2,H_LegalJ*H_LegalShare,0)+IF(AND($B26&gt;H_ModM,$B26&lt;=H_ModM+L$9),L$10-H_ServPerf,0)+IF($B26=H_ModM+L$9,L$12,0)</f>
        <v>-520</v>
      </c>
      <c r="M26" s="19" t="n">
        <f aca="false">-IF($B26=0,H_Acq+H_Board,0)-IF(AND($B26&gt;=1,$B26&lt;=H_ModM),H_TI+H_ServNPL,0)-IF($B26=2,H_LegalJ*H_LegalShare,0)+IF(AND($B26&gt;H_ModM,$B26&lt;=H_ModM+M$9),M$10-H_ServPerf,0)+IF($B26=H_ModM+M$9,M$12,0)</f>
        <v>-520</v>
      </c>
      <c r="N26" s="19" t="n">
        <f aca="false">-IF($B26=0,H_Acq+H_Board,0)-IF(AND($B26&gt;=1,$B26&lt;=H_DilM+H_DilReo),H_TI+H_ServNPL,0)-IF(AND($B26&gt;H_DilM,$B26&lt;=H_DilM+H_DilReo),H_Util,0)-IF($B26=2,H_LegalJ*H_LegalShare,0)-IF($B26=H_DilM,H_CK+H_Value0*H_Repair+H_DilCost,0)+IF($B26=H_DilM+H_DilReo,H_Value0*(1-H_Haircut)*(1-H_SaleCost),0)</f>
        <v>-520</v>
      </c>
      <c r="O26" s="19" t="n">
        <f aca="false">Engine!C37</f>
        <v>-520</v>
      </c>
      <c r="P26" s="19" t="n">
        <f aca="false">H_PR*C26+H_PM*D26+H_PD*N26+H_PF*O26</f>
        <v>-520</v>
      </c>
    </row>
    <row r="27" customFormat="false" ht="15" hidden="false" customHeight="false" outlineLevel="0" collapsed="false">
      <c r="B27" s="0" t="n">
        <v>7</v>
      </c>
      <c r="C27" s="19" t="n">
        <f aca="false">-IF($B27=0,H_Acq+H_Board,0)-IF(AND($B27&gt;=1,$B27&lt;=H_ReinstM),H_TI+H_ServNPL,0)-IF($B27=2,H_LegalJ*H_LegalShare,0)+IF($B27=H_ReinstM,C$11,0)+IF(AND($B27&gt;H_ReinstM,$B27&lt;=H_ReinstM+C$9),H_Pmt-H_ServPerf,0)+IF($B27=H_ReinstM+C$9,C$12,0)</f>
        <v>-520</v>
      </c>
      <c r="D27" s="19" t="n">
        <f aca="false">-IF($B27=0,H_Acq+H_Board,0)-IF(AND($B27&gt;=1,$B27&lt;=H_ModM),H_TI+H_ServNPL,0)-IF($B27=2,H_LegalJ*H_LegalShare,0)+IF(AND($B27&gt;H_ModM,$B27&lt;=H_ModM+D$9),D$10-H_ServPerf,0)+IF($B27=H_ModM+D$9,D$12,0)</f>
        <v>939.499864576801</v>
      </c>
      <c r="E27" s="19" t="n">
        <f aca="false">-IF($B27=0,H_Acq+H_Board,0)-IF(AND($B27&gt;=1,$B27&lt;=H_ModM),H_TI+H_ServNPL,0)-IF($B27=2,H_LegalJ*H_LegalShare,0)+IF(AND($B27&gt;H_ModM,$B27&lt;=H_ModM+E$9),E$10-H_ServPerf,0)+IF($B27=H_ModM+E$9,E$12,0)</f>
        <v>810.303081774996</v>
      </c>
      <c r="F27" s="19" t="n">
        <f aca="false">-IF($B27=0,H_Acq+H_Board,0)-IF(AND($B27&gt;=1,$B27&lt;=H_ModM),H_TI+H_ServNPL,0)-IF($B27=2,H_LegalJ*H_LegalShare,0)+IF(AND($B27&gt;H_ModM,$B27&lt;=H_ModM+F$9),F$10-H_ServPerf,0)+IF($B27=H_ModM+F$9,F$12,0)</f>
        <v>1111.49174582318</v>
      </c>
      <c r="G27" s="19" t="n">
        <f aca="false">-IF($B27=0,H_Acq+H_Board,0)-IF(AND($B27&gt;=1,$B27&lt;=H_ModM),H_TI+H_ServNPL,0)-IF($B27=2,H_LegalJ*H_LegalShare,0)+IF(AND($B27&gt;H_ModM,$B27&lt;=H_ModM+G$9),G$10-H_ServPerf,0)+IF($B27=H_ModM+G$9,G$12,0)</f>
        <v>1207.9551031955</v>
      </c>
      <c r="H27" s="19" t="n">
        <f aca="false">-IF($B27=0,H_Acq+H_Board,0)-IF(AND($B27&gt;=1,$B27&lt;=H_ModM),H_TI+H_ServNPL,0)-IF($B27=2,H_LegalJ*H_LegalShare,0)+IF(AND($B27&gt;H_ModM,$B27&lt;=H_ModM+H$9),H$10-H_ServPerf,0)+IF($B27=H_ModM+H$9,H$12,0)</f>
        <v>1020.00000000013</v>
      </c>
      <c r="I27" s="19" t="n">
        <f aca="false">-IF($B27=0,H_Acq+H_Board,0)-IF(AND($B27&gt;=1,$B27&lt;=H_ModM),H_TI+H_ServNPL,0)-IF($B27=2,H_LegalJ*H_LegalShare,0)+IF(AND($B27&gt;H_ModM,$B27&lt;=H_ModM+I$9),I$10-H_ServPerf,0)+IF($B27=H_ModM+I$9,I$12,0)</f>
        <v>939.499864576801</v>
      </c>
      <c r="J27" s="19" t="n">
        <f aca="false">-IF($B27=0,H_Acq+H_Board,0)-IF(AND($B27&gt;=1,$B27&lt;=H_ModM),H_TI+H_ServNPL,0)-IF($B27=2,H_LegalJ*H_LegalShare,0)+IF(AND($B27&gt;H_ModM,$B27&lt;=H_ModM+J$9),J$10-H_ServPerf,0)+IF($B27=H_ModM+J$9,J$12,0)</f>
        <v>939.499864576801</v>
      </c>
      <c r="K27" s="19" t="n">
        <f aca="false">-IF($B27=0,H_Acq+H_Board,0)-IF(AND($B27&gt;=1,$B27&lt;=H_ModM),H_TI+H_ServNPL,0)-IF($B27=2,H_LegalJ*H_LegalShare,0)+IF(AND($B27&gt;H_ModM,$B27&lt;=H_ModM+K$9),K$10-H_ServPerf,0)+IF($B27=H_ModM+K$9,K$12,0)</f>
        <v>939.499864576801</v>
      </c>
      <c r="L27" s="19" t="n">
        <f aca="false">-IF($B27=0,H_Acq+H_Board,0)-IF(AND($B27&gt;=1,$B27&lt;=H_ModM),H_TI+H_ServNPL,0)-IF($B27=2,H_LegalJ*H_LegalShare,0)+IF(AND($B27&gt;H_ModM,$B27&lt;=H_ModM+L$9),L$10-H_ServPerf,0)+IF($B27=H_ModM+L$9,L$12,0)</f>
        <v>939.499864576801</v>
      </c>
      <c r="M27" s="19" t="n">
        <f aca="false">-IF($B27=0,H_Acq+H_Board,0)-IF(AND($B27&gt;=1,$B27&lt;=H_ModM),H_TI+H_ServNPL,0)-IF($B27=2,H_LegalJ*H_LegalShare,0)+IF(AND($B27&gt;H_ModM,$B27&lt;=H_ModM+M$9),M$10-H_ServPerf,0)+IF($B27=H_ModM+M$9,M$12,0)</f>
        <v>939.499864576801</v>
      </c>
      <c r="N27" s="19" t="n">
        <f aca="false">-IF($B27=0,H_Acq+H_Board,0)-IF(AND($B27&gt;=1,$B27&lt;=H_DilM+H_DilReo),H_TI+H_ServNPL,0)-IF(AND($B27&gt;H_DilM,$B27&lt;=H_DilM+H_DilReo),H_Util,0)-IF($B27=2,H_LegalJ*H_LegalShare,0)-IF($B27=H_DilM,H_CK+H_Value0*H_Repair+H_DilCost,0)+IF($B27=H_DilM+H_DilReo,H_Value0*(1-H_Haircut)*(1-H_SaleCost),0)</f>
        <v>-520</v>
      </c>
      <c r="O27" s="19" t="n">
        <f aca="false">Engine!C38</f>
        <v>-520</v>
      </c>
      <c r="P27" s="19" t="n">
        <f aca="false">H_PR*C27+H_PM*D27+H_PD*N27+H_PF*O27</f>
        <v>-82.1500406269597</v>
      </c>
    </row>
    <row r="28" customFormat="false" ht="15" hidden="false" customHeight="false" outlineLevel="0" collapsed="false">
      <c r="B28" s="0" t="n">
        <v>8</v>
      </c>
      <c r="C28" s="19" t="n">
        <f aca="false">-IF($B28=0,H_Acq+H_Board,0)-IF(AND($B28&gt;=1,$B28&lt;=H_ReinstM),H_TI+H_ServNPL,0)-IF($B28=2,H_LegalJ*H_LegalShare,0)+IF($B28=H_ReinstM,C$11,0)+IF(AND($B28&gt;H_ReinstM,$B28&lt;=H_ReinstM+C$9),H_Pmt-H_ServPerf,0)+IF($B28=H_ReinstM+C$9,C$12,0)</f>
        <v>-520</v>
      </c>
      <c r="D28" s="19" t="n">
        <f aca="false">-IF($B28=0,H_Acq+H_Board,0)-IF(AND($B28&gt;=1,$B28&lt;=H_ModM),H_TI+H_ServNPL,0)-IF($B28=2,H_LegalJ*H_LegalShare,0)+IF(AND($B28&gt;H_ModM,$B28&lt;=H_ModM+D$9),D$10-H_ServPerf,0)+IF($B28=H_ModM+D$9,D$12,0)</f>
        <v>939.499864576801</v>
      </c>
      <c r="E28" s="19" t="n">
        <f aca="false">-IF($B28=0,H_Acq+H_Board,0)-IF(AND($B28&gt;=1,$B28&lt;=H_ModM),H_TI+H_ServNPL,0)-IF($B28=2,H_LegalJ*H_LegalShare,0)+IF(AND($B28&gt;H_ModM,$B28&lt;=H_ModM+E$9),E$10-H_ServPerf,0)+IF($B28=H_ModM+E$9,E$12,0)</f>
        <v>810.303081774996</v>
      </c>
      <c r="F28" s="19" t="n">
        <f aca="false">-IF($B28=0,H_Acq+H_Board,0)-IF(AND($B28&gt;=1,$B28&lt;=H_ModM),H_TI+H_ServNPL,0)-IF($B28=2,H_LegalJ*H_LegalShare,0)+IF(AND($B28&gt;H_ModM,$B28&lt;=H_ModM+F$9),F$10-H_ServPerf,0)+IF($B28=H_ModM+F$9,F$12,0)</f>
        <v>1111.49174582318</v>
      </c>
      <c r="G28" s="19" t="n">
        <f aca="false">-IF($B28=0,H_Acq+H_Board,0)-IF(AND($B28&gt;=1,$B28&lt;=H_ModM),H_TI+H_ServNPL,0)-IF($B28=2,H_LegalJ*H_LegalShare,0)+IF(AND($B28&gt;H_ModM,$B28&lt;=H_ModM+G$9),G$10-H_ServPerf,0)+IF($B28=H_ModM+G$9,G$12,0)</f>
        <v>1207.9551031955</v>
      </c>
      <c r="H28" s="19" t="n">
        <f aca="false">-IF($B28=0,H_Acq+H_Board,0)-IF(AND($B28&gt;=1,$B28&lt;=H_ModM),H_TI+H_ServNPL,0)-IF($B28=2,H_LegalJ*H_LegalShare,0)+IF(AND($B28&gt;H_ModM,$B28&lt;=H_ModM+H$9),H$10-H_ServPerf,0)+IF($B28=H_ModM+H$9,H$12,0)</f>
        <v>1020.00000000013</v>
      </c>
      <c r="I28" s="19" t="n">
        <f aca="false">-IF($B28=0,H_Acq+H_Board,0)-IF(AND($B28&gt;=1,$B28&lt;=H_ModM),H_TI+H_ServNPL,0)-IF($B28=2,H_LegalJ*H_LegalShare,0)+IF(AND($B28&gt;H_ModM,$B28&lt;=H_ModM+I$9),I$10-H_ServPerf,0)+IF($B28=H_ModM+I$9,I$12,0)</f>
        <v>939.499864576801</v>
      </c>
      <c r="J28" s="19" t="n">
        <f aca="false">-IF($B28=0,H_Acq+H_Board,0)-IF(AND($B28&gt;=1,$B28&lt;=H_ModM),H_TI+H_ServNPL,0)-IF($B28=2,H_LegalJ*H_LegalShare,0)+IF(AND($B28&gt;H_ModM,$B28&lt;=H_ModM+J$9),J$10-H_ServPerf,0)+IF($B28=H_ModM+J$9,J$12,0)</f>
        <v>939.499864576801</v>
      </c>
      <c r="K28" s="19" t="n">
        <f aca="false">-IF($B28=0,H_Acq+H_Board,0)-IF(AND($B28&gt;=1,$B28&lt;=H_ModM),H_TI+H_ServNPL,0)-IF($B28=2,H_LegalJ*H_LegalShare,0)+IF(AND($B28&gt;H_ModM,$B28&lt;=H_ModM+K$9),K$10-H_ServPerf,0)+IF($B28=H_ModM+K$9,K$12,0)</f>
        <v>939.499864576801</v>
      </c>
      <c r="L28" s="19" t="n">
        <f aca="false">-IF($B28=0,H_Acq+H_Board,0)-IF(AND($B28&gt;=1,$B28&lt;=H_ModM),H_TI+H_ServNPL,0)-IF($B28=2,H_LegalJ*H_LegalShare,0)+IF(AND($B28&gt;H_ModM,$B28&lt;=H_ModM+L$9),L$10-H_ServPerf,0)+IF($B28=H_ModM+L$9,L$12,0)</f>
        <v>939.499864576801</v>
      </c>
      <c r="M28" s="19" t="n">
        <f aca="false">-IF($B28=0,H_Acq+H_Board,0)-IF(AND($B28&gt;=1,$B28&lt;=H_ModM),H_TI+H_ServNPL,0)-IF($B28=2,H_LegalJ*H_LegalShare,0)+IF(AND($B28&gt;H_ModM,$B28&lt;=H_ModM+M$9),M$10-H_ServPerf,0)+IF($B28=H_ModM+M$9,M$12,0)</f>
        <v>939.499864576801</v>
      </c>
      <c r="N28" s="19" t="n">
        <f aca="false">-IF($B28=0,H_Acq+H_Board,0)-IF(AND($B28&gt;=1,$B28&lt;=H_DilM+H_DilReo),H_TI+H_ServNPL,0)-IF(AND($B28&gt;H_DilM,$B28&lt;=H_DilM+H_DilReo),H_Util,0)-IF($B28=2,H_LegalJ*H_LegalShare,0)-IF($B28=H_DilM,H_CK+H_Value0*H_Repair+H_DilCost,0)+IF($B28=H_DilM+H_DilReo,H_Value0*(1-H_Haircut)*(1-H_SaleCost),0)</f>
        <v>-520</v>
      </c>
      <c r="O28" s="19" t="n">
        <f aca="false">Engine!C39</f>
        <v>-520</v>
      </c>
      <c r="P28" s="19" t="n">
        <f aca="false">H_PR*C28+H_PM*D28+H_PD*N28+H_PF*O28</f>
        <v>-82.1500406269597</v>
      </c>
    </row>
    <row r="29" customFormat="false" ht="15" hidden="false" customHeight="false" outlineLevel="0" collapsed="false">
      <c r="B29" s="0" t="n">
        <v>9</v>
      </c>
      <c r="C29" s="19" t="n">
        <f aca="false">-IF($B29=0,H_Acq+H_Board,0)-IF(AND($B29&gt;=1,$B29&lt;=H_ReinstM),H_TI+H_ServNPL,0)-IF($B29=2,H_LegalJ*H_LegalShare,0)+IF($B29=H_ReinstM,C$11,0)+IF(AND($B29&gt;H_ReinstM,$B29&lt;=H_ReinstM+C$9),H_Pmt-H_ServPerf,0)+IF($B29=H_ReinstM+C$9,C$12,0)</f>
        <v>45662.1469014901</v>
      </c>
      <c r="D29" s="19" t="n">
        <f aca="false">-IF($B29=0,H_Acq+H_Board,0)-IF(AND($B29&gt;=1,$B29&lt;=H_ModM),H_TI+H_ServNPL,0)-IF($B29=2,H_LegalJ*H_LegalShare,0)+IF(AND($B29&gt;H_ModM,$B29&lt;=H_ModM+D$9),D$10-H_ServPerf,0)+IF($B29=H_ModM+D$9,D$12,0)</f>
        <v>939.499864576801</v>
      </c>
      <c r="E29" s="19" t="n">
        <f aca="false">-IF($B29=0,H_Acq+H_Board,0)-IF(AND($B29&gt;=1,$B29&lt;=H_ModM),H_TI+H_ServNPL,0)-IF($B29=2,H_LegalJ*H_LegalShare,0)+IF(AND($B29&gt;H_ModM,$B29&lt;=H_ModM+E$9),E$10-H_ServPerf,0)+IF($B29=H_ModM+E$9,E$12,0)</f>
        <v>810.303081774996</v>
      </c>
      <c r="F29" s="19" t="n">
        <f aca="false">-IF($B29=0,H_Acq+H_Board,0)-IF(AND($B29&gt;=1,$B29&lt;=H_ModM),H_TI+H_ServNPL,0)-IF($B29=2,H_LegalJ*H_LegalShare,0)+IF(AND($B29&gt;H_ModM,$B29&lt;=H_ModM+F$9),F$10-H_ServPerf,0)+IF($B29=H_ModM+F$9,F$12,0)</f>
        <v>1111.49174582318</v>
      </c>
      <c r="G29" s="19" t="n">
        <f aca="false">-IF($B29=0,H_Acq+H_Board,0)-IF(AND($B29&gt;=1,$B29&lt;=H_ModM),H_TI+H_ServNPL,0)-IF($B29=2,H_LegalJ*H_LegalShare,0)+IF(AND($B29&gt;H_ModM,$B29&lt;=H_ModM+G$9),G$10-H_ServPerf,0)+IF($B29=H_ModM+G$9,G$12,0)</f>
        <v>1207.9551031955</v>
      </c>
      <c r="H29" s="19" t="n">
        <f aca="false">-IF($B29=0,H_Acq+H_Board,0)-IF(AND($B29&gt;=1,$B29&lt;=H_ModM),H_TI+H_ServNPL,0)-IF($B29=2,H_LegalJ*H_LegalShare,0)+IF(AND($B29&gt;H_ModM,$B29&lt;=H_ModM+H$9),H$10-H_ServPerf,0)+IF($B29=H_ModM+H$9,H$12,0)</f>
        <v>1020.00000000013</v>
      </c>
      <c r="I29" s="19" t="n">
        <f aca="false">-IF($B29=0,H_Acq+H_Board,0)-IF(AND($B29&gt;=1,$B29&lt;=H_ModM),H_TI+H_ServNPL,0)-IF($B29=2,H_LegalJ*H_LegalShare,0)+IF(AND($B29&gt;H_ModM,$B29&lt;=H_ModM+I$9),I$10-H_ServPerf,0)+IF($B29=H_ModM+I$9,I$12,0)</f>
        <v>939.499864576801</v>
      </c>
      <c r="J29" s="19" t="n">
        <f aca="false">-IF($B29=0,H_Acq+H_Board,0)-IF(AND($B29&gt;=1,$B29&lt;=H_ModM),H_TI+H_ServNPL,0)-IF($B29=2,H_LegalJ*H_LegalShare,0)+IF(AND($B29&gt;H_ModM,$B29&lt;=H_ModM+J$9),J$10-H_ServPerf,0)+IF($B29=H_ModM+J$9,J$12,0)</f>
        <v>939.499864576801</v>
      </c>
      <c r="K29" s="19" t="n">
        <f aca="false">-IF($B29=0,H_Acq+H_Board,0)-IF(AND($B29&gt;=1,$B29&lt;=H_ModM),H_TI+H_ServNPL,0)-IF($B29=2,H_LegalJ*H_LegalShare,0)+IF(AND($B29&gt;H_ModM,$B29&lt;=H_ModM+K$9),K$10-H_ServPerf,0)+IF($B29=H_ModM+K$9,K$12,0)</f>
        <v>939.499864576801</v>
      </c>
      <c r="L29" s="19" t="n">
        <f aca="false">-IF($B29=0,H_Acq+H_Board,0)-IF(AND($B29&gt;=1,$B29&lt;=H_ModM),H_TI+H_ServNPL,0)-IF($B29=2,H_LegalJ*H_LegalShare,0)+IF(AND($B29&gt;H_ModM,$B29&lt;=H_ModM+L$9),L$10-H_ServPerf,0)+IF($B29=H_ModM+L$9,L$12,0)</f>
        <v>939.499864576801</v>
      </c>
      <c r="M29" s="19" t="n">
        <f aca="false">-IF($B29=0,H_Acq+H_Board,0)-IF(AND($B29&gt;=1,$B29&lt;=H_ModM),H_TI+H_ServNPL,0)-IF($B29=2,H_LegalJ*H_LegalShare,0)+IF(AND($B29&gt;H_ModM,$B29&lt;=H_ModM+M$9),M$10-H_ServPerf,0)+IF($B29=H_ModM+M$9,M$12,0)</f>
        <v>939.499864576801</v>
      </c>
      <c r="N29" s="19" t="n">
        <f aca="false">-IF($B29=0,H_Acq+H_Board,0)-IF(AND($B29&gt;=1,$B29&lt;=H_DilM+H_DilReo),H_TI+H_ServNPL,0)-IF(AND($B29&gt;H_DilM,$B29&lt;=H_DilM+H_DilReo),H_Util,0)-IF($B29=2,H_LegalJ*H_LegalShare,0)-IF($B29=H_DilM,H_CK+H_Value0*H_Repair+H_DilCost,0)+IF($B29=H_DilM+H_DilReo,H_Value0*(1-H_Haircut)*(1-H_SaleCost),0)</f>
        <v>-520</v>
      </c>
      <c r="O29" s="19" t="n">
        <f aca="false">Engine!C40</f>
        <v>-520</v>
      </c>
      <c r="P29" s="19" t="n">
        <f aca="false">H_PR*C29+H_PM*D29+H_PD*N29+H_PF*O29</f>
        <v>4536.06464952205</v>
      </c>
    </row>
    <row r="30" customFormat="false" ht="15" hidden="false" customHeight="false" outlineLevel="0" collapsed="false">
      <c r="B30" s="0" t="n">
        <v>10</v>
      </c>
      <c r="C30" s="19" t="n">
        <f aca="false">-IF($B30=0,H_Acq+H_Board,0)-IF(AND($B30&gt;=1,$B30&lt;=H_ReinstM),H_TI+H_ServNPL,0)-IF($B30=2,H_LegalJ*H_LegalShare,0)+IF($B30=H_ReinstM,C$11,0)+IF(AND($B30&gt;H_ReinstM,$B30&lt;=H_ReinstM+C$9),H_Pmt-H_ServPerf,0)+IF($B30=H_ReinstM+C$9,C$12,0)</f>
        <v>1078.2909607675</v>
      </c>
      <c r="D30" s="19" t="n">
        <f aca="false">-IF($B30=0,H_Acq+H_Board,0)-IF(AND($B30&gt;=1,$B30&lt;=H_ModM),H_TI+H_ServNPL,0)-IF($B30=2,H_LegalJ*H_LegalShare,0)+IF(AND($B30&gt;H_ModM,$B30&lt;=H_ModM+D$9),D$10-H_ServPerf,0)+IF($B30=H_ModM+D$9,D$12,0)</f>
        <v>939.499864576801</v>
      </c>
      <c r="E30" s="19" t="n">
        <f aca="false">-IF($B30=0,H_Acq+H_Board,0)-IF(AND($B30&gt;=1,$B30&lt;=H_ModM),H_TI+H_ServNPL,0)-IF($B30=2,H_LegalJ*H_LegalShare,0)+IF(AND($B30&gt;H_ModM,$B30&lt;=H_ModM+E$9),E$10-H_ServPerf,0)+IF($B30=H_ModM+E$9,E$12,0)</f>
        <v>810.303081774996</v>
      </c>
      <c r="F30" s="19" t="n">
        <f aca="false">-IF($B30=0,H_Acq+H_Board,0)-IF(AND($B30&gt;=1,$B30&lt;=H_ModM),H_TI+H_ServNPL,0)-IF($B30=2,H_LegalJ*H_LegalShare,0)+IF(AND($B30&gt;H_ModM,$B30&lt;=H_ModM+F$9),F$10-H_ServPerf,0)+IF($B30=H_ModM+F$9,F$12,0)</f>
        <v>1111.49174582318</v>
      </c>
      <c r="G30" s="19" t="n">
        <f aca="false">-IF($B30=0,H_Acq+H_Board,0)-IF(AND($B30&gt;=1,$B30&lt;=H_ModM),H_TI+H_ServNPL,0)-IF($B30=2,H_LegalJ*H_LegalShare,0)+IF(AND($B30&gt;H_ModM,$B30&lt;=H_ModM+G$9),G$10-H_ServPerf,0)+IF($B30=H_ModM+G$9,G$12,0)</f>
        <v>1207.9551031955</v>
      </c>
      <c r="H30" s="19" t="n">
        <f aca="false">-IF($B30=0,H_Acq+H_Board,0)-IF(AND($B30&gt;=1,$B30&lt;=H_ModM),H_TI+H_ServNPL,0)-IF($B30=2,H_LegalJ*H_LegalShare,0)+IF(AND($B30&gt;H_ModM,$B30&lt;=H_ModM+H$9),H$10-H_ServPerf,0)+IF($B30=H_ModM+H$9,H$12,0)</f>
        <v>1020.00000000013</v>
      </c>
      <c r="I30" s="19" t="n">
        <f aca="false">-IF($B30=0,H_Acq+H_Board,0)-IF(AND($B30&gt;=1,$B30&lt;=H_ModM),H_TI+H_ServNPL,0)-IF($B30=2,H_LegalJ*H_LegalShare,0)+IF(AND($B30&gt;H_ModM,$B30&lt;=H_ModM+I$9),I$10-H_ServPerf,0)+IF($B30=H_ModM+I$9,I$12,0)</f>
        <v>939.499864576801</v>
      </c>
      <c r="J30" s="19" t="n">
        <f aca="false">-IF($B30=0,H_Acq+H_Board,0)-IF(AND($B30&gt;=1,$B30&lt;=H_ModM),H_TI+H_ServNPL,0)-IF($B30=2,H_LegalJ*H_LegalShare,0)+IF(AND($B30&gt;H_ModM,$B30&lt;=H_ModM+J$9),J$10-H_ServPerf,0)+IF($B30=H_ModM+J$9,J$12,0)</f>
        <v>939.499864576801</v>
      </c>
      <c r="K30" s="19" t="n">
        <f aca="false">-IF($B30=0,H_Acq+H_Board,0)-IF(AND($B30&gt;=1,$B30&lt;=H_ModM),H_TI+H_ServNPL,0)-IF($B30=2,H_LegalJ*H_LegalShare,0)+IF(AND($B30&gt;H_ModM,$B30&lt;=H_ModM+K$9),K$10-H_ServPerf,0)+IF($B30=H_ModM+K$9,K$12,0)</f>
        <v>939.499864576801</v>
      </c>
      <c r="L30" s="19" t="n">
        <f aca="false">-IF($B30=0,H_Acq+H_Board,0)-IF(AND($B30&gt;=1,$B30&lt;=H_ModM),H_TI+H_ServNPL,0)-IF($B30=2,H_LegalJ*H_LegalShare,0)+IF(AND($B30&gt;H_ModM,$B30&lt;=H_ModM+L$9),L$10-H_ServPerf,0)+IF($B30=H_ModM+L$9,L$12,0)</f>
        <v>939.499864576801</v>
      </c>
      <c r="M30" s="19" t="n">
        <f aca="false">-IF($B30=0,H_Acq+H_Board,0)-IF(AND($B30&gt;=1,$B30&lt;=H_ModM),H_TI+H_ServNPL,0)-IF($B30=2,H_LegalJ*H_LegalShare,0)+IF(AND($B30&gt;H_ModM,$B30&lt;=H_ModM+M$9),M$10-H_ServPerf,0)+IF($B30=H_ModM+M$9,M$12,0)</f>
        <v>939.499864576801</v>
      </c>
      <c r="N30" s="19" t="n">
        <f aca="false">-IF($B30=0,H_Acq+H_Board,0)-IF(AND($B30&gt;=1,$B30&lt;=H_DilM+H_DilReo),H_TI+H_ServNPL,0)-IF(AND($B30&gt;H_DilM,$B30&lt;=H_DilM+H_DilReo),H_Util,0)-IF($B30=2,H_LegalJ*H_LegalShare,0)-IF($B30=H_DilM,H_CK+H_Value0*H_Repair+H_DilCost,0)+IF($B30=H_DilM+H_DilReo,H_Value0*(1-H_Haircut)*(1-H_SaleCost),0)</f>
        <v>-10820</v>
      </c>
      <c r="O30" s="19" t="n">
        <f aca="false">Engine!C41</f>
        <v>-520</v>
      </c>
      <c r="P30" s="19" t="n">
        <f aca="false">H_PR*C30+H_PM*D30+H_PD*N30+H_PF*O30</f>
        <v>-1467.32094455021</v>
      </c>
    </row>
    <row r="31" customFormat="false" ht="15" hidden="false" customHeight="false" outlineLevel="0" collapsed="false">
      <c r="B31" s="0" t="n">
        <v>11</v>
      </c>
      <c r="C31" s="19" t="n">
        <f aca="false">-IF($B31=0,H_Acq+H_Board,0)-IF(AND($B31&gt;=1,$B31&lt;=H_ReinstM),H_TI+H_ServNPL,0)-IF($B31=2,H_LegalJ*H_LegalShare,0)+IF($B31=H_ReinstM,C$11,0)+IF(AND($B31&gt;H_ReinstM,$B31&lt;=H_ReinstM+C$9),H_Pmt-H_ServPerf,0)+IF($B31=H_ReinstM+C$9,C$12,0)</f>
        <v>1078.2909607675</v>
      </c>
      <c r="D31" s="19" t="n">
        <f aca="false">-IF($B31=0,H_Acq+H_Board,0)-IF(AND($B31&gt;=1,$B31&lt;=H_ModM),H_TI+H_ServNPL,0)-IF($B31=2,H_LegalJ*H_LegalShare,0)+IF(AND($B31&gt;H_ModM,$B31&lt;=H_ModM+D$9),D$10-H_ServPerf,0)+IF($B31=H_ModM+D$9,D$12,0)</f>
        <v>939.499864576801</v>
      </c>
      <c r="E31" s="19" t="n">
        <f aca="false">-IF($B31=0,H_Acq+H_Board,0)-IF(AND($B31&gt;=1,$B31&lt;=H_ModM),H_TI+H_ServNPL,0)-IF($B31=2,H_LegalJ*H_LegalShare,0)+IF(AND($B31&gt;H_ModM,$B31&lt;=H_ModM+E$9),E$10-H_ServPerf,0)+IF($B31=H_ModM+E$9,E$12,0)</f>
        <v>810.303081774996</v>
      </c>
      <c r="F31" s="19" t="n">
        <f aca="false">-IF($B31=0,H_Acq+H_Board,0)-IF(AND($B31&gt;=1,$B31&lt;=H_ModM),H_TI+H_ServNPL,0)-IF($B31=2,H_LegalJ*H_LegalShare,0)+IF(AND($B31&gt;H_ModM,$B31&lt;=H_ModM+F$9),F$10-H_ServPerf,0)+IF($B31=H_ModM+F$9,F$12,0)</f>
        <v>1111.49174582318</v>
      </c>
      <c r="G31" s="19" t="n">
        <f aca="false">-IF($B31=0,H_Acq+H_Board,0)-IF(AND($B31&gt;=1,$B31&lt;=H_ModM),H_TI+H_ServNPL,0)-IF($B31=2,H_LegalJ*H_LegalShare,0)+IF(AND($B31&gt;H_ModM,$B31&lt;=H_ModM+G$9),G$10-H_ServPerf,0)+IF($B31=H_ModM+G$9,G$12,0)</f>
        <v>1207.9551031955</v>
      </c>
      <c r="H31" s="19" t="n">
        <f aca="false">-IF($B31=0,H_Acq+H_Board,0)-IF(AND($B31&gt;=1,$B31&lt;=H_ModM),H_TI+H_ServNPL,0)-IF($B31=2,H_LegalJ*H_LegalShare,0)+IF(AND($B31&gt;H_ModM,$B31&lt;=H_ModM+H$9),H$10-H_ServPerf,0)+IF($B31=H_ModM+H$9,H$12,0)</f>
        <v>1020.00000000013</v>
      </c>
      <c r="I31" s="19" t="n">
        <f aca="false">-IF($B31=0,H_Acq+H_Board,0)-IF(AND($B31&gt;=1,$B31&lt;=H_ModM),H_TI+H_ServNPL,0)-IF($B31=2,H_LegalJ*H_LegalShare,0)+IF(AND($B31&gt;H_ModM,$B31&lt;=H_ModM+I$9),I$10-H_ServPerf,0)+IF($B31=H_ModM+I$9,I$12,0)</f>
        <v>939.499864576801</v>
      </c>
      <c r="J31" s="19" t="n">
        <f aca="false">-IF($B31=0,H_Acq+H_Board,0)-IF(AND($B31&gt;=1,$B31&lt;=H_ModM),H_TI+H_ServNPL,0)-IF($B31=2,H_LegalJ*H_LegalShare,0)+IF(AND($B31&gt;H_ModM,$B31&lt;=H_ModM+J$9),J$10-H_ServPerf,0)+IF($B31=H_ModM+J$9,J$12,0)</f>
        <v>939.499864576801</v>
      </c>
      <c r="K31" s="19" t="n">
        <f aca="false">-IF($B31=0,H_Acq+H_Board,0)-IF(AND($B31&gt;=1,$B31&lt;=H_ModM),H_TI+H_ServNPL,0)-IF($B31=2,H_LegalJ*H_LegalShare,0)+IF(AND($B31&gt;H_ModM,$B31&lt;=H_ModM+K$9),K$10-H_ServPerf,0)+IF($B31=H_ModM+K$9,K$12,0)</f>
        <v>939.499864576801</v>
      </c>
      <c r="L31" s="19" t="n">
        <f aca="false">-IF($B31=0,H_Acq+H_Board,0)-IF(AND($B31&gt;=1,$B31&lt;=H_ModM),H_TI+H_ServNPL,0)-IF($B31=2,H_LegalJ*H_LegalShare,0)+IF(AND($B31&gt;H_ModM,$B31&lt;=H_ModM+L$9),L$10-H_ServPerf,0)+IF($B31=H_ModM+L$9,L$12,0)</f>
        <v>939.499864576801</v>
      </c>
      <c r="M31" s="19" t="n">
        <f aca="false">-IF($B31=0,H_Acq+H_Board,0)-IF(AND($B31&gt;=1,$B31&lt;=H_ModM),H_TI+H_ServNPL,0)-IF($B31=2,H_LegalJ*H_LegalShare,0)+IF(AND($B31&gt;H_ModM,$B31&lt;=H_ModM+M$9),M$10-H_ServPerf,0)+IF($B31=H_ModM+M$9,M$12,0)</f>
        <v>939.499864576801</v>
      </c>
      <c r="N31" s="19" t="n">
        <f aca="false">-IF($B31=0,H_Acq+H_Board,0)-IF(AND($B31&gt;=1,$B31&lt;=H_DilM+H_DilReo),H_TI+H_ServNPL,0)-IF(AND($B31&gt;H_DilM,$B31&lt;=H_DilM+H_DilReo),H_Util,0)-IF($B31=2,H_LegalJ*H_LegalShare,0)-IF($B31=H_DilM,H_CK+H_Value0*H_Repair+H_DilCost,0)+IF($B31=H_DilM+H_DilReo,H_Value0*(1-H_Haircut)*(1-H_SaleCost),0)</f>
        <v>-670</v>
      </c>
      <c r="O31" s="19" t="n">
        <f aca="false">Engine!C42</f>
        <v>-520</v>
      </c>
      <c r="P31" s="19" t="n">
        <f aca="false">H_PR*C31+H_PM*D31+H_PD*N31+H_PF*O31</f>
        <v>55.1790554497908</v>
      </c>
    </row>
    <row r="32" customFormat="false" ht="15" hidden="false" customHeight="false" outlineLevel="0" collapsed="false">
      <c r="B32" s="0" t="n">
        <v>12</v>
      </c>
      <c r="C32" s="19" t="n">
        <f aca="false">-IF($B32=0,H_Acq+H_Board,0)-IF(AND($B32&gt;=1,$B32&lt;=H_ReinstM),H_TI+H_ServNPL,0)-IF($B32=2,H_LegalJ*H_LegalShare,0)+IF($B32=H_ReinstM,C$11,0)+IF(AND($B32&gt;H_ReinstM,$B32&lt;=H_ReinstM+C$9),H_Pmt-H_ServPerf,0)+IF($B32=H_ReinstM+C$9,C$12,0)</f>
        <v>1078.2909607675</v>
      </c>
      <c r="D32" s="19" t="n">
        <f aca="false">-IF($B32=0,H_Acq+H_Board,0)-IF(AND($B32&gt;=1,$B32&lt;=H_ModM),H_TI+H_ServNPL,0)-IF($B32=2,H_LegalJ*H_LegalShare,0)+IF(AND($B32&gt;H_ModM,$B32&lt;=H_ModM+D$9),D$10-H_ServPerf,0)+IF($B32=H_ModM+D$9,D$12,0)</f>
        <v>939.499864576801</v>
      </c>
      <c r="E32" s="19" t="n">
        <f aca="false">-IF($B32=0,H_Acq+H_Board,0)-IF(AND($B32&gt;=1,$B32&lt;=H_ModM),H_TI+H_ServNPL,0)-IF($B32=2,H_LegalJ*H_LegalShare,0)+IF(AND($B32&gt;H_ModM,$B32&lt;=H_ModM+E$9),E$10-H_ServPerf,0)+IF($B32=H_ModM+E$9,E$12,0)</f>
        <v>810.303081774996</v>
      </c>
      <c r="F32" s="19" t="n">
        <f aca="false">-IF($B32=0,H_Acq+H_Board,0)-IF(AND($B32&gt;=1,$B32&lt;=H_ModM),H_TI+H_ServNPL,0)-IF($B32=2,H_LegalJ*H_LegalShare,0)+IF(AND($B32&gt;H_ModM,$B32&lt;=H_ModM+F$9),F$10-H_ServPerf,0)+IF($B32=H_ModM+F$9,F$12,0)</f>
        <v>1111.49174582318</v>
      </c>
      <c r="G32" s="19" t="n">
        <f aca="false">-IF($B32=0,H_Acq+H_Board,0)-IF(AND($B32&gt;=1,$B32&lt;=H_ModM),H_TI+H_ServNPL,0)-IF($B32=2,H_LegalJ*H_LegalShare,0)+IF(AND($B32&gt;H_ModM,$B32&lt;=H_ModM+G$9),G$10-H_ServPerf,0)+IF($B32=H_ModM+G$9,G$12,0)</f>
        <v>1207.9551031955</v>
      </c>
      <c r="H32" s="19" t="n">
        <f aca="false">-IF($B32=0,H_Acq+H_Board,0)-IF(AND($B32&gt;=1,$B32&lt;=H_ModM),H_TI+H_ServNPL,0)-IF($B32=2,H_LegalJ*H_LegalShare,0)+IF(AND($B32&gt;H_ModM,$B32&lt;=H_ModM+H$9),H$10-H_ServPerf,0)+IF($B32=H_ModM+H$9,H$12,0)</f>
        <v>1020.00000000013</v>
      </c>
      <c r="I32" s="19" t="n">
        <f aca="false">-IF($B32=0,H_Acq+H_Board,0)-IF(AND($B32&gt;=1,$B32&lt;=H_ModM),H_TI+H_ServNPL,0)-IF($B32=2,H_LegalJ*H_LegalShare,0)+IF(AND($B32&gt;H_ModM,$B32&lt;=H_ModM+I$9),I$10-H_ServPerf,0)+IF($B32=H_ModM+I$9,I$12,0)</f>
        <v>939.499864576801</v>
      </c>
      <c r="J32" s="19" t="n">
        <f aca="false">-IF($B32=0,H_Acq+H_Board,0)-IF(AND($B32&gt;=1,$B32&lt;=H_ModM),H_TI+H_ServNPL,0)-IF($B32=2,H_LegalJ*H_LegalShare,0)+IF(AND($B32&gt;H_ModM,$B32&lt;=H_ModM+J$9),J$10-H_ServPerf,0)+IF($B32=H_ModM+J$9,J$12,0)</f>
        <v>939.499864576801</v>
      </c>
      <c r="K32" s="19" t="n">
        <f aca="false">-IF($B32=0,H_Acq+H_Board,0)-IF(AND($B32&gt;=1,$B32&lt;=H_ModM),H_TI+H_ServNPL,0)-IF($B32=2,H_LegalJ*H_LegalShare,0)+IF(AND($B32&gt;H_ModM,$B32&lt;=H_ModM+K$9),K$10-H_ServPerf,0)+IF($B32=H_ModM+K$9,K$12,0)</f>
        <v>939.499864576801</v>
      </c>
      <c r="L32" s="19" t="n">
        <f aca="false">-IF($B32=0,H_Acq+H_Board,0)-IF(AND($B32&gt;=1,$B32&lt;=H_ModM),H_TI+H_ServNPL,0)-IF($B32=2,H_LegalJ*H_LegalShare,0)+IF(AND($B32&gt;H_ModM,$B32&lt;=H_ModM+L$9),L$10-H_ServPerf,0)+IF($B32=H_ModM+L$9,L$12,0)</f>
        <v>126462.194442254</v>
      </c>
      <c r="M32" s="19" t="n">
        <f aca="false">-IF($B32=0,H_Acq+H_Board,0)-IF(AND($B32&gt;=1,$B32&lt;=H_ModM),H_TI+H_ServNPL,0)-IF($B32=2,H_LegalJ*H_LegalShare,0)+IF(AND($B32&gt;H_ModM,$B32&lt;=H_ModM+M$9),M$10-H_ServPerf,0)+IF($B32=H_ModM+M$9,M$12,0)</f>
        <v>939.499864576801</v>
      </c>
      <c r="N32" s="19" t="n">
        <f aca="false">-IF($B32=0,H_Acq+H_Board,0)-IF(AND($B32&gt;=1,$B32&lt;=H_DilM+H_DilReo),H_TI+H_ServNPL,0)-IF(AND($B32&gt;H_DilM,$B32&lt;=H_DilM+H_DilReo),H_Util,0)-IF($B32=2,H_LegalJ*H_LegalShare,0)-IF($B32=H_DilM,H_CK+H_Value0*H_Repair+H_DilCost,0)+IF($B32=H_DilM+H_DilReo,H_Value0*(1-H_Haircut)*(1-H_SaleCost),0)</f>
        <v>-670</v>
      </c>
      <c r="O32" s="19" t="n">
        <f aca="false">Engine!C43</f>
        <v>-520</v>
      </c>
      <c r="P32" s="19" t="n">
        <f aca="false">H_PR*C32+H_PM*D32+H_PD*N32+H_PF*O32</f>
        <v>55.1790554497908</v>
      </c>
    </row>
    <row r="33" customFormat="false" ht="15" hidden="false" customHeight="false" outlineLevel="0" collapsed="false">
      <c r="B33" s="0" t="n">
        <v>13</v>
      </c>
      <c r="C33" s="19" t="n">
        <f aca="false">-IF($B33=0,H_Acq+H_Board,0)-IF(AND($B33&gt;=1,$B33&lt;=H_ReinstM),H_TI+H_ServNPL,0)-IF($B33=2,H_LegalJ*H_LegalShare,0)+IF($B33=H_ReinstM,C$11,0)+IF(AND($B33&gt;H_ReinstM,$B33&lt;=H_ReinstM+C$9),H_Pmt-H_ServPerf,0)+IF($B33=H_ReinstM+C$9,C$12,0)</f>
        <v>1078.2909607675</v>
      </c>
      <c r="D33" s="19" t="n">
        <f aca="false">-IF($B33=0,H_Acq+H_Board,0)-IF(AND($B33&gt;=1,$B33&lt;=H_ModM),H_TI+H_ServNPL,0)-IF($B33=2,H_LegalJ*H_LegalShare,0)+IF(AND($B33&gt;H_ModM,$B33&lt;=H_ModM+D$9),D$10-H_ServPerf,0)+IF($B33=H_ModM+D$9,D$12,0)</f>
        <v>939.499864576801</v>
      </c>
      <c r="E33" s="19" t="n">
        <f aca="false">-IF($B33=0,H_Acq+H_Board,0)-IF(AND($B33&gt;=1,$B33&lt;=H_ModM),H_TI+H_ServNPL,0)-IF($B33=2,H_LegalJ*H_LegalShare,0)+IF(AND($B33&gt;H_ModM,$B33&lt;=H_ModM+E$9),E$10-H_ServPerf,0)+IF($B33=H_ModM+E$9,E$12,0)</f>
        <v>810.303081774996</v>
      </c>
      <c r="F33" s="19" t="n">
        <f aca="false">-IF($B33=0,H_Acq+H_Board,0)-IF(AND($B33&gt;=1,$B33&lt;=H_ModM),H_TI+H_ServNPL,0)-IF($B33=2,H_LegalJ*H_LegalShare,0)+IF(AND($B33&gt;H_ModM,$B33&lt;=H_ModM+F$9),F$10-H_ServPerf,0)+IF($B33=H_ModM+F$9,F$12,0)</f>
        <v>1111.49174582318</v>
      </c>
      <c r="G33" s="19" t="n">
        <f aca="false">-IF($B33=0,H_Acq+H_Board,0)-IF(AND($B33&gt;=1,$B33&lt;=H_ModM),H_TI+H_ServNPL,0)-IF($B33=2,H_LegalJ*H_LegalShare,0)+IF(AND($B33&gt;H_ModM,$B33&lt;=H_ModM+G$9),G$10-H_ServPerf,0)+IF($B33=H_ModM+G$9,G$12,0)</f>
        <v>1207.9551031955</v>
      </c>
      <c r="H33" s="19" t="n">
        <f aca="false">-IF($B33=0,H_Acq+H_Board,0)-IF(AND($B33&gt;=1,$B33&lt;=H_ModM),H_TI+H_ServNPL,0)-IF($B33=2,H_LegalJ*H_LegalShare,0)+IF(AND($B33&gt;H_ModM,$B33&lt;=H_ModM+H$9),H$10-H_ServPerf,0)+IF($B33=H_ModM+H$9,H$12,0)</f>
        <v>1020.00000000013</v>
      </c>
      <c r="I33" s="19" t="n">
        <f aca="false">-IF($B33=0,H_Acq+H_Board,0)-IF(AND($B33&gt;=1,$B33&lt;=H_ModM),H_TI+H_ServNPL,0)-IF($B33=2,H_LegalJ*H_LegalShare,0)+IF(AND($B33&gt;H_ModM,$B33&lt;=H_ModM+I$9),I$10-H_ServPerf,0)+IF($B33=H_ModM+I$9,I$12,0)</f>
        <v>939.499864576801</v>
      </c>
      <c r="J33" s="19" t="n">
        <f aca="false">-IF($B33=0,H_Acq+H_Board,0)-IF(AND($B33&gt;=1,$B33&lt;=H_ModM),H_TI+H_ServNPL,0)-IF($B33=2,H_LegalJ*H_LegalShare,0)+IF(AND($B33&gt;H_ModM,$B33&lt;=H_ModM+J$9),J$10-H_ServPerf,0)+IF($B33=H_ModM+J$9,J$12,0)</f>
        <v>939.499864576801</v>
      </c>
      <c r="K33" s="19" t="n">
        <f aca="false">-IF($B33=0,H_Acq+H_Board,0)-IF(AND($B33&gt;=1,$B33&lt;=H_ModM),H_TI+H_ServNPL,0)-IF($B33=2,H_LegalJ*H_LegalShare,0)+IF(AND($B33&gt;H_ModM,$B33&lt;=H_ModM+K$9),K$10-H_ServPerf,0)+IF($B33=H_ModM+K$9,K$12,0)</f>
        <v>939.499864576801</v>
      </c>
      <c r="L33" s="19" t="n">
        <f aca="false">-IF($B33=0,H_Acq+H_Board,0)-IF(AND($B33&gt;=1,$B33&lt;=H_ModM),H_TI+H_ServNPL,0)-IF($B33=2,H_LegalJ*H_LegalShare,0)+IF(AND($B33&gt;H_ModM,$B33&lt;=H_ModM+L$9),L$10-H_ServPerf,0)+IF($B33=H_ModM+L$9,L$12,0)</f>
        <v>0</v>
      </c>
      <c r="M33" s="19" t="n">
        <f aca="false">-IF($B33=0,H_Acq+H_Board,0)-IF(AND($B33&gt;=1,$B33&lt;=H_ModM),H_TI+H_ServNPL,0)-IF($B33=2,H_LegalJ*H_LegalShare,0)+IF(AND($B33&gt;H_ModM,$B33&lt;=H_ModM+M$9),M$10-H_ServPerf,0)+IF($B33=H_ModM+M$9,M$12,0)</f>
        <v>939.499864576801</v>
      </c>
      <c r="N33" s="19" t="n">
        <f aca="false">-IF($B33=0,H_Acq+H_Board,0)-IF(AND($B33&gt;=1,$B33&lt;=H_DilM+H_DilReo),H_TI+H_ServNPL,0)-IF(AND($B33&gt;H_DilM,$B33&lt;=H_DilM+H_DilReo),H_Util,0)-IF($B33=2,H_LegalJ*H_LegalShare,0)-IF($B33=H_DilM,H_CK+H_Value0*H_Repair+H_DilCost,0)+IF($B33=H_DilM+H_DilReo,H_Value0*(1-H_Haircut)*(1-H_SaleCost),0)</f>
        <v>-670</v>
      </c>
      <c r="O33" s="19" t="n">
        <f aca="false">Engine!C44</f>
        <v>-520</v>
      </c>
      <c r="P33" s="19" t="n">
        <f aca="false">H_PR*C33+H_PM*D33+H_PD*N33+H_PF*O33</f>
        <v>55.1790554497908</v>
      </c>
    </row>
    <row r="34" customFormat="false" ht="15" hidden="false" customHeight="false" outlineLevel="0" collapsed="false">
      <c r="B34" s="0" t="n">
        <v>14</v>
      </c>
      <c r="C34" s="19" t="n">
        <f aca="false">-IF($B34=0,H_Acq+H_Board,0)-IF(AND($B34&gt;=1,$B34&lt;=H_ReinstM),H_TI+H_ServNPL,0)-IF($B34=2,H_LegalJ*H_LegalShare,0)+IF($B34=H_ReinstM,C$11,0)+IF(AND($B34&gt;H_ReinstM,$B34&lt;=H_ReinstM+C$9),H_Pmt-H_ServPerf,0)+IF($B34=H_ReinstM+C$9,C$12,0)</f>
        <v>1078.2909607675</v>
      </c>
      <c r="D34" s="19" t="n">
        <f aca="false">-IF($B34=0,H_Acq+H_Board,0)-IF(AND($B34&gt;=1,$B34&lt;=H_ModM),H_TI+H_ServNPL,0)-IF($B34=2,H_LegalJ*H_LegalShare,0)+IF(AND($B34&gt;H_ModM,$B34&lt;=H_ModM+D$9),D$10-H_ServPerf,0)+IF($B34=H_ModM+D$9,D$12,0)</f>
        <v>939.499864576801</v>
      </c>
      <c r="E34" s="19" t="n">
        <f aca="false">-IF($B34=0,H_Acq+H_Board,0)-IF(AND($B34&gt;=1,$B34&lt;=H_ModM),H_TI+H_ServNPL,0)-IF($B34=2,H_LegalJ*H_LegalShare,0)+IF(AND($B34&gt;H_ModM,$B34&lt;=H_ModM+E$9),E$10-H_ServPerf,0)+IF($B34=H_ModM+E$9,E$12,0)</f>
        <v>810.303081774996</v>
      </c>
      <c r="F34" s="19" t="n">
        <f aca="false">-IF($B34=0,H_Acq+H_Board,0)-IF(AND($B34&gt;=1,$B34&lt;=H_ModM),H_TI+H_ServNPL,0)-IF($B34=2,H_LegalJ*H_LegalShare,0)+IF(AND($B34&gt;H_ModM,$B34&lt;=H_ModM+F$9),F$10-H_ServPerf,0)+IF($B34=H_ModM+F$9,F$12,0)</f>
        <v>1111.49174582318</v>
      </c>
      <c r="G34" s="19" t="n">
        <f aca="false">-IF($B34=0,H_Acq+H_Board,0)-IF(AND($B34&gt;=1,$B34&lt;=H_ModM),H_TI+H_ServNPL,0)-IF($B34=2,H_LegalJ*H_LegalShare,0)+IF(AND($B34&gt;H_ModM,$B34&lt;=H_ModM+G$9),G$10-H_ServPerf,0)+IF($B34=H_ModM+G$9,G$12,0)</f>
        <v>1207.9551031955</v>
      </c>
      <c r="H34" s="19" t="n">
        <f aca="false">-IF($B34=0,H_Acq+H_Board,0)-IF(AND($B34&gt;=1,$B34&lt;=H_ModM),H_TI+H_ServNPL,0)-IF($B34=2,H_LegalJ*H_LegalShare,0)+IF(AND($B34&gt;H_ModM,$B34&lt;=H_ModM+H$9),H$10-H_ServPerf,0)+IF($B34=H_ModM+H$9,H$12,0)</f>
        <v>1020.00000000013</v>
      </c>
      <c r="I34" s="19" t="n">
        <f aca="false">-IF($B34=0,H_Acq+H_Board,0)-IF(AND($B34&gt;=1,$B34&lt;=H_ModM),H_TI+H_ServNPL,0)-IF($B34=2,H_LegalJ*H_LegalShare,0)+IF(AND($B34&gt;H_ModM,$B34&lt;=H_ModM+I$9),I$10-H_ServPerf,0)+IF($B34=H_ModM+I$9,I$12,0)</f>
        <v>939.499864576801</v>
      </c>
      <c r="J34" s="19" t="n">
        <f aca="false">-IF($B34=0,H_Acq+H_Board,0)-IF(AND($B34&gt;=1,$B34&lt;=H_ModM),H_TI+H_ServNPL,0)-IF($B34=2,H_LegalJ*H_LegalShare,0)+IF(AND($B34&gt;H_ModM,$B34&lt;=H_ModM+J$9),J$10-H_ServPerf,0)+IF($B34=H_ModM+J$9,J$12,0)</f>
        <v>939.499864576801</v>
      </c>
      <c r="K34" s="19" t="n">
        <f aca="false">-IF($B34=0,H_Acq+H_Board,0)-IF(AND($B34&gt;=1,$B34&lt;=H_ModM),H_TI+H_ServNPL,0)-IF($B34=2,H_LegalJ*H_LegalShare,0)+IF(AND($B34&gt;H_ModM,$B34&lt;=H_ModM+K$9),K$10-H_ServPerf,0)+IF($B34=H_ModM+K$9,K$12,0)</f>
        <v>939.499864576801</v>
      </c>
      <c r="L34" s="19" t="n">
        <f aca="false">-IF($B34=0,H_Acq+H_Board,0)-IF(AND($B34&gt;=1,$B34&lt;=H_ModM),H_TI+H_ServNPL,0)-IF($B34=2,H_LegalJ*H_LegalShare,0)+IF(AND($B34&gt;H_ModM,$B34&lt;=H_ModM+L$9),L$10-H_ServPerf,0)+IF($B34=H_ModM+L$9,L$12,0)</f>
        <v>0</v>
      </c>
      <c r="M34" s="19" t="n">
        <f aca="false">-IF($B34=0,H_Acq+H_Board,0)-IF(AND($B34&gt;=1,$B34&lt;=H_ModM),H_TI+H_ServNPL,0)-IF($B34=2,H_LegalJ*H_LegalShare,0)+IF(AND($B34&gt;H_ModM,$B34&lt;=H_ModM+M$9),M$10-H_ServPerf,0)+IF($B34=H_ModM+M$9,M$12,0)</f>
        <v>939.499864576801</v>
      </c>
      <c r="N34" s="19" t="n">
        <f aca="false">-IF($B34=0,H_Acq+H_Board,0)-IF(AND($B34&gt;=1,$B34&lt;=H_DilM+H_DilReo),H_TI+H_ServNPL,0)-IF(AND($B34&gt;H_DilM,$B34&lt;=H_DilM+H_DilReo),H_Util,0)-IF($B34=2,H_LegalJ*H_LegalShare,0)-IF($B34=H_DilM,H_CK+H_Value0*H_Repair+H_DilCost,0)+IF($B34=H_DilM+H_DilReo,H_Value0*(1-H_Haircut)*(1-H_SaleCost),0)</f>
        <v>176774</v>
      </c>
      <c r="O34" s="19" t="n">
        <f aca="false">Engine!C45</f>
        <v>-520</v>
      </c>
      <c r="P34" s="19" t="n">
        <f aca="false">H_PR*C34+H_PM*D34+H_PD*N34+H_PF*O34</f>
        <v>26671.7790554498</v>
      </c>
    </row>
    <row r="35" customFormat="false" ht="15" hidden="false" customHeight="false" outlineLevel="0" collapsed="false">
      <c r="B35" s="0" t="n">
        <v>15</v>
      </c>
      <c r="C35" s="19" t="n">
        <f aca="false">-IF($B35=0,H_Acq+H_Board,0)-IF(AND($B35&gt;=1,$B35&lt;=H_ReinstM),H_TI+H_ServNPL,0)-IF($B35=2,H_LegalJ*H_LegalShare,0)+IF($B35=H_ReinstM,C$11,0)+IF(AND($B35&gt;H_ReinstM,$B35&lt;=H_ReinstM+C$9),H_Pmt-H_ServPerf,0)+IF($B35=H_ReinstM+C$9,C$12,0)</f>
        <v>1078.2909607675</v>
      </c>
      <c r="D35" s="19" t="n">
        <f aca="false">-IF($B35=0,H_Acq+H_Board,0)-IF(AND($B35&gt;=1,$B35&lt;=H_ModM),H_TI+H_ServNPL,0)-IF($B35=2,H_LegalJ*H_LegalShare,0)+IF(AND($B35&gt;H_ModM,$B35&lt;=H_ModM+D$9),D$10-H_ServPerf,0)+IF($B35=H_ModM+D$9,D$12,0)</f>
        <v>939.499864576801</v>
      </c>
      <c r="E35" s="19" t="n">
        <f aca="false">-IF($B35=0,H_Acq+H_Board,0)-IF(AND($B35&gt;=1,$B35&lt;=H_ModM),H_TI+H_ServNPL,0)-IF($B35=2,H_LegalJ*H_LegalShare,0)+IF(AND($B35&gt;H_ModM,$B35&lt;=H_ModM+E$9),E$10-H_ServPerf,0)+IF($B35=H_ModM+E$9,E$12,0)</f>
        <v>810.303081774996</v>
      </c>
      <c r="F35" s="19" t="n">
        <f aca="false">-IF($B35=0,H_Acq+H_Board,0)-IF(AND($B35&gt;=1,$B35&lt;=H_ModM),H_TI+H_ServNPL,0)-IF($B35=2,H_LegalJ*H_LegalShare,0)+IF(AND($B35&gt;H_ModM,$B35&lt;=H_ModM+F$9),F$10-H_ServPerf,0)+IF($B35=H_ModM+F$9,F$12,0)</f>
        <v>1111.49174582318</v>
      </c>
      <c r="G35" s="19" t="n">
        <f aca="false">-IF($B35=0,H_Acq+H_Board,0)-IF(AND($B35&gt;=1,$B35&lt;=H_ModM),H_TI+H_ServNPL,0)-IF($B35=2,H_LegalJ*H_LegalShare,0)+IF(AND($B35&gt;H_ModM,$B35&lt;=H_ModM+G$9),G$10-H_ServPerf,0)+IF($B35=H_ModM+G$9,G$12,0)</f>
        <v>1207.9551031955</v>
      </c>
      <c r="H35" s="19" t="n">
        <f aca="false">-IF($B35=0,H_Acq+H_Board,0)-IF(AND($B35&gt;=1,$B35&lt;=H_ModM),H_TI+H_ServNPL,0)-IF($B35=2,H_LegalJ*H_LegalShare,0)+IF(AND($B35&gt;H_ModM,$B35&lt;=H_ModM+H$9),H$10-H_ServPerf,0)+IF($B35=H_ModM+H$9,H$12,0)</f>
        <v>1020.00000000013</v>
      </c>
      <c r="I35" s="19" t="n">
        <f aca="false">-IF($B35=0,H_Acq+H_Board,0)-IF(AND($B35&gt;=1,$B35&lt;=H_ModM),H_TI+H_ServNPL,0)-IF($B35=2,H_LegalJ*H_LegalShare,0)+IF(AND($B35&gt;H_ModM,$B35&lt;=H_ModM+I$9),I$10-H_ServPerf,0)+IF($B35=H_ModM+I$9,I$12,0)</f>
        <v>939.499864576801</v>
      </c>
      <c r="J35" s="19" t="n">
        <f aca="false">-IF($B35=0,H_Acq+H_Board,0)-IF(AND($B35&gt;=1,$B35&lt;=H_ModM),H_TI+H_ServNPL,0)-IF($B35=2,H_LegalJ*H_LegalShare,0)+IF(AND($B35&gt;H_ModM,$B35&lt;=H_ModM+J$9),J$10-H_ServPerf,0)+IF($B35=H_ModM+J$9,J$12,0)</f>
        <v>939.499864576801</v>
      </c>
      <c r="K35" s="19" t="n">
        <f aca="false">-IF($B35=0,H_Acq+H_Board,0)-IF(AND($B35&gt;=1,$B35&lt;=H_ModM),H_TI+H_ServNPL,0)-IF($B35=2,H_LegalJ*H_LegalShare,0)+IF(AND($B35&gt;H_ModM,$B35&lt;=H_ModM+K$9),K$10-H_ServPerf,0)+IF($B35=H_ModM+K$9,K$12,0)</f>
        <v>939.499864576801</v>
      </c>
      <c r="L35" s="19" t="n">
        <f aca="false">-IF($B35=0,H_Acq+H_Board,0)-IF(AND($B35&gt;=1,$B35&lt;=H_ModM),H_TI+H_ServNPL,0)-IF($B35=2,H_LegalJ*H_LegalShare,0)+IF(AND($B35&gt;H_ModM,$B35&lt;=H_ModM+L$9),L$10-H_ServPerf,0)+IF($B35=H_ModM+L$9,L$12,0)</f>
        <v>0</v>
      </c>
      <c r="M35" s="19" t="n">
        <f aca="false">-IF($B35=0,H_Acq+H_Board,0)-IF(AND($B35&gt;=1,$B35&lt;=H_ModM),H_TI+H_ServNPL,0)-IF($B35=2,H_LegalJ*H_LegalShare,0)+IF(AND($B35&gt;H_ModM,$B35&lt;=H_ModM+M$9),M$10-H_ServPerf,0)+IF($B35=H_ModM+M$9,M$12,0)</f>
        <v>939.499864576801</v>
      </c>
      <c r="N35" s="19" t="n">
        <f aca="false">-IF($B35=0,H_Acq+H_Board,0)-IF(AND($B35&gt;=1,$B35&lt;=H_DilM+H_DilReo),H_TI+H_ServNPL,0)-IF(AND($B35&gt;H_DilM,$B35&lt;=H_DilM+H_DilReo),H_Util,0)-IF($B35=2,H_LegalJ*H_LegalShare,0)-IF($B35=H_DilM,H_CK+H_Value0*H_Repair+H_DilCost,0)+IF($B35=H_DilM+H_DilReo,H_Value0*(1-H_Haircut)*(1-H_SaleCost),0)</f>
        <v>0</v>
      </c>
      <c r="O35" s="19" t="n">
        <f aca="false">Engine!C46</f>
        <v>-520</v>
      </c>
      <c r="P35" s="19" t="n">
        <f aca="false">H_PR*C35+H_PM*D35+H_PD*N35+H_PF*O35</f>
        <v>155.679055449791</v>
      </c>
    </row>
    <row r="36" customFormat="false" ht="15" hidden="false" customHeight="false" outlineLevel="0" collapsed="false">
      <c r="B36" s="0" t="n">
        <v>16</v>
      </c>
      <c r="C36" s="19" t="n">
        <f aca="false">-IF($B36=0,H_Acq+H_Board,0)-IF(AND($B36&gt;=1,$B36&lt;=H_ReinstM),H_TI+H_ServNPL,0)-IF($B36=2,H_LegalJ*H_LegalShare,0)+IF($B36=H_ReinstM,C$11,0)+IF(AND($B36&gt;H_ReinstM,$B36&lt;=H_ReinstM+C$9),H_Pmt-H_ServPerf,0)+IF($B36=H_ReinstM+C$9,C$12,0)</f>
        <v>1078.2909607675</v>
      </c>
      <c r="D36" s="19" t="n">
        <f aca="false">-IF($B36=0,H_Acq+H_Board,0)-IF(AND($B36&gt;=1,$B36&lt;=H_ModM),H_TI+H_ServNPL,0)-IF($B36=2,H_LegalJ*H_LegalShare,0)+IF(AND($B36&gt;H_ModM,$B36&lt;=H_ModM+D$9),D$10-H_ServPerf,0)+IF($B36=H_ModM+D$9,D$12,0)</f>
        <v>939.499864576801</v>
      </c>
      <c r="E36" s="19" t="n">
        <f aca="false">-IF($B36=0,H_Acq+H_Board,0)-IF(AND($B36&gt;=1,$B36&lt;=H_ModM),H_TI+H_ServNPL,0)-IF($B36=2,H_LegalJ*H_LegalShare,0)+IF(AND($B36&gt;H_ModM,$B36&lt;=H_ModM+E$9),E$10-H_ServPerf,0)+IF($B36=H_ModM+E$9,E$12,0)</f>
        <v>810.303081774996</v>
      </c>
      <c r="F36" s="19" t="n">
        <f aca="false">-IF($B36=0,H_Acq+H_Board,0)-IF(AND($B36&gt;=1,$B36&lt;=H_ModM),H_TI+H_ServNPL,0)-IF($B36=2,H_LegalJ*H_LegalShare,0)+IF(AND($B36&gt;H_ModM,$B36&lt;=H_ModM+F$9),F$10-H_ServPerf,0)+IF($B36=H_ModM+F$9,F$12,0)</f>
        <v>1111.49174582318</v>
      </c>
      <c r="G36" s="19" t="n">
        <f aca="false">-IF($B36=0,H_Acq+H_Board,0)-IF(AND($B36&gt;=1,$B36&lt;=H_ModM),H_TI+H_ServNPL,0)-IF($B36=2,H_LegalJ*H_LegalShare,0)+IF(AND($B36&gt;H_ModM,$B36&lt;=H_ModM+G$9),G$10-H_ServPerf,0)+IF($B36=H_ModM+G$9,G$12,0)</f>
        <v>1207.9551031955</v>
      </c>
      <c r="H36" s="19" t="n">
        <f aca="false">-IF($B36=0,H_Acq+H_Board,0)-IF(AND($B36&gt;=1,$B36&lt;=H_ModM),H_TI+H_ServNPL,0)-IF($B36=2,H_LegalJ*H_LegalShare,0)+IF(AND($B36&gt;H_ModM,$B36&lt;=H_ModM+H$9),H$10-H_ServPerf,0)+IF($B36=H_ModM+H$9,H$12,0)</f>
        <v>1020.00000000013</v>
      </c>
      <c r="I36" s="19" t="n">
        <f aca="false">-IF($B36=0,H_Acq+H_Board,0)-IF(AND($B36&gt;=1,$B36&lt;=H_ModM),H_TI+H_ServNPL,0)-IF($B36=2,H_LegalJ*H_LegalShare,0)+IF(AND($B36&gt;H_ModM,$B36&lt;=H_ModM+I$9),I$10-H_ServPerf,0)+IF($B36=H_ModM+I$9,I$12,0)</f>
        <v>939.499864576801</v>
      </c>
      <c r="J36" s="19" t="n">
        <f aca="false">-IF($B36=0,H_Acq+H_Board,0)-IF(AND($B36&gt;=1,$B36&lt;=H_ModM),H_TI+H_ServNPL,0)-IF($B36=2,H_LegalJ*H_LegalShare,0)+IF(AND($B36&gt;H_ModM,$B36&lt;=H_ModM+J$9),J$10-H_ServPerf,0)+IF($B36=H_ModM+J$9,J$12,0)</f>
        <v>939.499864576801</v>
      </c>
      <c r="K36" s="19" t="n">
        <f aca="false">-IF($B36=0,H_Acq+H_Board,0)-IF(AND($B36&gt;=1,$B36&lt;=H_ModM),H_TI+H_ServNPL,0)-IF($B36=2,H_LegalJ*H_LegalShare,0)+IF(AND($B36&gt;H_ModM,$B36&lt;=H_ModM+K$9),K$10-H_ServPerf,0)+IF($B36=H_ModM+K$9,K$12,0)</f>
        <v>939.499864576801</v>
      </c>
      <c r="L36" s="19" t="n">
        <f aca="false">-IF($B36=0,H_Acq+H_Board,0)-IF(AND($B36&gt;=1,$B36&lt;=H_ModM),H_TI+H_ServNPL,0)-IF($B36=2,H_LegalJ*H_LegalShare,0)+IF(AND($B36&gt;H_ModM,$B36&lt;=H_ModM+L$9),L$10-H_ServPerf,0)+IF($B36=H_ModM+L$9,L$12,0)</f>
        <v>0</v>
      </c>
      <c r="M36" s="19" t="n">
        <f aca="false">-IF($B36=0,H_Acq+H_Board,0)-IF(AND($B36&gt;=1,$B36&lt;=H_ModM),H_TI+H_ServNPL,0)-IF($B36=2,H_LegalJ*H_LegalShare,0)+IF(AND($B36&gt;H_ModM,$B36&lt;=H_ModM+M$9),M$10-H_ServPerf,0)+IF($B36=H_ModM+M$9,M$12,0)</f>
        <v>939.499864576801</v>
      </c>
      <c r="N36" s="19" t="n">
        <f aca="false">-IF($B36=0,H_Acq+H_Board,0)-IF(AND($B36&gt;=1,$B36&lt;=H_DilM+H_DilReo),H_TI+H_ServNPL,0)-IF(AND($B36&gt;H_DilM,$B36&lt;=H_DilM+H_DilReo),H_Util,0)-IF($B36=2,H_LegalJ*H_LegalShare,0)-IF($B36=H_DilM,H_CK+H_Value0*H_Repair+H_DilCost,0)+IF($B36=H_DilM+H_DilReo,H_Value0*(1-H_Haircut)*(1-H_SaleCost),0)</f>
        <v>0</v>
      </c>
      <c r="O36" s="19" t="n">
        <f aca="false">Engine!C47</f>
        <v>-520</v>
      </c>
      <c r="P36" s="19" t="n">
        <f aca="false">H_PR*C36+H_PM*D36+H_PD*N36+H_PF*O36</f>
        <v>155.679055449791</v>
      </c>
    </row>
    <row r="37" customFormat="false" ht="15" hidden="false" customHeight="false" outlineLevel="0" collapsed="false">
      <c r="B37" s="0" t="n">
        <v>17</v>
      </c>
      <c r="C37" s="19" t="n">
        <f aca="false">-IF($B37=0,H_Acq+H_Board,0)-IF(AND($B37&gt;=1,$B37&lt;=H_ReinstM),H_TI+H_ServNPL,0)-IF($B37=2,H_LegalJ*H_LegalShare,0)+IF($B37=H_ReinstM,C$11,0)+IF(AND($B37&gt;H_ReinstM,$B37&lt;=H_ReinstM+C$9),H_Pmt-H_ServPerf,0)+IF($B37=H_ReinstM+C$9,C$12,0)</f>
        <v>1078.2909607675</v>
      </c>
      <c r="D37" s="19" t="n">
        <f aca="false">-IF($B37=0,H_Acq+H_Board,0)-IF(AND($B37&gt;=1,$B37&lt;=H_ModM),H_TI+H_ServNPL,0)-IF($B37=2,H_LegalJ*H_LegalShare,0)+IF(AND($B37&gt;H_ModM,$B37&lt;=H_ModM+D$9),D$10-H_ServPerf,0)+IF($B37=H_ModM+D$9,D$12,0)</f>
        <v>939.499864576801</v>
      </c>
      <c r="E37" s="19" t="n">
        <f aca="false">-IF($B37=0,H_Acq+H_Board,0)-IF(AND($B37&gt;=1,$B37&lt;=H_ModM),H_TI+H_ServNPL,0)-IF($B37=2,H_LegalJ*H_LegalShare,0)+IF(AND($B37&gt;H_ModM,$B37&lt;=H_ModM+E$9),E$10-H_ServPerf,0)+IF($B37=H_ModM+E$9,E$12,0)</f>
        <v>810.303081774996</v>
      </c>
      <c r="F37" s="19" t="n">
        <f aca="false">-IF($B37=0,H_Acq+H_Board,0)-IF(AND($B37&gt;=1,$B37&lt;=H_ModM),H_TI+H_ServNPL,0)-IF($B37=2,H_LegalJ*H_LegalShare,0)+IF(AND($B37&gt;H_ModM,$B37&lt;=H_ModM+F$9),F$10-H_ServPerf,0)+IF($B37=H_ModM+F$9,F$12,0)</f>
        <v>1111.49174582318</v>
      </c>
      <c r="G37" s="19" t="n">
        <f aca="false">-IF($B37=0,H_Acq+H_Board,0)-IF(AND($B37&gt;=1,$B37&lt;=H_ModM),H_TI+H_ServNPL,0)-IF($B37=2,H_LegalJ*H_LegalShare,0)+IF(AND($B37&gt;H_ModM,$B37&lt;=H_ModM+G$9),G$10-H_ServPerf,0)+IF($B37=H_ModM+G$9,G$12,0)</f>
        <v>1207.9551031955</v>
      </c>
      <c r="H37" s="19" t="n">
        <f aca="false">-IF($B37=0,H_Acq+H_Board,0)-IF(AND($B37&gt;=1,$B37&lt;=H_ModM),H_TI+H_ServNPL,0)-IF($B37=2,H_LegalJ*H_LegalShare,0)+IF(AND($B37&gt;H_ModM,$B37&lt;=H_ModM+H$9),H$10-H_ServPerf,0)+IF($B37=H_ModM+H$9,H$12,0)</f>
        <v>1020.00000000013</v>
      </c>
      <c r="I37" s="19" t="n">
        <f aca="false">-IF($B37=0,H_Acq+H_Board,0)-IF(AND($B37&gt;=1,$B37&lt;=H_ModM),H_TI+H_ServNPL,0)-IF($B37=2,H_LegalJ*H_LegalShare,0)+IF(AND($B37&gt;H_ModM,$B37&lt;=H_ModM+I$9),I$10-H_ServPerf,0)+IF($B37=H_ModM+I$9,I$12,0)</f>
        <v>939.499864576801</v>
      </c>
      <c r="J37" s="19" t="n">
        <f aca="false">-IF($B37=0,H_Acq+H_Board,0)-IF(AND($B37&gt;=1,$B37&lt;=H_ModM),H_TI+H_ServNPL,0)-IF($B37=2,H_LegalJ*H_LegalShare,0)+IF(AND($B37&gt;H_ModM,$B37&lt;=H_ModM+J$9),J$10-H_ServPerf,0)+IF($B37=H_ModM+J$9,J$12,0)</f>
        <v>939.499864576801</v>
      </c>
      <c r="K37" s="19" t="n">
        <f aca="false">-IF($B37=0,H_Acq+H_Board,0)-IF(AND($B37&gt;=1,$B37&lt;=H_ModM),H_TI+H_ServNPL,0)-IF($B37=2,H_LegalJ*H_LegalShare,0)+IF(AND($B37&gt;H_ModM,$B37&lt;=H_ModM+K$9),K$10-H_ServPerf,0)+IF($B37=H_ModM+K$9,K$12,0)</f>
        <v>939.499864576801</v>
      </c>
      <c r="L37" s="19" t="n">
        <f aca="false">-IF($B37=0,H_Acq+H_Board,0)-IF(AND($B37&gt;=1,$B37&lt;=H_ModM),H_TI+H_ServNPL,0)-IF($B37=2,H_LegalJ*H_LegalShare,0)+IF(AND($B37&gt;H_ModM,$B37&lt;=H_ModM+L$9),L$10-H_ServPerf,0)+IF($B37=H_ModM+L$9,L$12,0)</f>
        <v>0</v>
      </c>
      <c r="M37" s="19" t="n">
        <f aca="false">-IF($B37=0,H_Acq+H_Board,0)-IF(AND($B37&gt;=1,$B37&lt;=H_ModM),H_TI+H_ServNPL,0)-IF($B37=2,H_LegalJ*H_LegalShare,0)+IF(AND($B37&gt;H_ModM,$B37&lt;=H_ModM+M$9),M$10-H_ServPerf,0)+IF($B37=H_ModM+M$9,M$12,0)</f>
        <v>939.499864576801</v>
      </c>
      <c r="N37" s="19" t="n">
        <f aca="false">-IF($B37=0,H_Acq+H_Board,0)-IF(AND($B37&gt;=1,$B37&lt;=H_DilM+H_DilReo),H_TI+H_ServNPL,0)-IF(AND($B37&gt;H_DilM,$B37&lt;=H_DilM+H_DilReo),H_Util,0)-IF($B37=2,H_LegalJ*H_LegalShare,0)-IF($B37=H_DilM,H_CK+H_Value0*H_Repair+H_DilCost,0)+IF($B37=H_DilM+H_DilReo,H_Value0*(1-H_Haircut)*(1-H_SaleCost),0)</f>
        <v>0</v>
      </c>
      <c r="O37" s="19" t="n">
        <f aca="false">Engine!C48</f>
        <v>-520</v>
      </c>
      <c r="P37" s="19" t="n">
        <f aca="false">H_PR*C37+H_PM*D37+H_PD*N37+H_PF*O37</f>
        <v>155.679055449791</v>
      </c>
    </row>
    <row r="38" customFormat="false" ht="15" hidden="false" customHeight="false" outlineLevel="0" collapsed="false">
      <c r="B38" s="0" t="n">
        <v>18</v>
      </c>
      <c r="C38" s="19" t="n">
        <f aca="false">-IF($B38=0,H_Acq+H_Board,0)-IF(AND($B38&gt;=1,$B38&lt;=H_ReinstM),H_TI+H_ServNPL,0)-IF($B38=2,H_LegalJ*H_LegalShare,0)+IF($B38=H_ReinstM,C$11,0)+IF(AND($B38&gt;H_ReinstM,$B38&lt;=H_ReinstM+C$9),H_Pmt-H_ServPerf,0)+IF($B38=H_ReinstM+C$9,C$12,0)</f>
        <v>1078.2909607675</v>
      </c>
      <c r="D38" s="19" t="n">
        <f aca="false">-IF($B38=0,H_Acq+H_Board,0)-IF(AND($B38&gt;=1,$B38&lt;=H_ModM),H_TI+H_ServNPL,0)-IF($B38=2,H_LegalJ*H_LegalShare,0)+IF(AND($B38&gt;H_ModM,$B38&lt;=H_ModM+D$9),D$10-H_ServPerf,0)+IF($B38=H_ModM+D$9,D$12,0)</f>
        <v>126290.525781736</v>
      </c>
      <c r="E38" s="19" t="n">
        <f aca="false">-IF($B38=0,H_Acq+H_Board,0)-IF(AND($B38&gt;=1,$B38&lt;=H_ModM),H_TI+H_ServNPL,0)-IF($B38=2,H_LegalJ*H_LegalShare,0)+IF(AND($B38&gt;H_ModM,$B38&lt;=H_ModM+E$9),E$10-H_ServPerf,0)+IF($B38=H_ModM+E$9,E$12,0)</f>
        <v>109456.892143265</v>
      </c>
      <c r="F38" s="19" t="n">
        <f aca="false">-IF($B38=0,H_Acq+H_Board,0)-IF(AND($B38&gt;=1,$B38&lt;=H_ModM),H_TI+H_ServNPL,0)-IF($B38=2,H_LegalJ*H_LegalShare,0)+IF(AND($B38&gt;H_ModM,$B38&lt;=H_ModM+F$9),F$10-H_ServPerf,0)+IF($B38=H_ModM+F$9,F$12,0)</f>
        <v>148700.126507896</v>
      </c>
      <c r="G38" s="19" t="n">
        <f aca="false">-IF($B38=0,H_Acq+H_Board,0)-IF(AND($B38&gt;=1,$B38&lt;=H_ModM),H_TI+H_ServNPL,0)-IF($B38=2,H_LegalJ*H_LegalShare,0)+IF(AND($B38&gt;H_ModM,$B38&lt;=H_ModM+G$9),G$10-H_ServPerf,0)+IF($B38=H_ModM+G$9,G$12,0)</f>
        <v>154012.189530392</v>
      </c>
      <c r="H38" s="19" t="n">
        <f aca="false">-IF($B38=0,H_Acq+H_Board,0)-IF(AND($B38&gt;=1,$B38&lt;=H_ModM),H_TI+H_ServNPL,0)-IF($B38=2,H_LegalJ*H_LegalShare,0)+IF(AND($B38&gt;H_ModM,$B38&lt;=H_ModM+H$9),H$10-H_ServPerf,0)+IF($B38=H_ModM+H$9,H$12,0)</f>
        <v>136779.25280865</v>
      </c>
      <c r="I38" s="19" t="n">
        <f aca="false">-IF($B38=0,H_Acq+H_Board,0)-IF(AND($B38&gt;=1,$B38&lt;=H_ModM),H_TI+H_ServNPL,0)-IF($B38=2,H_LegalJ*H_LegalShare,0)+IF(AND($B38&gt;H_ModM,$B38&lt;=H_ModM+I$9),I$10-H_ServPerf,0)+IF($B38=H_ModM+I$9,I$12,0)</f>
        <v>139876.089993633</v>
      </c>
      <c r="J38" s="19" t="n">
        <f aca="false">-IF($B38=0,H_Acq+H_Board,0)-IF(AND($B38&gt;=1,$B38&lt;=H_ModM),H_TI+H_ServNPL,0)-IF($B38=2,H_LegalJ*H_LegalShare,0)+IF(AND($B38&gt;H_ModM,$B38&lt;=H_ModM+J$9),J$10-H_ServPerf,0)+IF($B38=H_ModM+J$9,J$12,0)</f>
        <v>114886.174244476</v>
      </c>
      <c r="K38" s="19" t="n">
        <f aca="false">-IF($B38=0,H_Acq+H_Board,0)-IF(AND($B38&gt;=1,$B38&lt;=H_ModM),H_TI+H_ServNPL,0)-IF($B38=2,H_LegalJ*H_LegalShare,0)+IF(AND($B38&gt;H_ModM,$B38&lt;=H_ModM+K$9),K$10-H_ServPerf,0)+IF($B38=H_ModM+K$9,K$12,0)</f>
        <v>105225.032835918</v>
      </c>
      <c r="L38" s="19" t="n">
        <f aca="false">-IF($B38=0,H_Acq+H_Board,0)-IF(AND($B38&gt;=1,$B38&lt;=H_ModM),H_TI+H_ServNPL,0)-IF($B38=2,H_LegalJ*H_LegalShare,0)+IF(AND($B38&gt;H_ModM,$B38&lt;=H_ModM+L$9),L$10-H_ServPerf,0)+IF($B38=H_ModM+L$9,L$12,0)</f>
        <v>0</v>
      </c>
      <c r="M38" s="19" t="n">
        <f aca="false">-IF($B38=0,H_Acq+H_Board,0)-IF(AND($B38&gt;=1,$B38&lt;=H_ModM),H_TI+H_ServNPL,0)-IF($B38=2,H_LegalJ*H_LegalShare,0)+IF(AND($B38&gt;H_ModM,$B38&lt;=H_ModM+M$9),M$10-H_ServPerf,0)+IF($B38=H_ModM+M$9,M$12,0)</f>
        <v>939.499864576801</v>
      </c>
      <c r="N38" s="19" t="n">
        <f aca="false">-IF($B38=0,H_Acq+H_Board,0)-IF(AND($B38&gt;=1,$B38&lt;=H_DilM+H_DilReo),H_TI+H_ServNPL,0)-IF(AND($B38&gt;H_DilM,$B38&lt;=H_DilM+H_DilReo),H_Util,0)-IF($B38=2,H_LegalJ*H_LegalShare,0)-IF($B38=H_DilM,H_CK+H_Value0*H_Repair+H_DilCost,0)+IF($B38=H_DilM+H_DilReo,H_Value0*(1-H_Haircut)*(1-H_SaleCost),0)</f>
        <v>0</v>
      </c>
      <c r="O38" s="19" t="n">
        <f aca="false">Engine!C49</f>
        <v>-520</v>
      </c>
      <c r="P38" s="19" t="n">
        <f aca="false">H_PR*C38+H_PM*D38+H_PD*N38+H_PF*O38</f>
        <v>37760.9868305976</v>
      </c>
    </row>
    <row r="39" customFormat="false" ht="15" hidden="false" customHeight="false" outlineLevel="0" collapsed="false">
      <c r="B39" s="0" t="n">
        <v>19</v>
      </c>
      <c r="C39" s="19" t="n">
        <f aca="false">-IF($B39=0,H_Acq+H_Board,0)-IF(AND($B39&gt;=1,$B39&lt;=H_ReinstM),H_TI+H_ServNPL,0)-IF($B39=2,H_LegalJ*H_LegalShare,0)+IF($B39=H_ReinstM,C$11,0)+IF(AND($B39&gt;H_ReinstM,$B39&lt;=H_ReinstM+C$9),H_Pmt-H_ServPerf,0)+IF($B39=H_ReinstM+C$9,C$12,0)</f>
        <v>1078.2909607675</v>
      </c>
      <c r="D39" s="19" t="n">
        <f aca="false">-IF($B39=0,H_Acq+H_Board,0)-IF(AND($B39&gt;=1,$B39&lt;=H_ModM),H_TI+H_ServNPL,0)-IF($B39=2,H_LegalJ*H_LegalShare,0)+IF(AND($B39&gt;H_ModM,$B39&lt;=H_ModM+D$9),D$10-H_ServPerf,0)+IF($B39=H_ModM+D$9,D$12,0)</f>
        <v>0</v>
      </c>
      <c r="E39" s="19" t="n">
        <f aca="false">-IF($B39=0,H_Acq+H_Board,0)-IF(AND($B39&gt;=1,$B39&lt;=H_ModM),H_TI+H_ServNPL,0)-IF($B39=2,H_LegalJ*H_LegalShare,0)+IF(AND($B39&gt;H_ModM,$B39&lt;=H_ModM+E$9),E$10-H_ServPerf,0)+IF($B39=H_ModM+E$9,E$12,0)</f>
        <v>0</v>
      </c>
      <c r="F39" s="19" t="n">
        <f aca="false">-IF($B39=0,H_Acq+H_Board,0)-IF(AND($B39&gt;=1,$B39&lt;=H_ModM),H_TI+H_ServNPL,0)-IF($B39=2,H_LegalJ*H_LegalShare,0)+IF(AND($B39&gt;H_ModM,$B39&lt;=H_ModM+F$9),F$10-H_ServPerf,0)+IF($B39=H_ModM+F$9,F$12,0)</f>
        <v>0</v>
      </c>
      <c r="G39" s="19" t="n">
        <f aca="false">-IF($B39=0,H_Acq+H_Board,0)-IF(AND($B39&gt;=1,$B39&lt;=H_ModM),H_TI+H_ServNPL,0)-IF($B39=2,H_LegalJ*H_LegalShare,0)+IF(AND($B39&gt;H_ModM,$B39&lt;=H_ModM+G$9),G$10-H_ServPerf,0)+IF($B39=H_ModM+G$9,G$12,0)</f>
        <v>0</v>
      </c>
      <c r="H39" s="19" t="n">
        <f aca="false">-IF($B39=0,H_Acq+H_Board,0)-IF(AND($B39&gt;=1,$B39&lt;=H_ModM),H_TI+H_ServNPL,0)-IF($B39=2,H_LegalJ*H_LegalShare,0)+IF(AND($B39&gt;H_ModM,$B39&lt;=H_ModM+H$9),H$10-H_ServPerf,0)+IF($B39=H_ModM+H$9,H$12,0)</f>
        <v>0</v>
      </c>
      <c r="I39" s="19" t="n">
        <f aca="false">-IF($B39=0,H_Acq+H_Board,0)-IF(AND($B39&gt;=1,$B39&lt;=H_ModM),H_TI+H_ServNPL,0)-IF($B39=2,H_LegalJ*H_LegalShare,0)+IF(AND($B39&gt;H_ModM,$B39&lt;=H_ModM+I$9),I$10-H_ServPerf,0)+IF($B39=H_ModM+I$9,I$12,0)</f>
        <v>0</v>
      </c>
      <c r="J39" s="19" t="n">
        <f aca="false">-IF($B39=0,H_Acq+H_Board,0)-IF(AND($B39&gt;=1,$B39&lt;=H_ModM),H_TI+H_ServNPL,0)-IF($B39=2,H_LegalJ*H_LegalShare,0)+IF(AND($B39&gt;H_ModM,$B39&lt;=H_ModM+J$9),J$10-H_ServPerf,0)+IF($B39=H_ModM+J$9,J$12,0)</f>
        <v>0</v>
      </c>
      <c r="K39" s="19" t="n">
        <f aca="false">-IF($B39=0,H_Acq+H_Board,0)-IF(AND($B39&gt;=1,$B39&lt;=H_ModM),H_TI+H_ServNPL,0)-IF($B39=2,H_LegalJ*H_LegalShare,0)+IF(AND($B39&gt;H_ModM,$B39&lt;=H_ModM+K$9),K$10-H_ServPerf,0)+IF($B39=H_ModM+K$9,K$12,0)</f>
        <v>0</v>
      </c>
      <c r="L39" s="19" t="n">
        <f aca="false">-IF($B39=0,H_Acq+H_Board,0)-IF(AND($B39&gt;=1,$B39&lt;=H_ModM),H_TI+H_ServNPL,0)-IF($B39=2,H_LegalJ*H_LegalShare,0)+IF(AND($B39&gt;H_ModM,$B39&lt;=H_ModM+L$9),L$10-H_ServPerf,0)+IF($B39=H_ModM+L$9,L$12,0)</f>
        <v>0</v>
      </c>
      <c r="M39" s="19" t="n">
        <f aca="false">-IF($B39=0,H_Acq+H_Board,0)-IF(AND($B39&gt;=1,$B39&lt;=H_ModM),H_TI+H_ServNPL,0)-IF($B39=2,H_LegalJ*H_LegalShare,0)+IF(AND($B39&gt;H_ModM,$B39&lt;=H_ModM+M$9),M$10-H_ServPerf,0)+IF($B39=H_ModM+M$9,M$12,0)</f>
        <v>939.499864576801</v>
      </c>
      <c r="N39" s="19" t="n">
        <f aca="false">-IF($B39=0,H_Acq+H_Board,0)-IF(AND($B39&gt;=1,$B39&lt;=H_DilM+H_DilReo),H_TI+H_ServNPL,0)-IF(AND($B39&gt;H_DilM,$B39&lt;=H_DilM+H_DilReo),H_Util,0)-IF($B39=2,H_LegalJ*H_LegalShare,0)-IF($B39=H_DilM,H_CK+H_Value0*H_Repair+H_DilCost,0)+IF($B39=H_DilM+H_DilReo,H_Value0*(1-H_Haircut)*(1-H_SaleCost),0)</f>
        <v>0</v>
      </c>
      <c r="O39" s="19" t="n">
        <f aca="false">Engine!C50</f>
        <v>-520</v>
      </c>
      <c r="P39" s="19" t="n">
        <f aca="false">H_PR*C39+H_PM*D39+H_PD*N39+H_PF*O39</f>
        <v>-126.17090392325</v>
      </c>
    </row>
    <row r="40" customFormat="false" ht="15" hidden="false" customHeight="false" outlineLevel="0" collapsed="false">
      <c r="B40" s="0" t="n">
        <v>20</v>
      </c>
      <c r="C40" s="19" t="n">
        <f aca="false">-IF($B40=0,H_Acq+H_Board,0)-IF(AND($B40&gt;=1,$B40&lt;=H_ReinstM),H_TI+H_ServNPL,0)-IF($B40=2,H_LegalJ*H_LegalShare,0)+IF($B40=H_ReinstM,C$11,0)+IF(AND($B40&gt;H_ReinstM,$B40&lt;=H_ReinstM+C$9),H_Pmt-H_ServPerf,0)+IF($B40=H_ReinstM+C$9,C$12,0)</f>
        <v>1078.2909607675</v>
      </c>
      <c r="D40" s="19" t="n">
        <f aca="false">-IF($B40=0,H_Acq+H_Board,0)-IF(AND($B40&gt;=1,$B40&lt;=H_ModM),H_TI+H_ServNPL,0)-IF($B40=2,H_LegalJ*H_LegalShare,0)+IF(AND($B40&gt;H_ModM,$B40&lt;=H_ModM+D$9),D$10-H_ServPerf,0)+IF($B40=H_ModM+D$9,D$12,0)</f>
        <v>0</v>
      </c>
      <c r="E40" s="19" t="n">
        <f aca="false">-IF($B40=0,H_Acq+H_Board,0)-IF(AND($B40&gt;=1,$B40&lt;=H_ModM),H_TI+H_ServNPL,0)-IF($B40=2,H_LegalJ*H_LegalShare,0)+IF(AND($B40&gt;H_ModM,$B40&lt;=H_ModM+E$9),E$10-H_ServPerf,0)+IF($B40=H_ModM+E$9,E$12,0)</f>
        <v>0</v>
      </c>
      <c r="F40" s="19" t="n">
        <f aca="false">-IF($B40=0,H_Acq+H_Board,0)-IF(AND($B40&gt;=1,$B40&lt;=H_ModM),H_TI+H_ServNPL,0)-IF($B40=2,H_LegalJ*H_LegalShare,0)+IF(AND($B40&gt;H_ModM,$B40&lt;=H_ModM+F$9),F$10-H_ServPerf,0)+IF($B40=H_ModM+F$9,F$12,0)</f>
        <v>0</v>
      </c>
      <c r="G40" s="19" t="n">
        <f aca="false">-IF($B40=0,H_Acq+H_Board,0)-IF(AND($B40&gt;=1,$B40&lt;=H_ModM),H_TI+H_ServNPL,0)-IF($B40=2,H_LegalJ*H_LegalShare,0)+IF(AND($B40&gt;H_ModM,$B40&lt;=H_ModM+G$9),G$10-H_ServPerf,0)+IF($B40=H_ModM+G$9,G$12,0)</f>
        <v>0</v>
      </c>
      <c r="H40" s="19" t="n">
        <f aca="false">-IF($B40=0,H_Acq+H_Board,0)-IF(AND($B40&gt;=1,$B40&lt;=H_ModM),H_TI+H_ServNPL,0)-IF($B40=2,H_LegalJ*H_LegalShare,0)+IF(AND($B40&gt;H_ModM,$B40&lt;=H_ModM+H$9),H$10-H_ServPerf,0)+IF($B40=H_ModM+H$9,H$12,0)</f>
        <v>0</v>
      </c>
      <c r="I40" s="19" t="n">
        <f aca="false">-IF($B40=0,H_Acq+H_Board,0)-IF(AND($B40&gt;=1,$B40&lt;=H_ModM),H_TI+H_ServNPL,0)-IF($B40=2,H_LegalJ*H_LegalShare,0)+IF(AND($B40&gt;H_ModM,$B40&lt;=H_ModM+I$9),I$10-H_ServPerf,0)+IF($B40=H_ModM+I$9,I$12,0)</f>
        <v>0</v>
      </c>
      <c r="J40" s="19" t="n">
        <f aca="false">-IF($B40=0,H_Acq+H_Board,0)-IF(AND($B40&gt;=1,$B40&lt;=H_ModM),H_TI+H_ServNPL,0)-IF($B40=2,H_LegalJ*H_LegalShare,0)+IF(AND($B40&gt;H_ModM,$B40&lt;=H_ModM+J$9),J$10-H_ServPerf,0)+IF($B40=H_ModM+J$9,J$12,0)</f>
        <v>0</v>
      </c>
      <c r="K40" s="19" t="n">
        <f aca="false">-IF($B40=0,H_Acq+H_Board,0)-IF(AND($B40&gt;=1,$B40&lt;=H_ModM),H_TI+H_ServNPL,0)-IF($B40=2,H_LegalJ*H_LegalShare,0)+IF(AND($B40&gt;H_ModM,$B40&lt;=H_ModM+K$9),K$10-H_ServPerf,0)+IF($B40=H_ModM+K$9,K$12,0)</f>
        <v>0</v>
      </c>
      <c r="L40" s="19" t="n">
        <f aca="false">-IF($B40=0,H_Acq+H_Board,0)-IF(AND($B40&gt;=1,$B40&lt;=H_ModM),H_TI+H_ServNPL,0)-IF($B40=2,H_LegalJ*H_LegalShare,0)+IF(AND($B40&gt;H_ModM,$B40&lt;=H_ModM+L$9),L$10-H_ServPerf,0)+IF($B40=H_ModM+L$9,L$12,0)</f>
        <v>0</v>
      </c>
      <c r="M40" s="19" t="n">
        <f aca="false">-IF($B40=0,H_Acq+H_Board,0)-IF(AND($B40&gt;=1,$B40&lt;=H_ModM),H_TI+H_ServNPL,0)-IF($B40=2,H_LegalJ*H_LegalShare,0)+IF(AND($B40&gt;H_ModM,$B40&lt;=H_ModM+M$9),M$10-H_ServPerf,0)+IF($B40=H_ModM+M$9,M$12,0)</f>
        <v>939.499864576801</v>
      </c>
      <c r="N40" s="19" t="n">
        <f aca="false">-IF($B40=0,H_Acq+H_Board,0)-IF(AND($B40&gt;=1,$B40&lt;=H_DilM+H_DilReo),H_TI+H_ServNPL,0)-IF(AND($B40&gt;H_DilM,$B40&lt;=H_DilM+H_DilReo),H_Util,0)-IF($B40=2,H_LegalJ*H_LegalShare,0)-IF($B40=H_DilM,H_CK+H_Value0*H_Repair+H_DilCost,0)+IF($B40=H_DilM+H_DilReo,H_Value0*(1-H_Haircut)*(1-H_SaleCost),0)</f>
        <v>0</v>
      </c>
      <c r="O40" s="19" t="n">
        <f aca="false">Engine!C51</f>
        <v>-520</v>
      </c>
      <c r="P40" s="19" t="n">
        <f aca="false">H_PR*C40+H_PM*D40+H_PD*N40+H_PF*O40</f>
        <v>-126.17090392325</v>
      </c>
    </row>
    <row r="41" customFormat="false" ht="15" hidden="false" customHeight="false" outlineLevel="0" collapsed="false">
      <c r="B41" s="0" t="n">
        <v>21</v>
      </c>
      <c r="C41" s="19" t="n">
        <f aca="false">-IF($B41=0,H_Acq+H_Board,0)-IF(AND($B41&gt;=1,$B41&lt;=H_ReinstM),H_TI+H_ServNPL,0)-IF($B41=2,H_LegalJ*H_LegalShare,0)+IF($B41=H_ReinstM,C$11,0)+IF(AND($B41&gt;H_ReinstM,$B41&lt;=H_ReinstM+C$9),H_Pmt-H_ServPerf,0)+IF($B41=H_ReinstM+C$9,C$12,0)</f>
        <v>126029.726279532</v>
      </c>
      <c r="D41" s="19" t="n">
        <f aca="false">-IF($B41=0,H_Acq+H_Board,0)-IF(AND($B41&gt;=1,$B41&lt;=H_ModM),H_TI+H_ServNPL,0)-IF($B41=2,H_LegalJ*H_LegalShare,0)+IF(AND($B41&gt;H_ModM,$B41&lt;=H_ModM+D$9),D$10-H_ServPerf,0)+IF($B41=H_ModM+D$9,D$12,0)</f>
        <v>0</v>
      </c>
      <c r="E41" s="19" t="n">
        <f aca="false">-IF($B41=0,H_Acq+H_Board,0)-IF(AND($B41&gt;=1,$B41&lt;=H_ModM),H_TI+H_ServNPL,0)-IF($B41=2,H_LegalJ*H_LegalShare,0)+IF(AND($B41&gt;H_ModM,$B41&lt;=H_ModM+E$9),E$10-H_ServPerf,0)+IF($B41=H_ModM+E$9,E$12,0)</f>
        <v>0</v>
      </c>
      <c r="F41" s="19" t="n">
        <f aca="false">-IF($B41=0,H_Acq+H_Board,0)-IF(AND($B41&gt;=1,$B41&lt;=H_ModM),H_TI+H_ServNPL,0)-IF($B41=2,H_LegalJ*H_LegalShare,0)+IF(AND($B41&gt;H_ModM,$B41&lt;=H_ModM+F$9),F$10-H_ServPerf,0)+IF($B41=H_ModM+F$9,F$12,0)</f>
        <v>0</v>
      </c>
      <c r="G41" s="19" t="n">
        <f aca="false">-IF($B41=0,H_Acq+H_Board,0)-IF(AND($B41&gt;=1,$B41&lt;=H_ModM),H_TI+H_ServNPL,0)-IF($B41=2,H_LegalJ*H_LegalShare,0)+IF(AND($B41&gt;H_ModM,$B41&lt;=H_ModM+G$9),G$10-H_ServPerf,0)+IF($B41=H_ModM+G$9,G$12,0)</f>
        <v>0</v>
      </c>
      <c r="H41" s="19" t="n">
        <f aca="false">-IF($B41=0,H_Acq+H_Board,0)-IF(AND($B41&gt;=1,$B41&lt;=H_ModM),H_TI+H_ServNPL,0)-IF($B41=2,H_LegalJ*H_LegalShare,0)+IF(AND($B41&gt;H_ModM,$B41&lt;=H_ModM+H$9),H$10-H_ServPerf,0)+IF($B41=H_ModM+H$9,H$12,0)</f>
        <v>0</v>
      </c>
      <c r="I41" s="19" t="n">
        <f aca="false">-IF($B41=0,H_Acq+H_Board,0)-IF(AND($B41&gt;=1,$B41&lt;=H_ModM),H_TI+H_ServNPL,0)-IF($B41=2,H_LegalJ*H_LegalShare,0)+IF(AND($B41&gt;H_ModM,$B41&lt;=H_ModM+I$9),I$10-H_ServPerf,0)+IF($B41=H_ModM+I$9,I$12,0)</f>
        <v>0</v>
      </c>
      <c r="J41" s="19" t="n">
        <f aca="false">-IF($B41=0,H_Acq+H_Board,0)-IF(AND($B41&gt;=1,$B41&lt;=H_ModM),H_TI+H_ServNPL,0)-IF($B41=2,H_LegalJ*H_LegalShare,0)+IF(AND($B41&gt;H_ModM,$B41&lt;=H_ModM+J$9),J$10-H_ServPerf,0)+IF($B41=H_ModM+J$9,J$12,0)</f>
        <v>0</v>
      </c>
      <c r="K41" s="19" t="n">
        <f aca="false">-IF($B41=0,H_Acq+H_Board,0)-IF(AND($B41&gt;=1,$B41&lt;=H_ModM),H_TI+H_ServNPL,0)-IF($B41=2,H_LegalJ*H_LegalShare,0)+IF(AND($B41&gt;H_ModM,$B41&lt;=H_ModM+K$9),K$10-H_ServPerf,0)+IF($B41=H_ModM+K$9,K$12,0)</f>
        <v>0</v>
      </c>
      <c r="L41" s="19" t="n">
        <f aca="false">-IF($B41=0,H_Acq+H_Board,0)-IF(AND($B41&gt;=1,$B41&lt;=H_ModM),H_TI+H_ServNPL,0)-IF($B41=2,H_LegalJ*H_LegalShare,0)+IF(AND($B41&gt;H_ModM,$B41&lt;=H_ModM+L$9),L$10-H_ServPerf,0)+IF($B41=H_ModM+L$9,L$12,0)</f>
        <v>0</v>
      </c>
      <c r="M41" s="19" t="n">
        <f aca="false">-IF($B41=0,H_Acq+H_Board,0)-IF(AND($B41&gt;=1,$B41&lt;=H_ModM),H_TI+H_ServNPL,0)-IF($B41=2,H_LegalJ*H_LegalShare,0)+IF(AND($B41&gt;H_ModM,$B41&lt;=H_ModM+M$9),M$10-H_ServPerf,0)+IF($B41=H_ModM+M$9,M$12,0)</f>
        <v>939.499864576801</v>
      </c>
      <c r="N41" s="19" t="n">
        <f aca="false">-IF($B41=0,H_Acq+H_Board,0)-IF(AND($B41&gt;=1,$B41&lt;=H_DilM+H_DilReo),H_TI+H_ServNPL,0)-IF(AND($B41&gt;H_DilM,$B41&lt;=H_DilM+H_DilReo),H_Util,0)-IF($B41=2,H_LegalJ*H_LegalShare,0)-IF($B41=H_DilM,H_CK+H_Value0*H_Repair+H_DilCost,0)+IF($B41=H_DilM+H_DilReo,H_Value0*(1-H_Haircut)*(1-H_SaleCost),0)</f>
        <v>0</v>
      </c>
      <c r="O41" s="19" t="n">
        <f aca="false">Engine!C52</f>
        <v>-520</v>
      </c>
      <c r="P41" s="19" t="n">
        <f aca="false">H_PR*C41+H_PM*D41+H_PD*N41+H_PF*O41</f>
        <v>12368.9726279532</v>
      </c>
    </row>
    <row r="42" customFormat="false" ht="15" hidden="false" customHeight="false" outlineLevel="0" collapsed="false">
      <c r="B42" s="0" t="n">
        <v>22</v>
      </c>
      <c r="C42" s="19" t="n">
        <f aca="false">-IF($B42=0,H_Acq+H_Board,0)-IF(AND($B42&gt;=1,$B42&lt;=H_ReinstM),H_TI+H_ServNPL,0)-IF($B42=2,H_LegalJ*H_LegalShare,0)+IF($B42=H_ReinstM,C$11,0)+IF(AND($B42&gt;H_ReinstM,$B42&lt;=H_ReinstM+C$9),H_Pmt-H_ServPerf,0)+IF($B42=H_ReinstM+C$9,C$12,0)</f>
        <v>0</v>
      </c>
      <c r="D42" s="19" t="n">
        <f aca="false">-IF($B42=0,H_Acq+H_Board,0)-IF(AND($B42&gt;=1,$B42&lt;=H_ModM),H_TI+H_ServNPL,0)-IF($B42=2,H_LegalJ*H_LegalShare,0)+IF(AND($B42&gt;H_ModM,$B42&lt;=H_ModM+D$9),D$10-H_ServPerf,0)+IF($B42=H_ModM+D$9,D$12,0)</f>
        <v>0</v>
      </c>
      <c r="E42" s="19" t="n">
        <f aca="false">-IF($B42=0,H_Acq+H_Board,0)-IF(AND($B42&gt;=1,$B42&lt;=H_ModM),H_TI+H_ServNPL,0)-IF($B42=2,H_LegalJ*H_LegalShare,0)+IF(AND($B42&gt;H_ModM,$B42&lt;=H_ModM+E$9),E$10-H_ServPerf,0)+IF($B42=H_ModM+E$9,E$12,0)</f>
        <v>0</v>
      </c>
      <c r="F42" s="19" t="n">
        <f aca="false">-IF($B42=0,H_Acq+H_Board,0)-IF(AND($B42&gt;=1,$B42&lt;=H_ModM),H_TI+H_ServNPL,0)-IF($B42=2,H_LegalJ*H_LegalShare,0)+IF(AND($B42&gt;H_ModM,$B42&lt;=H_ModM+F$9),F$10-H_ServPerf,0)+IF($B42=H_ModM+F$9,F$12,0)</f>
        <v>0</v>
      </c>
      <c r="G42" s="19" t="n">
        <f aca="false">-IF($B42=0,H_Acq+H_Board,0)-IF(AND($B42&gt;=1,$B42&lt;=H_ModM),H_TI+H_ServNPL,0)-IF($B42=2,H_LegalJ*H_LegalShare,0)+IF(AND($B42&gt;H_ModM,$B42&lt;=H_ModM+G$9),G$10-H_ServPerf,0)+IF($B42=H_ModM+G$9,G$12,0)</f>
        <v>0</v>
      </c>
      <c r="H42" s="19" t="n">
        <f aca="false">-IF($B42=0,H_Acq+H_Board,0)-IF(AND($B42&gt;=1,$B42&lt;=H_ModM),H_TI+H_ServNPL,0)-IF($B42=2,H_LegalJ*H_LegalShare,0)+IF(AND($B42&gt;H_ModM,$B42&lt;=H_ModM+H$9),H$10-H_ServPerf,0)+IF($B42=H_ModM+H$9,H$12,0)</f>
        <v>0</v>
      </c>
      <c r="I42" s="19" t="n">
        <f aca="false">-IF($B42=0,H_Acq+H_Board,0)-IF(AND($B42&gt;=1,$B42&lt;=H_ModM),H_TI+H_ServNPL,0)-IF($B42=2,H_LegalJ*H_LegalShare,0)+IF(AND($B42&gt;H_ModM,$B42&lt;=H_ModM+I$9),I$10-H_ServPerf,0)+IF($B42=H_ModM+I$9,I$12,0)</f>
        <v>0</v>
      </c>
      <c r="J42" s="19" t="n">
        <f aca="false">-IF($B42=0,H_Acq+H_Board,0)-IF(AND($B42&gt;=1,$B42&lt;=H_ModM),H_TI+H_ServNPL,0)-IF($B42=2,H_LegalJ*H_LegalShare,0)+IF(AND($B42&gt;H_ModM,$B42&lt;=H_ModM+J$9),J$10-H_ServPerf,0)+IF($B42=H_ModM+J$9,J$12,0)</f>
        <v>0</v>
      </c>
      <c r="K42" s="19" t="n">
        <f aca="false">-IF($B42=0,H_Acq+H_Board,0)-IF(AND($B42&gt;=1,$B42&lt;=H_ModM),H_TI+H_ServNPL,0)-IF($B42=2,H_LegalJ*H_LegalShare,0)+IF(AND($B42&gt;H_ModM,$B42&lt;=H_ModM+K$9),K$10-H_ServPerf,0)+IF($B42=H_ModM+K$9,K$12,0)</f>
        <v>0</v>
      </c>
      <c r="L42" s="19" t="n">
        <f aca="false">-IF($B42=0,H_Acq+H_Board,0)-IF(AND($B42&gt;=1,$B42&lt;=H_ModM),H_TI+H_ServNPL,0)-IF($B42=2,H_LegalJ*H_LegalShare,0)+IF(AND($B42&gt;H_ModM,$B42&lt;=H_ModM+L$9),L$10-H_ServPerf,0)+IF($B42=H_ModM+L$9,L$12,0)</f>
        <v>0</v>
      </c>
      <c r="M42" s="19" t="n">
        <f aca="false">-IF($B42=0,H_Acq+H_Board,0)-IF(AND($B42&gt;=1,$B42&lt;=H_ModM),H_TI+H_ServNPL,0)-IF($B42=2,H_LegalJ*H_LegalShare,0)+IF(AND($B42&gt;H_ModM,$B42&lt;=H_ModM+M$9),M$10-H_ServPerf,0)+IF($B42=H_ModM+M$9,M$12,0)</f>
        <v>939.499864576801</v>
      </c>
      <c r="N42" s="19" t="n">
        <f aca="false">-IF($B42=0,H_Acq+H_Board,0)-IF(AND($B42&gt;=1,$B42&lt;=H_DilM+H_DilReo),H_TI+H_ServNPL,0)-IF(AND($B42&gt;H_DilM,$B42&lt;=H_DilM+H_DilReo),H_Util,0)-IF($B42=2,H_LegalJ*H_LegalShare,0)-IF($B42=H_DilM,H_CK+H_Value0*H_Repair+H_DilCost,0)+IF($B42=H_DilM+H_DilReo,H_Value0*(1-H_Haircut)*(1-H_SaleCost),0)</f>
        <v>0</v>
      </c>
      <c r="O42" s="19" t="n">
        <f aca="false">Engine!C53</f>
        <v>-520</v>
      </c>
      <c r="P42" s="19" t="n">
        <f aca="false">H_PR*C42+H_PM*D42+H_PD*N42+H_PF*O42</f>
        <v>-234</v>
      </c>
    </row>
    <row r="43" customFormat="false" ht="15" hidden="false" customHeight="false" outlineLevel="0" collapsed="false">
      <c r="B43" s="0" t="n">
        <v>23</v>
      </c>
      <c r="C43" s="19" t="n">
        <f aca="false">-IF($B43=0,H_Acq+H_Board,0)-IF(AND($B43&gt;=1,$B43&lt;=H_ReinstM),H_TI+H_ServNPL,0)-IF($B43=2,H_LegalJ*H_LegalShare,0)+IF($B43=H_ReinstM,C$11,0)+IF(AND($B43&gt;H_ReinstM,$B43&lt;=H_ReinstM+C$9),H_Pmt-H_ServPerf,0)+IF($B43=H_ReinstM+C$9,C$12,0)</f>
        <v>0</v>
      </c>
      <c r="D43" s="19" t="n">
        <f aca="false">-IF($B43=0,H_Acq+H_Board,0)-IF(AND($B43&gt;=1,$B43&lt;=H_ModM),H_TI+H_ServNPL,0)-IF($B43=2,H_LegalJ*H_LegalShare,0)+IF(AND($B43&gt;H_ModM,$B43&lt;=H_ModM+D$9),D$10-H_ServPerf,0)+IF($B43=H_ModM+D$9,D$12,0)</f>
        <v>0</v>
      </c>
      <c r="E43" s="19" t="n">
        <f aca="false">-IF($B43=0,H_Acq+H_Board,0)-IF(AND($B43&gt;=1,$B43&lt;=H_ModM),H_TI+H_ServNPL,0)-IF($B43=2,H_LegalJ*H_LegalShare,0)+IF(AND($B43&gt;H_ModM,$B43&lt;=H_ModM+E$9),E$10-H_ServPerf,0)+IF($B43=H_ModM+E$9,E$12,0)</f>
        <v>0</v>
      </c>
      <c r="F43" s="19" t="n">
        <f aca="false">-IF($B43=0,H_Acq+H_Board,0)-IF(AND($B43&gt;=1,$B43&lt;=H_ModM),H_TI+H_ServNPL,0)-IF($B43=2,H_LegalJ*H_LegalShare,0)+IF(AND($B43&gt;H_ModM,$B43&lt;=H_ModM+F$9),F$10-H_ServPerf,0)+IF($B43=H_ModM+F$9,F$12,0)</f>
        <v>0</v>
      </c>
      <c r="G43" s="19" t="n">
        <f aca="false">-IF($B43=0,H_Acq+H_Board,0)-IF(AND($B43&gt;=1,$B43&lt;=H_ModM),H_TI+H_ServNPL,0)-IF($B43=2,H_LegalJ*H_LegalShare,0)+IF(AND($B43&gt;H_ModM,$B43&lt;=H_ModM+G$9),G$10-H_ServPerf,0)+IF($B43=H_ModM+G$9,G$12,0)</f>
        <v>0</v>
      </c>
      <c r="H43" s="19" t="n">
        <f aca="false">-IF($B43=0,H_Acq+H_Board,0)-IF(AND($B43&gt;=1,$B43&lt;=H_ModM),H_TI+H_ServNPL,0)-IF($B43=2,H_LegalJ*H_LegalShare,0)+IF(AND($B43&gt;H_ModM,$B43&lt;=H_ModM+H$9),H$10-H_ServPerf,0)+IF($B43=H_ModM+H$9,H$12,0)</f>
        <v>0</v>
      </c>
      <c r="I43" s="19" t="n">
        <f aca="false">-IF($B43=0,H_Acq+H_Board,0)-IF(AND($B43&gt;=1,$B43&lt;=H_ModM),H_TI+H_ServNPL,0)-IF($B43=2,H_LegalJ*H_LegalShare,0)+IF(AND($B43&gt;H_ModM,$B43&lt;=H_ModM+I$9),I$10-H_ServPerf,0)+IF($B43=H_ModM+I$9,I$12,0)</f>
        <v>0</v>
      </c>
      <c r="J43" s="19" t="n">
        <f aca="false">-IF($B43=0,H_Acq+H_Board,0)-IF(AND($B43&gt;=1,$B43&lt;=H_ModM),H_TI+H_ServNPL,0)-IF($B43=2,H_LegalJ*H_LegalShare,0)+IF(AND($B43&gt;H_ModM,$B43&lt;=H_ModM+J$9),J$10-H_ServPerf,0)+IF($B43=H_ModM+J$9,J$12,0)</f>
        <v>0</v>
      </c>
      <c r="K43" s="19" t="n">
        <f aca="false">-IF($B43=0,H_Acq+H_Board,0)-IF(AND($B43&gt;=1,$B43&lt;=H_ModM),H_TI+H_ServNPL,0)-IF($B43=2,H_LegalJ*H_LegalShare,0)+IF(AND($B43&gt;H_ModM,$B43&lt;=H_ModM+K$9),K$10-H_ServPerf,0)+IF($B43=H_ModM+K$9,K$12,0)</f>
        <v>0</v>
      </c>
      <c r="L43" s="19" t="n">
        <f aca="false">-IF($B43=0,H_Acq+H_Board,0)-IF(AND($B43&gt;=1,$B43&lt;=H_ModM),H_TI+H_ServNPL,0)-IF($B43=2,H_LegalJ*H_LegalShare,0)+IF(AND($B43&gt;H_ModM,$B43&lt;=H_ModM+L$9),L$10-H_ServPerf,0)+IF($B43=H_ModM+L$9,L$12,0)</f>
        <v>0</v>
      </c>
      <c r="M43" s="19" t="n">
        <f aca="false">-IF($B43=0,H_Acq+H_Board,0)-IF(AND($B43&gt;=1,$B43&lt;=H_ModM),H_TI+H_ServNPL,0)-IF($B43=2,H_LegalJ*H_LegalShare,0)+IF(AND($B43&gt;H_ModM,$B43&lt;=H_ModM+M$9),M$10-H_ServPerf,0)+IF($B43=H_ModM+M$9,M$12,0)</f>
        <v>939.499864576801</v>
      </c>
      <c r="N43" s="19" t="n">
        <f aca="false">-IF($B43=0,H_Acq+H_Board,0)-IF(AND($B43&gt;=1,$B43&lt;=H_DilM+H_DilReo),H_TI+H_ServNPL,0)-IF(AND($B43&gt;H_DilM,$B43&lt;=H_DilM+H_DilReo),H_Util,0)-IF($B43=2,H_LegalJ*H_LegalShare,0)-IF($B43=H_DilM,H_CK+H_Value0*H_Repair+H_DilCost,0)+IF($B43=H_DilM+H_DilReo,H_Value0*(1-H_Haircut)*(1-H_SaleCost),0)</f>
        <v>0</v>
      </c>
      <c r="O43" s="19" t="n">
        <f aca="false">Engine!C54</f>
        <v>-520</v>
      </c>
      <c r="P43" s="19" t="n">
        <f aca="false">H_PR*C43+H_PM*D43+H_PD*N43+H_PF*O43</f>
        <v>-234</v>
      </c>
    </row>
    <row r="44" customFormat="false" ht="15" hidden="false" customHeight="false" outlineLevel="0" collapsed="false">
      <c r="B44" s="0" t="n">
        <v>24</v>
      </c>
      <c r="C44" s="19" t="n">
        <f aca="false">-IF($B44=0,H_Acq+H_Board,0)-IF(AND($B44&gt;=1,$B44&lt;=H_ReinstM),H_TI+H_ServNPL,0)-IF($B44=2,H_LegalJ*H_LegalShare,0)+IF($B44=H_ReinstM,C$11,0)+IF(AND($B44&gt;H_ReinstM,$B44&lt;=H_ReinstM+C$9),H_Pmt-H_ServPerf,0)+IF($B44=H_ReinstM+C$9,C$12,0)</f>
        <v>0</v>
      </c>
      <c r="D44" s="19" t="n">
        <f aca="false">-IF($B44=0,H_Acq+H_Board,0)-IF(AND($B44&gt;=1,$B44&lt;=H_ModM),H_TI+H_ServNPL,0)-IF($B44=2,H_LegalJ*H_LegalShare,0)+IF(AND($B44&gt;H_ModM,$B44&lt;=H_ModM+D$9),D$10-H_ServPerf,0)+IF($B44=H_ModM+D$9,D$12,0)</f>
        <v>0</v>
      </c>
      <c r="E44" s="19" t="n">
        <f aca="false">-IF($B44=0,H_Acq+H_Board,0)-IF(AND($B44&gt;=1,$B44&lt;=H_ModM),H_TI+H_ServNPL,0)-IF($B44=2,H_LegalJ*H_LegalShare,0)+IF(AND($B44&gt;H_ModM,$B44&lt;=H_ModM+E$9),E$10-H_ServPerf,0)+IF($B44=H_ModM+E$9,E$12,0)</f>
        <v>0</v>
      </c>
      <c r="F44" s="19" t="n">
        <f aca="false">-IF($B44=0,H_Acq+H_Board,0)-IF(AND($B44&gt;=1,$B44&lt;=H_ModM),H_TI+H_ServNPL,0)-IF($B44=2,H_LegalJ*H_LegalShare,0)+IF(AND($B44&gt;H_ModM,$B44&lt;=H_ModM+F$9),F$10-H_ServPerf,0)+IF($B44=H_ModM+F$9,F$12,0)</f>
        <v>0</v>
      </c>
      <c r="G44" s="19" t="n">
        <f aca="false">-IF($B44=0,H_Acq+H_Board,0)-IF(AND($B44&gt;=1,$B44&lt;=H_ModM),H_TI+H_ServNPL,0)-IF($B44=2,H_LegalJ*H_LegalShare,0)+IF(AND($B44&gt;H_ModM,$B44&lt;=H_ModM+G$9),G$10-H_ServPerf,0)+IF($B44=H_ModM+G$9,G$12,0)</f>
        <v>0</v>
      </c>
      <c r="H44" s="19" t="n">
        <f aca="false">-IF($B44=0,H_Acq+H_Board,0)-IF(AND($B44&gt;=1,$B44&lt;=H_ModM),H_TI+H_ServNPL,0)-IF($B44=2,H_LegalJ*H_LegalShare,0)+IF(AND($B44&gt;H_ModM,$B44&lt;=H_ModM+H$9),H$10-H_ServPerf,0)+IF($B44=H_ModM+H$9,H$12,0)</f>
        <v>0</v>
      </c>
      <c r="I44" s="19" t="n">
        <f aca="false">-IF($B44=0,H_Acq+H_Board,0)-IF(AND($B44&gt;=1,$B44&lt;=H_ModM),H_TI+H_ServNPL,0)-IF($B44=2,H_LegalJ*H_LegalShare,0)+IF(AND($B44&gt;H_ModM,$B44&lt;=H_ModM+I$9),I$10-H_ServPerf,0)+IF($B44=H_ModM+I$9,I$12,0)</f>
        <v>0</v>
      </c>
      <c r="J44" s="19" t="n">
        <f aca="false">-IF($B44=0,H_Acq+H_Board,0)-IF(AND($B44&gt;=1,$B44&lt;=H_ModM),H_TI+H_ServNPL,0)-IF($B44=2,H_LegalJ*H_LegalShare,0)+IF(AND($B44&gt;H_ModM,$B44&lt;=H_ModM+J$9),J$10-H_ServPerf,0)+IF($B44=H_ModM+J$9,J$12,0)</f>
        <v>0</v>
      </c>
      <c r="K44" s="19" t="n">
        <f aca="false">-IF($B44=0,H_Acq+H_Board,0)-IF(AND($B44&gt;=1,$B44&lt;=H_ModM),H_TI+H_ServNPL,0)-IF($B44=2,H_LegalJ*H_LegalShare,0)+IF(AND($B44&gt;H_ModM,$B44&lt;=H_ModM+K$9),K$10-H_ServPerf,0)+IF($B44=H_ModM+K$9,K$12,0)</f>
        <v>0</v>
      </c>
      <c r="L44" s="19" t="n">
        <f aca="false">-IF($B44=0,H_Acq+H_Board,0)-IF(AND($B44&gt;=1,$B44&lt;=H_ModM),H_TI+H_ServNPL,0)-IF($B44=2,H_LegalJ*H_LegalShare,0)+IF(AND($B44&gt;H_ModM,$B44&lt;=H_ModM+L$9),L$10-H_ServPerf,0)+IF($B44=H_ModM+L$9,L$12,0)</f>
        <v>0</v>
      </c>
      <c r="M44" s="19" t="n">
        <f aca="false">-IF($B44=0,H_Acq+H_Board,0)-IF(AND($B44&gt;=1,$B44&lt;=H_ModM),H_TI+H_ServNPL,0)-IF($B44=2,H_LegalJ*H_LegalShare,0)+IF(AND($B44&gt;H_ModM,$B44&lt;=H_ModM+M$9),M$10-H_ServPerf,0)+IF($B44=H_ModM+M$9,M$12,0)</f>
        <v>939.499864576801</v>
      </c>
      <c r="N44" s="19" t="n">
        <f aca="false">-IF($B44=0,H_Acq+H_Board,0)-IF(AND($B44&gt;=1,$B44&lt;=H_DilM+H_DilReo),H_TI+H_ServNPL,0)-IF(AND($B44&gt;H_DilM,$B44&lt;=H_DilM+H_DilReo),H_Util,0)-IF($B44=2,H_LegalJ*H_LegalShare,0)-IF($B44=H_DilM,H_CK+H_Value0*H_Repair+H_DilCost,0)+IF($B44=H_DilM+H_DilReo,H_Value0*(1-H_Haircut)*(1-H_SaleCost),0)</f>
        <v>0</v>
      </c>
      <c r="O44" s="19" t="n">
        <f aca="false">Engine!C55</f>
        <v>-520</v>
      </c>
      <c r="P44" s="19" t="n">
        <f aca="false">H_PR*C44+H_PM*D44+H_PD*N44+H_PF*O44</f>
        <v>-234</v>
      </c>
    </row>
    <row r="45" customFormat="false" ht="15" hidden="false" customHeight="false" outlineLevel="0" collapsed="false">
      <c r="B45" s="0" t="n">
        <v>25</v>
      </c>
      <c r="C45" s="19" t="n">
        <f aca="false">-IF($B45=0,H_Acq+H_Board,0)-IF(AND($B45&gt;=1,$B45&lt;=H_ReinstM),H_TI+H_ServNPL,0)-IF($B45=2,H_LegalJ*H_LegalShare,0)+IF($B45=H_ReinstM,C$11,0)+IF(AND($B45&gt;H_ReinstM,$B45&lt;=H_ReinstM+C$9),H_Pmt-H_ServPerf,0)+IF($B45=H_ReinstM+C$9,C$12,0)</f>
        <v>0</v>
      </c>
      <c r="D45" s="19" t="n">
        <f aca="false">-IF($B45=0,H_Acq+H_Board,0)-IF(AND($B45&gt;=1,$B45&lt;=H_ModM),H_TI+H_ServNPL,0)-IF($B45=2,H_LegalJ*H_LegalShare,0)+IF(AND($B45&gt;H_ModM,$B45&lt;=H_ModM+D$9),D$10-H_ServPerf,0)+IF($B45=H_ModM+D$9,D$12,0)</f>
        <v>0</v>
      </c>
      <c r="E45" s="19" t="n">
        <f aca="false">-IF($B45=0,H_Acq+H_Board,0)-IF(AND($B45&gt;=1,$B45&lt;=H_ModM),H_TI+H_ServNPL,0)-IF($B45=2,H_LegalJ*H_LegalShare,0)+IF(AND($B45&gt;H_ModM,$B45&lt;=H_ModM+E$9),E$10-H_ServPerf,0)+IF($B45=H_ModM+E$9,E$12,0)</f>
        <v>0</v>
      </c>
      <c r="F45" s="19" t="n">
        <f aca="false">-IF($B45=0,H_Acq+H_Board,0)-IF(AND($B45&gt;=1,$B45&lt;=H_ModM),H_TI+H_ServNPL,0)-IF($B45=2,H_LegalJ*H_LegalShare,0)+IF(AND($B45&gt;H_ModM,$B45&lt;=H_ModM+F$9),F$10-H_ServPerf,0)+IF($B45=H_ModM+F$9,F$12,0)</f>
        <v>0</v>
      </c>
      <c r="G45" s="19" t="n">
        <f aca="false">-IF($B45=0,H_Acq+H_Board,0)-IF(AND($B45&gt;=1,$B45&lt;=H_ModM),H_TI+H_ServNPL,0)-IF($B45=2,H_LegalJ*H_LegalShare,0)+IF(AND($B45&gt;H_ModM,$B45&lt;=H_ModM+G$9),G$10-H_ServPerf,0)+IF($B45=H_ModM+G$9,G$12,0)</f>
        <v>0</v>
      </c>
      <c r="H45" s="19" t="n">
        <f aca="false">-IF($B45=0,H_Acq+H_Board,0)-IF(AND($B45&gt;=1,$B45&lt;=H_ModM),H_TI+H_ServNPL,0)-IF($B45=2,H_LegalJ*H_LegalShare,0)+IF(AND($B45&gt;H_ModM,$B45&lt;=H_ModM+H$9),H$10-H_ServPerf,0)+IF($B45=H_ModM+H$9,H$12,0)</f>
        <v>0</v>
      </c>
      <c r="I45" s="19" t="n">
        <f aca="false">-IF($B45=0,H_Acq+H_Board,0)-IF(AND($B45&gt;=1,$B45&lt;=H_ModM),H_TI+H_ServNPL,0)-IF($B45=2,H_LegalJ*H_LegalShare,0)+IF(AND($B45&gt;H_ModM,$B45&lt;=H_ModM+I$9),I$10-H_ServPerf,0)+IF($B45=H_ModM+I$9,I$12,0)</f>
        <v>0</v>
      </c>
      <c r="J45" s="19" t="n">
        <f aca="false">-IF($B45=0,H_Acq+H_Board,0)-IF(AND($B45&gt;=1,$B45&lt;=H_ModM),H_TI+H_ServNPL,0)-IF($B45=2,H_LegalJ*H_LegalShare,0)+IF(AND($B45&gt;H_ModM,$B45&lt;=H_ModM+J$9),J$10-H_ServPerf,0)+IF($B45=H_ModM+J$9,J$12,0)</f>
        <v>0</v>
      </c>
      <c r="K45" s="19" t="n">
        <f aca="false">-IF($B45=0,H_Acq+H_Board,0)-IF(AND($B45&gt;=1,$B45&lt;=H_ModM),H_TI+H_ServNPL,0)-IF($B45=2,H_LegalJ*H_LegalShare,0)+IF(AND($B45&gt;H_ModM,$B45&lt;=H_ModM+K$9),K$10-H_ServPerf,0)+IF($B45=H_ModM+K$9,K$12,0)</f>
        <v>0</v>
      </c>
      <c r="L45" s="19" t="n">
        <f aca="false">-IF($B45=0,H_Acq+H_Board,0)-IF(AND($B45&gt;=1,$B45&lt;=H_ModM),H_TI+H_ServNPL,0)-IF($B45=2,H_LegalJ*H_LegalShare,0)+IF(AND($B45&gt;H_ModM,$B45&lt;=H_ModM+L$9),L$10-H_ServPerf,0)+IF($B45=H_ModM+L$9,L$12,0)</f>
        <v>0</v>
      </c>
      <c r="M45" s="19" t="n">
        <f aca="false">-IF($B45=0,H_Acq+H_Board,0)-IF(AND($B45&gt;=1,$B45&lt;=H_ModM),H_TI+H_ServNPL,0)-IF($B45=2,H_LegalJ*H_LegalShare,0)+IF(AND($B45&gt;H_ModM,$B45&lt;=H_ModM+M$9),M$10-H_ServPerf,0)+IF($B45=H_ModM+M$9,M$12,0)</f>
        <v>939.499864576801</v>
      </c>
      <c r="N45" s="19" t="n">
        <f aca="false">-IF($B45=0,H_Acq+H_Board,0)-IF(AND($B45&gt;=1,$B45&lt;=H_DilM+H_DilReo),H_TI+H_ServNPL,0)-IF(AND($B45&gt;H_DilM,$B45&lt;=H_DilM+H_DilReo),H_Util,0)-IF($B45=2,H_LegalJ*H_LegalShare,0)-IF($B45=H_DilM,H_CK+H_Value0*H_Repair+H_DilCost,0)+IF($B45=H_DilM+H_DilReo,H_Value0*(1-H_Haircut)*(1-H_SaleCost),0)</f>
        <v>0</v>
      </c>
      <c r="O45" s="19" t="n">
        <f aca="false">Engine!C56</f>
        <v>-520</v>
      </c>
      <c r="P45" s="19" t="n">
        <f aca="false">H_PR*C45+H_PM*D45+H_PD*N45+H_PF*O45</f>
        <v>-234</v>
      </c>
    </row>
    <row r="46" customFormat="false" ht="15" hidden="false" customHeight="false" outlineLevel="0" collapsed="false">
      <c r="B46" s="0" t="n">
        <v>26</v>
      </c>
      <c r="C46" s="19" t="n">
        <f aca="false">-IF($B46=0,H_Acq+H_Board,0)-IF(AND($B46&gt;=1,$B46&lt;=H_ReinstM),H_TI+H_ServNPL,0)-IF($B46=2,H_LegalJ*H_LegalShare,0)+IF($B46=H_ReinstM,C$11,0)+IF(AND($B46&gt;H_ReinstM,$B46&lt;=H_ReinstM+C$9),H_Pmt-H_ServPerf,0)+IF($B46=H_ReinstM+C$9,C$12,0)</f>
        <v>0</v>
      </c>
      <c r="D46" s="19" t="n">
        <f aca="false">-IF($B46=0,H_Acq+H_Board,0)-IF(AND($B46&gt;=1,$B46&lt;=H_ModM),H_TI+H_ServNPL,0)-IF($B46=2,H_LegalJ*H_LegalShare,0)+IF(AND($B46&gt;H_ModM,$B46&lt;=H_ModM+D$9),D$10-H_ServPerf,0)+IF($B46=H_ModM+D$9,D$12,0)</f>
        <v>0</v>
      </c>
      <c r="E46" s="19" t="n">
        <f aca="false">-IF($B46=0,H_Acq+H_Board,0)-IF(AND($B46&gt;=1,$B46&lt;=H_ModM),H_TI+H_ServNPL,0)-IF($B46=2,H_LegalJ*H_LegalShare,0)+IF(AND($B46&gt;H_ModM,$B46&lt;=H_ModM+E$9),E$10-H_ServPerf,0)+IF($B46=H_ModM+E$9,E$12,0)</f>
        <v>0</v>
      </c>
      <c r="F46" s="19" t="n">
        <f aca="false">-IF($B46=0,H_Acq+H_Board,0)-IF(AND($B46&gt;=1,$B46&lt;=H_ModM),H_TI+H_ServNPL,0)-IF($B46=2,H_LegalJ*H_LegalShare,0)+IF(AND($B46&gt;H_ModM,$B46&lt;=H_ModM+F$9),F$10-H_ServPerf,0)+IF($B46=H_ModM+F$9,F$12,0)</f>
        <v>0</v>
      </c>
      <c r="G46" s="19" t="n">
        <f aca="false">-IF($B46=0,H_Acq+H_Board,0)-IF(AND($B46&gt;=1,$B46&lt;=H_ModM),H_TI+H_ServNPL,0)-IF($B46=2,H_LegalJ*H_LegalShare,0)+IF(AND($B46&gt;H_ModM,$B46&lt;=H_ModM+G$9),G$10-H_ServPerf,0)+IF($B46=H_ModM+G$9,G$12,0)</f>
        <v>0</v>
      </c>
      <c r="H46" s="19" t="n">
        <f aca="false">-IF($B46=0,H_Acq+H_Board,0)-IF(AND($B46&gt;=1,$B46&lt;=H_ModM),H_TI+H_ServNPL,0)-IF($B46=2,H_LegalJ*H_LegalShare,0)+IF(AND($B46&gt;H_ModM,$B46&lt;=H_ModM+H$9),H$10-H_ServPerf,0)+IF($B46=H_ModM+H$9,H$12,0)</f>
        <v>0</v>
      </c>
      <c r="I46" s="19" t="n">
        <f aca="false">-IF($B46=0,H_Acq+H_Board,0)-IF(AND($B46&gt;=1,$B46&lt;=H_ModM),H_TI+H_ServNPL,0)-IF($B46=2,H_LegalJ*H_LegalShare,0)+IF(AND($B46&gt;H_ModM,$B46&lt;=H_ModM+I$9),I$10-H_ServPerf,0)+IF($B46=H_ModM+I$9,I$12,0)</f>
        <v>0</v>
      </c>
      <c r="J46" s="19" t="n">
        <f aca="false">-IF($B46=0,H_Acq+H_Board,0)-IF(AND($B46&gt;=1,$B46&lt;=H_ModM),H_TI+H_ServNPL,0)-IF($B46=2,H_LegalJ*H_LegalShare,0)+IF(AND($B46&gt;H_ModM,$B46&lt;=H_ModM+J$9),J$10-H_ServPerf,0)+IF($B46=H_ModM+J$9,J$12,0)</f>
        <v>0</v>
      </c>
      <c r="K46" s="19" t="n">
        <f aca="false">-IF($B46=0,H_Acq+H_Board,0)-IF(AND($B46&gt;=1,$B46&lt;=H_ModM),H_TI+H_ServNPL,0)-IF($B46=2,H_LegalJ*H_LegalShare,0)+IF(AND($B46&gt;H_ModM,$B46&lt;=H_ModM+K$9),K$10-H_ServPerf,0)+IF($B46=H_ModM+K$9,K$12,0)</f>
        <v>0</v>
      </c>
      <c r="L46" s="19" t="n">
        <f aca="false">-IF($B46=0,H_Acq+H_Board,0)-IF(AND($B46&gt;=1,$B46&lt;=H_ModM),H_TI+H_ServNPL,0)-IF($B46=2,H_LegalJ*H_LegalShare,0)+IF(AND($B46&gt;H_ModM,$B46&lt;=H_ModM+L$9),L$10-H_ServPerf,0)+IF($B46=H_ModM+L$9,L$12,0)</f>
        <v>0</v>
      </c>
      <c r="M46" s="19" t="n">
        <f aca="false">-IF($B46=0,H_Acq+H_Board,0)-IF(AND($B46&gt;=1,$B46&lt;=H_ModM),H_TI+H_ServNPL,0)-IF($B46=2,H_LegalJ*H_LegalShare,0)+IF(AND($B46&gt;H_ModM,$B46&lt;=H_ModM+M$9),M$10-H_ServPerf,0)+IF($B46=H_ModM+M$9,M$12,0)</f>
        <v>939.499864576801</v>
      </c>
      <c r="N46" s="19" t="n">
        <f aca="false">-IF($B46=0,H_Acq+H_Board,0)-IF(AND($B46&gt;=1,$B46&lt;=H_DilM+H_DilReo),H_TI+H_ServNPL,0)-IF(AND($B46&gt;H_DilM,$B46&lt;=H_DilM+H_DilReo),H_Util,0)-IF($B46=2,H_LegalJ*H_LegalShare,0)-IF($B46=H_DilM,H_CK+H_Value0*H_Repair+H_DilCost,0)+IF($B46=H_DilM+H_DilReo,H_Value0*(1-H_Haircut)*(1-H_SaleCost),0)</f>
        <v>0</v>
      </c>
      <c r="O46" s="19" t="n">
        <f aca="false">Engine!C57</f>
        <v>-520</v>
      </c>
      <c r="P46" s="19" t="n">
        <f aca="false">H_PR*C46+H_PM*D46+H_PD*N46+H_PF*O46</f>
        <v>-234</v>
      </c>
    </row>
    <row r="47" customFormat="false" ht="15" hidden="false" customHeight="false" outlineLevel="0" collapsed="false">
      <c r="B47" s="0" t="n">
        <v>27</v>
      </c>
      <c r="C47" s="19" t="n">
        <f aca="false">-IF($B47=0,H_Acq+H_Board,0)-IF(AND($B47&gt;=1,$B47&lt;=H_ReinstM),H_TI+H_ServNPL,0)-IF($B47=2,H_LegalJ*H_LegalShare,0)+IF($B47=H_ReinstM,C$11,0)+IF(AND($B47&gt;H_ReinstM,$B47&lt;=H_ReinstM+C$9),H_Pmt-H_ServPerf,0)+IF($B47=H_ReinstM+C$9,C$12,0)</f>
        <v>0</v>
      </c>
      <c r="D47" s="19" t="n">
        <f aca="false">-IF($B47=0,H_Acq+H_Board,0)-IF(AND($B47&gt;=1,$B47&lt;=H_ModM),H_TI+H_ServNPL,0)-IF($B47=2,H_LegalJ*H_LegalShare,0)+IF(AND($B47&gt;H_ModM,$B47&lt;=H_ModM+D$9),D$10-H_ServPerf,0)+IF($B47=H_ModM+D$9,D$12,0)</f>
        <v>0</v>
      </c>
      <c r="E47" s="19" t="n">
        <f aca="false">-IF($B47=0,H_Acq+H_Board,0)-IF(AND($B47&gt;=1,$B47&lt;=H_ModM),H_TI+H_ServNPL,0)-IF($B47=2,H_LegalJ*H_LegalShare,0)+IF(AND($B47&gt;H_ModM,$B47&lt;=H_ModM+E$9),E$10-H_ServPerf,0)+IF($B47=H_ModM+E$9,E$12,0)</f>
        <v>0</v>
      </c>
      <c r="F47" s="19" t="n">
        <f aca="false">-IF($B47=0,H_Acq+H_Board,0)-IF(AND($B47&gt;=1,$B47&lt;=H_ModM),H_TI+H_ServNPL,0)-IF($B47=2,H_LegalJ*H_LegalShare,0)+IF(AND($B47&gt;H_ModM,$B47&lt;=H_ModM+F$9),F$10-H_ServPerf,0)+IF($B47=H_ModM+F$9,F$12,0)</f>
        <v>0</v>
      </c>
      <c r="G47" s="19" t="n">
        <f aca="false">-IF($B47=0,H_Acq+H_Board,0)-IF(AND($B47&gt;=1,$B47&lt;=H_ModM),H_TI+H_ServNPL,0)-IF($B47=2,H_LegalJ*H_LegalShare,0)+IF(AND($B47&gt;H_ModM,$B47&lt;=H_ModM+G$9),G$10-H_ServPerf,0)+IF($B47=H_ModM+G$9,G$12,0)</f>
        <v>0</v>
      </c>
      <c r="H47" s="19" t="n">
        <f aca="false">-IF($B47=0,H_Acq+H_Board,0)-IF(AND($B47&gt;=1,$B47&lt;=H_ModM),H_TI+H_ServNPL,0)-IF($B47=2,H_LegalJ*H_LegalShare,0)+IF(AND($B47&gt;H_ModM,$B47&lt;=H_ModM+H$9),H$10-H_ServPerf,0)+IF($B47=H_ModM+H$9,H$12,0)</f>
        <v>0</v>
      </c>
      <c r="I47" s="19" t="n">
        <f aca="false">-IF($B47=0,H_Acq+H_Board,0)-IF(AND($B47&gt;=1,$B47&lt;=H_ModM),H_TI+H_ServNPL,0)-IF($B47=2,H_LegalJ*H_LegalShare,0)+IF(AND($B47&gt;H_ModM,$B47&lt;=H_ModM+I$9),I$10-H_ServPerf,0)+IF($B47=H_ModM+I$9,I$12,0)</f>
        <v>0</v>
      </c>
      <c r="J47" s="19" t="n">
        <f aca="false">-IF($B47=0,H_Acq+H_Board,0)-IF(AND($B47&gt;=1,$B47&lt;=H_ModM),H_TI+H_ServNPL,0)-IF($B47=2,H_LegalJ*H_LegalShare,0)+IF(AND($B47&gt;H_ModM,$B47&lt;=H_ModM+J$9),J$10-H_ServPerf,0)+IF($B47=H_ModM+J$9,J$12,0)</f>
        <v>0</v>
      </c>
      <c r="K47" s="19" t="n">
        <f aca="false">-IF($B47=0,H_Acq+H_Board,0)-IF(AND($B47&gt;=1,$B47&lt;=H_ModM),H_TI+H_ServNPL,0)-IF($B47=2,H_LegalJ*H_LegalShare,0)+IF(AND($B47&gt;H_ModM,$B47&lt;=H_ModM+K$9),K$10-H_ServPerf,0)+IF($B47=H_ModM+K$9,K$12,0)</f>
        <v>0</v>
      </c>
      <c r="L47" s="19" t="n">
        <f aca="false">-IF($B47=0,H_Acq+H_Board,0)-IF(AND($B47&gt;=1,$B47&lt;=H_ModM),H_TI+H_ServNPL,0)-IF($B47=2,H_LegalJ*H_LegalShare,0)+IF(AND($B47&gt;H_ModM,$B47&lt;=H_ModM+L$9),L$10-H_ServPerf,0)+IF($B47=H_ModM+L$9,L$12,0)</f>
        <v>0</v>
      </c>
      <c r="M47" s="19" t="n">
        <f aca="false">-IF($B47=0,H_Acq+H_Board,0)-IF(AND($B47&gt;=1,$B47&lt;=H_ModM),H_TI+H_ServNPL,0)-IF($B47=2,H_LegalJ*H_LegalShare,0)+IF(AND($B47&gt;H_ModM,$B47&lt;=H_ModM+M$9),M$10-H_ServPerf,0)+IF($B47=H_ModM+M$9,M$12,0)</f>
        <v>939.499864576801</v>
      </c>
      <c r="N47" s="19" t="n">
        <f aca="false">-IF($B47=0,H_Acq+H_Board,0)-IF(AND($B47&gt;=1,$B47&lt;=H_DilM+H_DilReo),H_TI+H_ServNPL,0)-IF(AND($B47&gt;H_DilM,$B47&lt;=H_DilM+H_DilReo),H_Util,0)-IF($B47=2,H_LegalJ*H_LegalShare,0)-IF($B47=H_DilM,H_CK+H_Value0*H_Repair+H_DilCost,0)+IF($B47=H_DilM+H_DilReo,H_Value0*(1-H_Haircut)*(1-H_SaleCost),0)</f>
        <v>0</v>
      </c>
      <c r="O47" s="19" t="n">
        <f aca="false">Engine!C58</f>
        <v>-520</v>
      </c>
      <c r="P47" s="19" t="n">
        <f aca="false">H_PR*C47+H_PM*D47+H_PD*N47+H_PF*O47</f>
        <v>-234</v>
      </c>
    </row>
    <row r="48" customFormat="false" ht="15" hidden="false" customHeight="false" outlineLevel="0" collapsed="false">
      <c r="B48" s="0" t="n">
        <v>28</v>
      </c>
      <c r="C48" s="19" t="n">
        <f aca="false">-IF($B48=0,H_Acq+H_Board,0)-IF(AND($B48&gt;=1,$B48&lt;=H_ReinstM),H_TI+H_ServNPL,0)-IF($B48=2,H_LegalJ*H_LegalShare,0)+IF($B48=H_ReinstM,C$11,0)+IF(AND($B48&gt;H_ReinstM,$B48&lt;=H_ReinstM+C$9),H_Pmt-H_ServPerf,0)+IF($B48=H_ReinstM+C$9,C$12,0)</f>
        <v>0</v>
      </c>
      <c r="D48" s="19" t="n">
        <f aca="false">-IF($B48=0,H_Acq+H_Board,0)-IF(AND($B48&gt;=1,$B48&lt;=H_ModM),H_TI+H_ServNPL,0)-IF($B48=2,H_LegalJ*H_LegalShare,0)+IF(AND($B48&gt;H_ModM,$B48&lt;=H_ModM+D$9),D$10-H_ServPerf,0)+IF($B48=H_ModM+D$9,D$12,0)</f>
        <v>0</v>
      </c>
      <c r="E48" s="19" t="n">
        <f aca="false">-IF($B48=0,H_Acq+H_Board,0)-IF(AND($B48&gt;=1,$B48&lt;=H_ModM),H_TI+H_ServNPL,0)-IF($B48=2,H_LegalJ*H_LegalShare,0)+IF(AND($B48&gt;H_ModM,$B48&lt;=H_ModM+E$9),E$10-H_ServPerf,0)+IF($B48=H_ModM+E$9,E$12,0)</f>
        <v>0</v>
      </c>
      <c r="F48" s="19" t="n">
        <f aca="false">-IF($B48=0,H_Acq+H_Board,0)-IF(AND($B48&gt;=1,$B48&lt;=H_ModM),H_TI+H_ServNPL,0)-IF($B48=2,H_LegalJ*H_LegalShare,0)+IF(AND($B48&gt;H_ModM,$B48&lt;=H_ModM+F$9),F$10-H_ServPerf,0)+IF($B48=H_ModM+F$9,F$12,0)</f>
        <v>0</v>
      </c>
      <c r="G48" s="19" t="n">
        <f aca="false">-IF($B48=0,H_Acq+H_Board,0)-IF(AND($B48&gt;=1,$B48&lt;=H_ModM),H_TI+H_ServNPL,0)-IF($B48=2,H_LegalJ*H_LegalShare,0)+IF(AND($B48&gt;H_ModM,$B48&lt;=H_ModM+G$9),G$10-H_ServPerf,0)+IF($B48=H_ModM+G$9,G$12,0)</f>
        <v>0</v>
      </c>
      <c r="H48" s="19" t="n">
        <f aca="false">-IF($B48=0,H_Acq+H_Board,0)-IF(AND($B48&gt;=1,$B48&lt;=H_ModM),H_TI+H_ServNPL,0)-IF($B48=2,H_LegalJ*H_LegalShare,0)+IF(AND($B48&gt;H_ModM,$B48&lt;=H_ModM+H$9),H$10-H_ServPerf,0)+IF($B48=H_ModM+H$9,H$12,0)</f>
        <v>0</v>
      </c>
      <c r="I48" s="19" t="n">
        <f aca="false">-IF($B48=0,H_Acq+H_Board,0)-IF(AND($B48&gt;=1,$B48&lt;=H_ModM),H_TI+H_ServNPL,0)-IF($B48=2,H_LegalJ*H_LegalShare,0)+IF(AND($B48&gt;H_ModM,$B48&lt;=H_ModM+I$9),I$10-H_ServPerf,0)+IF($B48=H_ModM+I$9,I$12,0)</f>
        <v>0</v>
      </c>
      <c r="J48" s="19" t="n">
        <f aca="false">-IF($B48=0,H_Acq+H_Board,0)-IF(AND($B48&gt;=1,$B48&lt;=H_ModM),H_TI+H_ServNPL,0)-IF($B48=2,H_LegalJ*H_LegalShare,0)+IF(AND($B48&gt;H_ModM,$B48&lt;=H_ModM+J$9),J$10-H_ServPerf,0)+IF($B48=H_ModM+J$9,J$12,0)</f>
        <v>0</v>
      </c>
      <c r="K48" s="19" t="n">
        <f aca="false">-IF($B48=0,H_Acq+H_Board,0)-IF(AND($B48&gt;=1,$B48&lt;=H_ModM),H_TI+H_ServNPL,0)-IF($B48=2,H_LegalJ*H_LegalShare,0)+IF(AND($B48&gt;H_ModM,$B48&lt;=H_ModM+K$9),K$10-H_ServPerf,0)+IF($B48=H_ModM+K$9,K$12,0)</f>
        <v>0</v>
      </c>
      <c r="L48" s="19" t="n">
        <f aca="false">-IF($B48=0,H_Acq+H_Board,0)-IF(AND($B48&gt;=1,$B48&lt;=H_ModM),H_TI+H_ServNPL,0)-IF($B48=2,H_LegalJ*H_LegalShare,0)+IF(AND($B48&gt;H_ModM,$B48&lt;=H_ModM+L$9),L$10-H_ServPerf,0)+IF($B48=H_ModM+L$9,L$12,0)</f>
        <v>0</v>
      </c>
      <c r="M48" s="19" t="n">
        <f aca="false">-IF($B48=0,H_Acq+H_Board,0)-IF(AND($B48&gt;=1,$B48&lt;=H_ModM),H_TI+H_ServNPL,0)-IF($B48=2,H_LegalJ*H_LegalShare,0)+IF(AND($B48&gt;H_ModM,$B48&lt;=H_ModM+M$9),M$10-H_ServPerf,0)+IF($B48=H_ModM+M$9,M$12,0)</f>
        <v>939.499864576801</v>
      </c>
      <c r="N48" s="19" t="n">
        <f aca="false">-IF($B48=0,H_Acq+H_Board,0)-IF(AND($B48&gt;=1,$B48&lt;=H_DilM+H_DilReo),H_TI+H_ServNPL,0)-IF(AND($B48&gt;H_DilM,$B48&lt;=H_DilM+H_DilReo),H_Util,0)-IF($B48=2,H_LegalJ*H_LegalShare,0)-IF($B48=H_DilM,H_CK+H_Value0*H_Repair+H_DilCost,0)+IF($B48=H_DilM+H_DilReo,H_Value0*(1-H_Haircut)*(1-H_SaleCost),0)</f>
        <v>0</v>
      </c>
      <c r="O48" s="19" t="n">
        <f aca="false">Engine!C59</f>
        <v>-520</v>
      </c>
      <c r="P48" s="19" t="n">
        <f aca="false">H_PR*C48+H_PM*D48+H_PD*N48+H_PF*O48</f>
        <v>-234</v>
      </c>
    </row>
    <row r="49" customFormat="false" ht="15" hidden="false" customHeight="false" outlineLevel="0" collapsed="false">
      <c r="B49" s="0" t="n">
        <v>29</v>
      </c>
      <c r="C49" s="19" t="n">
        <f aca="false">-IF($B49=0,H_Acq+H_Board,0)-IF(AND($B49&gt;=1,$B49&lt;=H_ReinstM),H_TI+H_ServNPL,0)-IF($B49=2,H_LegalJ*H_LegalShare,0)+IF($B49=H_ReinstM,C$11,0)+IF(AND($B49&gt;H_ReinstM,$B49&lt;=H_ReinstM+C$9),H_Pmt-H_ServPerf,0)+IF($B49=H_ReinstM+C$9,C$12,0)</f>
        <v>0</v>
      </c>
      <c r="D49" s="19" t="n">
        <f aca="false">-IF($B49=0,H_Acq+H_Board,0)-IF(AND($B49&gt;=1,$B49&lt;=H_ModM),H_TI+H_ServNPL,0)-IF($B49=2,H_LegalJ*H_LegalShare,0)+IF(AND($B49&gt;H_ModM,$B49&lt;=H_ModM+D$9),D$10-H_ServPerf,0)+IF($B49=H_ModM+D$9,D$12,0)</f>
        <v>0</v>
      </c>
      <c r="E49" s="19" t="n">
        <f aca="false">-IF($B49=0,H_Acq+H_Board,0)-IF(AND($B49&gt;=1,$B49&lt;=H_ModM),H_TI+H_ServNPL,0)-IF($B49=2,H_LegalJ*H_LegalShare,0)+IF(AND($B49&gt;H_ModM,$B49&lt;=H_ModM+E$9),E$10-H_ServPerf,0)+IF($B49=H_ModM+E$9,E$12,0)</f>
        <v>0</v>
      </c>
      <c r="F49" s="19" t="n">
        <f aca="false">-IF($B49=0,H_Acq+H_Board,0)-IF(AND($B49&gt;=1,$B49&lt;=H_ModM),H_TI+H_ServNPL,0)-IF($B49=2,H_LegalJ*H_LegalShare,0)+IF(AND($B49&gt;H_ModM,$B49&lt;=H_ModM+F$9),F$10-H_ServPerf,0)+IF($B49=H_ModM+F$9,F$12,0)</f>
        <v>0</v>
      </c>
      <c r="G49" s="19" t="n">
        <f aca="false">-IF($B49=0,H_Acq+H_Board,0)-IF(AND($B49&gt;=1,$B49&lt;=H_ModM),H_TI+H_ServNPL,0)-IF($B49=2,H_LegalJ*H_LegalShare,0)+IF(AND($B49&gt;H_ModM,$B49&lt;=H_ModM+G$9),G$10-H_ServPerf,0)+IF($B49=H_ModM+G$9,G$12,0)</f>
        <v>0</v>
      </c>
      <c r="H49" s="19" t="n">
        <f aca="false">-IF($B49=0,H_Acq+H_Board,0)-IF(AND($B49&gt;=1,$B49&lt;=H_ModM),H_TI+H_ServNPL,0)-IF($B49=2,H_LegalJ*H_LegalShare,0)+IF(AND($B49&gt;H_ModM,$B49&lt;=H_ModM+H$9),H$10-H_ServPerf,0)+IF($B49=H_ModM+H$9,H$12,0)</f>
        <v>0</v>
      </c>
      <c r="I49" s="19" t="n">
        <f aca="false">-IF($B49=0,H_Acq+H_Board,0)-IF(AND($B49&gt;=1,$B49&lt;=H_ModM),H_TI+H_ServNPL,0)-IF($B49=2,H_LegalJ*H_LegalShare,0)+IF(AND($B49&gt;H_ModM,$B49&lt;=H_ModM+I$9),I$10-H_ServPerf,0)+IF($B49=H_ModM+I$9,I$12,0)</f>
        <v>0</v>
      </c>
      <c r="J49" s="19" t="n">
        <f aca="false">-IF($B49=0,H_Acq+H_Board,0)-IF(AND($B49&gt;=1,$B49&lt;=H_ModM),H_TI+H_ServNPL,0)-IF($B49=2,H_LegalJ*H_LegalShare,0)+IF(AND($B49&gt;H_ModM,$B49&lt;=H_ModM+J$9),J$10-H_ServPerf,0)+IF($B49=H_ModM+J$9,J$12,0)</f>
        <v>0</v>
      </c>
      <c r="K49" s="19" t="n">
        <f aca="false">-IF($B49=0,H_Acq+H_Board,0)-IF(AND($B49&gt;=1,$B49&lt;=H_ModM),H_TI+H_ServNPL,0)-IF($B49=2,H_LegalJ*H_LegalShare,0)+IF(AND($B49&gt;H_ModM,$B49&lt;=H_ModM+K$9),K$10-H_ServPerf,0)+IF($B49=H_ModM+K$9,K$12,0)</f>
        <v>0</v>
      </c>
      <c r="L49" s="19" t="n">
        <f aca="false">-IF($B49=0,H_Acq+H_Board,0)-IF(AND($B49&gt;=1,$B49&lt;=H_ModM),H_TI+H_ServNPL,0)-IF($B49=2,H_LegalJ*H_LegalShare,0)+IF(AND($B49&gt;H_ModM,$B49&lt;=H_ModM+L$9),L$10-H_ServPerf,0)+IF($B49=H_ModM+L$9,L$12,0)</f>
        <v>0</v>
      </c>
      <c r="M49" s="19" t="n">
        <f aca="false">-IF($B49=0,H_Acq+H_Board,0)-IF(AND($B49&gt;=1,$B49&lt;=H_ModM),H_TI+H_ServNPL,0)-IF($B49=2,H_LegalJ*H_LegalShare,0)+IF(AND($B49&gt;H_ModM,$B49&lt;=H_ModM+M$9),M$10-H_ServPerf,0)+IF($B49=H_ModM+M$9,M$12,0)</f>
        <v>939.499864576801</v>
      </c>
      <c r="N49" s="19" t="n">
        <f aca="false">-IF($B49=0,H_Acq+H_Board,0)-IF(AND($B49&gt;=1,$B49&lt;=H_DilM+H_DilReo),H_TI+H_ServNPL,0)-IF(AND($B49&gt;H_DilM,$B49&lt;=H_DilM+H_DilReo),H_Util,0)-IF($B49=2,H_LegalJ*H_LegalShare,0)-IF($B49=H_DilM,H_CK+H_Value0*H_Repair+H_DilCost,0)+IF($B49=H_DilM+H_DilReo,H_Value0*(1-H_Haircut)*(1-H_SaleCost),0)</f>
        <v>0</v>
      </c>
      <c r="O49" s="19" t="n">
        <f aca="false">Engine!C60</f>
        <v>-520</v>
      </c>
      <c r="P49" s="19" t="n">
        <f aca="false">H_PR*C49+H_PM*D49+H_PD*N49+H_PF*O49</f>
        <v>-234</v>
      </c>
    </row>
    <row r="50" customFormat="false" ht="15" hidden="false" customHeight="false" outlineLevel="0" collapsed="false">
      <c r="B50" s="0" t="n">
        <v>30</v>
      </c>
      <c r="C50" s="19" t="n">
        <f aca="false">-IF($B50=0,H_Acq+H_Board,0)-IF(AND($B50&gt;=1,$B50&lt;=H_ReinstM),H_TI+H_ServNPL,0)-IF($B50=2,H_LegalJ*H_LegalShare,0)+IF($B50=H_ReinstM,C$11,0)+IF(AND($B50&gt;H_ReinstM,$B50&lt;=H_ReinstM+C$9),H_Pmt-H_ServPerf,0)+IF($B50=H_ReinstM+C$9,C$12,0)</f>
        <v>0</v>
      </c>
      <c r="D50" s="19" t="n">
        <f aca="false">-IF($B50=0,H_Acq+H_Board,0)-IF(AND($B50&gt;=1,$B50&lt;=H_ModM),H_TI+H_ServNPL,0)-IF($B50=2,H_LegalJ*H_LegalShare,0)+IF(AND($B50&gt;H_ModM,$B50&lt;=H_ModM+D$9),D$10-H_ServPerf,0)+IF($B50=H_ModM+D$9,D$12,0)</f>
        <v>0</v>
      </c>
      <c r="E50" s="19" t="n">
        <f aca="false">-IF($B50=0,H_Acq+H_Board,0)-IF(AND($B50&gt;=1,$B50&lt;=H_ModM),H_TI+H_ServNPL,0)-IF($B50=2,H_LegalJ*H_LegalShare,0)+IF(AND($B50&gt;H_ModM,$B50&lt;=H_ModM+E$9),E$10-H_ServPerf,0)+IF($B50=H_ModM+E$9,E$12,0)</f>
        <v>0</v>
      </c>
      <c r="F50" s="19" t="n">
        <f aca="false">-IF($B50=0,H_Acq+H_Board,0)-IF(AND($B50&gt;=1,$B50&lt;=H_ModM),H_TI+H_ServNPL,0)-IF($B50=2,H_LegalJ*H_LegalShare,0)+IF(AND($B50&gt;H_ModM,$B50&lt;=H_ModM+F$9),F$10-H_ServPerf,0)+IF($B50=H_ModM+F$9,F$12,0)</f>
        <v>0</v>
      </c>
      <c r="G50" s="19" t="n">
        <f aca="false">-IF($B50=0,H_Acq+H_Board,0)-IF(AND($B50&gt;=1,$B50&lt;=H_ModM),H_TI+H_ServNPL,0)-IF($B50=2,H_LegalJ*H_LegalShare,0)+IF(AND($B50&gt;H_ModM,$B50&lt;=H_ModM+G$9),G$10-H_ServPerf,0)+IF($B50=H_ModM+G$9,G$12,0)</f>
        <v>0</v>
      </c>
      <c r="H50" s="19" t="n">
        <f aca="false">-IF($B50=0,H_Acq+H_Board,0)-IF(AND($B50&gt;=1,$B50&lt;=H_ModM),H_TI+H_ServNPL,0)-IF($B50=2,H_LegalJ*H_LegalShare,0)+IF(AND($B50&gt;H_ModM,$B50&lt;=H_ModM+H$9),H$10-H_ServPerf,0)+IF($B50=H_ModM+H$9,H$12,0)</f>
        <v>0</v>
      </c>
      <c r="I50" s="19" t="n">
        <f aca="false">-IF($B50=0,H_Acq+H_Board,0)-IF(AND($B50&gt;=1,$B50&lt;=H_ModM),H_TI+H_ServNPL,0)-IF($B50=2,H_LegalJ*H_LegalShare,0)+IF(AND($B50&gt;H_ModM,$B50&lt;=H_ModM+I$9),I$10-H_ServPerf,0)+IF($B50=H_ModM+I$9,I$12,0)</f>
        <v>0</v>
      </c>
      <c r="J50" s="19" t="n">
        <f aca="false">-IF($B50=0,H_Acq+H_Board,0)-IF(AND($B50&gt;=1,$B50&lt;=H_ModM),H_TI+H_ServNPL,0)-IF($B50=2,H_LegalJ*H_LegalShare,0)+IF(AND($B50&gt;H_ModM,$B50&lt;=H_ModM+J$9),J$10-H_ServPerf,0)+IF($B50=H_ModM+J$9,J$12,0)</f>
        <v>0</v>
      </c>
      <c r="K50" s="19" t="n">
        <f aca="false">-IF($B50=0,H_Acq+H_Board,0)-IF(AND($B50&gt;=1,$B50&lt;=H_ModM),H_TI+H_ServNPL,0)-IF($B50=2,H_LegalJ*H_LegalShare,0)+IF(AND($B50&gt;H_ModM,$B50&lt;=H_ModM+K$9),K$10-H_ServPerf,0)+IF($B50=H_ModM+K$9,K$12,0)</f>
        <v>0</v>
      </c>
      <c r="L50" s="19" t="n">
        <f aca="false">-IF($B50=0,H_Acq+H_Board,0)-IF(AND($B50&gt;=1,$B50&lt;=H_ModM),H_TI+H_ServNPL,0)-IF($B50=2,H_LegalJ*H_LegalShare,0)+IF(AND($B50&gt;H_ModM,$B50&lt;=H_ModM+L$9),L$10-H_ServPerf,0)+IF($B50=H_ModM+L$9,L$12,0)</f>
        <v>0</v>
      </c>
      <c r="M50" s="19" t="n">
        <f aca="false">-IF($B50=0,H_Acq+H_Board,0)-IF(AND($B50&gt;=1,$B50&lt;=H_ModM),H_TI+H_ServNPL,0)-IF($B50=2,H_LegalJ*H_LegalShare,0)+IF(AND($B50&gt;H_ModM,$B50&lt;=H_ModM+M$9),M$10-H_ServPerf,0)+IF($B50=H_ModM+M$9,M$12,0)</f>
        <v>125923.213364448</v>
      </c>
      <c r="N50" s="19" t="n">
        <f aca="false">-IF($B50=0,H_Acq+H_Board,0)-IF(AND($B50&gt;=1,$B50&lt;=H_DilM+H_DilReo),H_TI+H_ServNPL,0)-IF(AND($B50&gt;H_DilM,$B50&lt;=H_DilM+H_DilReo),H_Util,0)-IF($B50=2,H_LegalJ*H_LegalShare,0)-IF($B50=H_DilM,H_CK+H_Value0*H_Repair+H_DilCost,0)+IF($B50=H_DilM+H_DilReo,H_Value0*(1-H_Haircut)*(1-H_SaleCost),0)</f>
        <v>0</v>
      </c>
      <c r="O50" s="19" t="n">
        <f aca="false">Engine!C61</f>
        <v>-3770</v>
      </c>
      <c r="P50" s="19" t="n">
        <f aca="false">H_PR*C50+H_PM*D50+H_PD*N50+H_PF*O50</f>
        <v>-1696.5</v>
      </c>
    </row>
    <row r="51" customFormat="false" ht="15" hidden="false" customHeight="false" outlineLevel="0" collapsed="false">
      <c r="B51" s="0" t="n">
        <v>31</v>
      </c>
      <c r="C51" s="19" t="n">
        <f aca="false">-IF($B51=0,H_Acq+H_Board,0)-IF(AND($B51&gt;=1,$B51&lt;=H_ReinstM),H_TI+H_ServNPL,0)-IF($B51=2,H_LegalJ*H_LegalShare,0)+IF($B51=H_ReinstM,C$11,0)+IF(AND($B51&gt;H_ReinstM,$B51&lt;=H_ReinstM+C$9),H_Pmt-H_ServPerf,0)+IF($B51=H_ReinstM+C$9,C$12,0)</f>
        <v>0</v>
      </c>
      <c r="D51" s="19" t="n">
        <f aca="false">-IF($B51=0,H_Acq+H_Board,0)-IF(AND($B51&gt;=1,$B51&lt;=H_ModM),H_TI+H_ServNPL,0)-IF($B51=2,H_LegalJ*H_LegalShare,0)+IF(AND($B51&gt;H_ModM,$B51&lt;=H_ModM+D$9),D$10-H_ServPerf,0)+IF($B51=H_ModM+D$9,D$12,0)</f>
        <v>0</v>
      </c>
      <c r="E51" s="19" t="n">
        <f aca="false">-IF($B51=0,H_Acq+H_Board,0)-IF(AND($B51&gt;=1,$B51&lt;=H_ModM),H_TI+H_ServNPL,0)-IF($B51=2,H_LegalJ*H_LegalShare,0)+IF(AND($B51&gt;H_ModM,$B51&lt;=H_ModM+E$9),E$10-H_ServPerf,0)+IF($B51=H_ModM+E$9,E$12,0)</f>
        <v>0</v>
      </c>
      <c r="F51" s="19" t="n">
        <f aca="false">-IF($B51=0,H_Acq+H_Board,0)-IF(AND($B51&gt;=1,$B51&lt;=H_ModM),H_TI+H_ServNPL,0)-IF($B51=2,H_LegalJ*H_LegalShare,0)+IF(AND($B51&gt;H_ModM,$B51&lt;=H_ModM+F$9),F$10-H_ServPerf,0)+IF($B51=H_ModM+F$9,F$12,0)</f>
        <v>0</v>
      </c>
      <c r="G51" s="19" t="n">
        <f aca="false">-IF($B51=0,H_Acq+H_Board,0)-IF(AND($B51&gt;=1,$B51&lt;=H_ModM),H_TI+H_ServNPL,0)-IF($B51=2,H_LegalJ*H_LegalShare,0)+IF(AND($B51&gt;H_ModM,$B51&lt;=H_ModM+G$9),G$10-H_ServPerf,0)+IF($B51=H_ModM+G$9,G$12,0)</f>
        <v>0</v>
      </c>
      <c r="H51" s="19" t="n">
        <f aca="false">-IF($B51=0,H_Acq+H_Board,0)-IF(AND($B51&gt;=1,$B51&lt;=H_ModM),H_TI+H_ServNPL,0)-IF($B51=2,H_LegalJ*H_LegalShare,0)+IF(AND($B51&gt;H_ModM,$B51&lt;=H_ModM+H$9),H$10-H_ServPerf,0)+IF($B51=H_ModM+H$9,H$12,0)</f>
        <v>0</v>
      </c>
      <c r="I51" s="19" t="n">
        <f aca="false">-IF($B51=0,H_Acq+H_Board,0)-IF(AND($B51&gt;=1,$B51&lt;=H_ModM),H_TI+H_ServNPL,0)-IF($B51=2,H_LegalJ*H_LegalShare,0)+IF(AND($B51&gt;H_ModM,$B51&lt;=H_ModM+I$9),I$10-H_ServPerf,0)+IF($B51=H_ModM+I$9,I$12,0)</f>
        <v>0</v>
      </c>
      <c r="J51" s="19" t="n">
        <f aca="false">-IF($B51=0,H_Acq+H_Board,0)-IF(AND($B51&gt;=1,$B51&lt;=H_ModM),H_TI+H_ServNPL,0)-IF($B51=2,H_LegalJ*H_LegalShare,0)+IF(AND($B51&gt;H_ModM,$B51&lt;=H_ModM+J$9),J$10-H_ServPerf,0)+IF($B51=H_ModM+J$9,J$12,0)</f>
        <v>0</v>
      </c>
      <c r="K51" s="19" t="n">
        <f aca="false">-IF($B51=0,H_Acq+H_Board,0)-IF(AND($B51&gt;=1,$B51&lt;=H_ModM),H_TI+H_ServNPL,0)-IF($B51=2,H_LegalJ*H_LegalShare,0)+IF(AND($B51&gt;H_ModM,$B51&lt;=H_ModM+K$9),K$10-H_ServPerf,0)+IF($B51=H_ModM+K$9,K$12,0)</f>
        <v>0</v>
      </c>
      <c r="L51" s="19" t="n">
        <f aca="false">-IF($B51=0,H_Acq+H_Board,0)-IF(AND($B51&gt;=1,$B51&lt;=H_ModM),H_TI+H_ServNPL,0)-IF($B51=2,H_LegalJ*H_LegalShare,0)+IF(AND($B51&gt;H_ModM,$B51&lt;=H_ModM+L$9),L$10-H_ServPerf,0)+IF($B51=H_ModM+L$9,L$12,0)</f>
        <v>0</v>
      </c>
      <c r="M51" s="19" t="n">
        <f aca="false">-IF($B51=0,H_Acq+H_Board,0)-IF(AND($B51&gt;=1,$B51&lt;=H_ModM),H_TI+H_ServNPL,0)-IF($B51=2,H_LegalJ*H_LegalShare,0)+IF(AND($B51&gt;H_ModM,$B51&lt;=H_ModM+M$9),M$10-H_ServPerf,0)+IF($B51=H_ModM+M$9,M$12,0)</f>
        <v>0</v>
      </c>
      <c r="N51" s="19" t="n">
        <f aca="false">-IF($B51=0,H_Acq+H_Board,0)-IF(AND($B51&gt;=1,$B51&lt;=H_DilM+H_DilReo),H_TI+H_ServNPL,0)-IF(AND($B51&gt;H_DilM,$B51&lt;=H_DilM+H_DilReo),H_Util,0)-IF($B51=2,H_LegalJ*H_LegalShare,0)-IF($B51=H_DilM,H_CK+H_Value0*H_Repair+H_DilCost,0)+IF($B51=H_DilM+H_DilReo,H_Value0*(1-H_Haircut)*(1-H_SaleCost),0)</f>
        <v>0</v>
      </c>
      <c r="O51" s="19" t="n">
        <f aca="false">Engine!C62</f>
        <v>-670</v>
      </c>
      <c r="P51" s="19" t="n">
        <f aca="false">H_PR*C51+H_PM*D51+H_PD*N51+H_PF*O51</f>
        <v>-301.5</v>
      </c>
    </row>
    <row r="52" customFormat="false" ht="15" hidden="false" customHeight="false" outlineLevel="0" collapsed="false">
      <c r="B52" s="0" t="n">
        <v>32</v>
      </c>
      <c r="C52" s="19" t="n">
        <f aca="false">-IF($B52=0,H_Acq+H_Board,0)-IF(AND($B52&gt;=1,$B52&lt;=H_ReinstM),H_TI+H_ServNPL,0)-IF($B52=2,H_LegalJ*H_LegalShare,0)+IF($B52=H_ReinstM,C$11,0)+IF(AND($B52&gt;H_ReinstM,$B52&lt;=H_ReinstM+C$9),H_Pmt-H_ServPerf,0)+IF($B52=H_ReinstM+C$9,C$12,0)</f>
        <v>0</v>
      </c>
      <c r="D52" s="19" t="n">
        <f aca="false">-IF($B52=0,H_Acq+H_Board,0)-IF(AND($B52&gt;=1,$B52&lt;=H_ModM),H_TI+H_ServNPL,0)-IF($B52=2,H_LegalJ*H_LegalShare,0)+IF(AND($B52&gt;H_ModM,$B52&lt;=H_ModM+D$9),D$10-H_ServPerf,0)+IF($B52=H_ModM+D$9,D$12,0)</f>
        <v>0</v>
      </c>
      <c r="E52" s="19" t="n">
        <f aca="false">-IF($B52=0,H_Acq+H_Board,0)-IF(AND($B52&gt;=1,$B52&lt;=H_ModM),H_TI+H_ServNPL,0)-IF($B52=2,H_LegalJ*H_LegalShare,0)+IF(AND($B52&gt;H_ModM,$B52&lt;=H_ModM+E$9),E$10-H_ServPerf,0)+IF($B52=H_ModM+E$9,E$12,0)</f>
        <v>0</v>
      </c>
      <c r="F52" s="19" t="n">
        <f aca="false">-IF($B52=0,H_Acq+H_Board,0)-IF(AND($B52&gt;=1,$B52&lt;=H_ModM),H_TI+H_ServNPL,0)-IF($B52=2,H_LegalJ*H_LegalShare,0)+IF(AND($B52&gt;H_ModM,$B52&lt;=H_ModM+F$9),F$10-H_ServPerf,0)+IF($B52=H_ModM+F$9,F$12,0)</f>
        <v>0</v>
      </c>
      <c r="G52" s="19" t="n">
        <f aca="false">-IF($B52=0,H_Acq+H_Board,0)-IF(AND($B52&gt;=1,$B52&lt;=H_ModM),H_TI+H_ServNPL,0)-IF($B52=2,H_LegalJ*H_LegalShare,0)+IF(AND($B52&gt;H_ModM,$B52&lt;=H_ModM+G$9),G$10-H_ServPerf,0)+IF($B52=H_ModM+G$9,G$12,0)</f>
        <v>0</v>
      </c>
      <c r="H52" s="19" t="n">
        <f aca="false">-IF($B52=0,H_Acq+H_Board,0)-IF(AND($B52&gt;=1,$B52&lt;=H_ModM),H_TI+H_ServNPL,0)-IF($B52=2,H_LegalJ*H_LegalShare,0)+IF(AND($B52&gt;H_ModM,$B52&lt;=H_ModM+H$9),H$10-H_ServPerf,0)+IF($B52=H_ModM+H$9,H$12,0)</f>
        <v>0</v>
      </c>
      <c r="I52" s="19" t="n">
        <f aca="false">-IF($B52=0,H_Acq+H_Board,0)-IF(AND($B52&gt;=1,$B52&lt;=H_ModM),H_TI+H_ServNPL,0)-IF($B52=2,H_LegalJ*H_LegalShare,0)+IF(AND($B52&gt;H_ModM,$B52&lt;=H_ModM+I$9),I$10-H_ServPerf,0)+IF($B52=H_ModM+I$9,I$12,0)</f>
        <v>0</v>
      </c>
      <c r="J52" s="19" t="n">
        <f aca="false">-IF($B52=0,H_Acq+H_Board,0)-IF(AND($B52&gt;=1,$B52&lt;=H_ModM),H_TI+H_ServNPL,0)-IF($B52=2,H_LegalJ*H_LegalShare,0)+IF(AND($B52&gt;H_ModM,$B52&lt;=H_ModM+J$9),J$10-H_ServPerf,0)+IF($B52=H_ModM+J$9,J$12,0)</f>
        <v>0</v>
      </c>
      <c r="K52" s="19" t="n">
        <f aca="false">-IF($B52=0,H_Acq+H_Board,0)-IF(AND($B52&gt;=1,$B52&lt;=H_ModM),H_TI+H_ServNPL,0)-IF($B52=2,H_LegalJ*H_LegalShare,0)+IF(AND($B52&gt;H_ModM,$B52&lt;=H_ModM+K$9),K$10-H_ServPerf,0)+IF($B52=H_ModM+K$9,K$12,0)</f>
        <v>0</v>
      </c>
      <c r="L52" s="19" t="n">
        <f aca="false">-IF($B52=0,H_Acq+H_Board,0)-IF(AND($B52&gt;=1,$B52&lt;=H_ModM),H_TI+H_ServNPL,0)-IF($B52=2,H_LegalJ*H_LegalShare,0)+IF(AND($B52&gt;H_ModM,$B52&lt;=H_ModM+L$9),L$10-H_ServPerf,0)+IF($B52=H_ModM+L$9,L$12,0)</f>
        <v>0</v>
      </c>
      <c r="M52" s="19" t="n">
        <f aca="false">-IF($B52=0,H_Acq+H_Board,0)-IF(AND($B52&gt;=1,$B52&lt;=H_ModM),H_TI+H_ServNPL,0)-IF($B52=2,H_LegalJ*H_LegalShare,0)+IF(AND($B52&gt;H_ModM,$B52&lt;=H_ModM+M$9),M$10-H_ServPerf,0)+IF($B52=H_ModM+M$9,M$12,0)</f>
        <v>0</v>
      </c>
      <c r="N52" s="19" t="n">
        <f aca="false">-IF($B52=0,H_Acq+H_Board,0)-IF(AND($B52&gt;=1,$B52&lt;=H_DilM+H_DilReo),H_TI+H_ServNPL,0)-IF(AND($B52&gt;H_DilM,$B52&lt;=H_DilM+H_DilReo),H_Util,0)-IF($B52=2,H_LegalJ*H_LegalShare,0)-IF($B52=H_DilM,H_CK+H_Value0*H_Repair+H_DilCost,0)+IF($B52=H_DilM+H_DilReo,H_Value0*(1-H_Haircut)*(1-H_SaleCost),0)</f>
        <v>0</v>
      </c>
      <c r="O52" s="19" t="n">
        <f aca="false">Engine!C63</f>
        <v>-670</v>
      </c>
      <c r="P52" s="19" t="n">
        <f aca="false">H_PR*C52+H_PM*D52+H_PD*N52+H_PF*O52</f>
        <v>-301.5</v>
      </c>
    </row>
    <row r="53" customFormat="false" ht="15" hidden="false" customHeight="false" outlineLevel="0" collapsed="false">
      <c r="B53" s="0" t="n">
        <v>33</v>
      </c>
      <c r="C53" s="19" t="n">
        <f aca="false">-IF($B53=0,H_Acq+H_Board,0)-IF(AND($B53&gt;=1,$B53&lt;=H_ReinstM),H_TI+H_ServNPL,0)-IF($B53=2,H_LegalJ*H_LegalShare,0)+IF($B53=H_ReinstM,C$11,0)+IF(AND($B53&gt;H_ReinstM,$B53&lt;=H_ReinstM+C$9),H_Pmt-H_ServPerf,0)+IF($B53=H_ReinstM+C$9,C$12,0)</f>
        <v>0</v>
      </c>
      <c r="D53" s="19" t="n">
        <f aca="false">-IF($B53=0,H_Acq+H_Board,0)-IF(AND($B53&gt;=1,$B53&lt;=H_ModM),H_TI+H_ServNPL,0)-IF($B53=2,H_LegalJ*H_LegalShare,0)+IF(AND($B53&gt;H_ModM,$B53&lt;=H_ModM+D$9),D$10-H_ServPerf,0)+IF($B53=H_ModM+D$9,D$12,0)</f>
        <v>0</v>
      </c>
      <c r="E53" s="19" t="n">
        <f aca="false">-IF($B53=0,H_Acq+H_Board,0)-IF(AND($B53&gt;=1,$B53&lt;=H_ModM),H_TI+H_ServNPL,0)-IF($B53=2,H_LegalJ*H_LegalShare,0)+IF(AND($B53&gt;H_ModM,$B53&lt;=H_ModM+E$9),E$10-H_ServPerf,0)+IF($B53=H_ModM+E$9,E$12,0)</f>
        <v>0</v>
      </c>
      <c r="F53" s="19" t="n">
        <f aca="false">-IF($B53=0,H_Acq+H_Board,0)-IF(AND($B53&gt;=1,$B53&lt;=H_ModM),H_TI+H_ServNPL,0)-IF($B53=2,H_LegalJ*H_LegalShare,0)+IF(AND($B53&gt;H_ModM,$B53&lt;=H_ModM+F$9),F$10-H_ServPerf,0)+IF($B53=H_ModM+F$9,F$12,0)</f>
        <v>0</v>
      </c>
      <c r="G53" s="19" t="n">
        <f aca="false">-IF($B53=0,H_Acq+H_Board,0)-IF(AND($B53&gt;=1,$B53&lt;=H_ModM),H_TI+H_ServNPL,0)-IF($B53=2,H_LegalJ*H_LegalShare,0)+IF(AND($B53&gt;H_ModM,$B53&lt;=H_ModM+G$9),G$10-H_ServPerf,0)+IF($B53=H_ModM+G$9,G$12,0)</f>
        <v>0</v>
      </c>
      <c r="H53" s="19" t="n">
        <f aca="false">-IF($B53=0,H_Acq+H_Board,0)-IF(AND($B53&gt;=1,$B53&lt;=H_ModM),H_TI+H_ServNPL,0)-IF($B53=2,H_LegalJ*H_LegalShare,0)+IF(AND($B53&gt;H_ModM,$B53&lt;=H_ModM+H$9),H$10-H_ServPerf,0)+IF($B53=H_ModM+H$9,H$12,0)</f>
        <v>0</v>
      </c>
      <c r="I53" s="19" t="n">
        <f aca="false">-IF($B53=0,H_Acq+H_Board,0)-IF(AND($B53&gt;=1,$B53&lt;=H_ModM),H_TI+H_ServNPL,0)-IF($B53=2,H_LegalJ*H_LegalShare,0)+IF(AND($B53&gt;H_ModM,$B53&lt;=H_ModM+I$9),I$10-H_ServPerf,0)+IF($B53=H_ModM+I$9,I$12,0)</f>
        <v>0</v>
      </c>
      <c r="J53" s="19" t="n">
        <f aca="false">-IF($B53=0,H_Acq+H_Board,0)-IF(AND($B53&gt;=1,$B53&lt;=H_ModM),H_TI+H_ServNPL,0)-IF($B53=2,H_LegalJ*H_LegalShare,0)+IF(AND($B53&gt;H_ModM,$B53&lt;=H_ModM+J$9),J$10-H_ServPerf,0)+IF($B53=H_ModM+J$9,J$12,0)</f>
        <v>0</v>
      </c>
      <c r="K53" s="19" t="n">
        <f aca="false">-IF($B53=0,H_Acq+H_Board,0)-IF(AND($B53&gt;=1,$B53&lt;=H_ModM),H_TI+H_ServNPL,0)-IF($B53=2,H_LegalJ*H_LegalShare,0)+IF(AND($B53&gt;H_ModM,$B53&lt;=H_ModM+K$9),K$10-H_ServPerf,0)+IF($B53=H_ModM+K$9,K$12,0)</f>
        <v>0</v>
      </c>
      <c r="L53" s="19" t="n">
        <f aca="false">-IF($B53=0,H_Acq+H_Board,0)-IF(AND($B53&gt;=1,$B53&lt;=H_ModM),H_TI+H_ServNPL,0)-IF($B53=2,H_LegalJ*H_LegalShare,0)+IF(AND($B53&gt;H_ModM,$B53&lt;=H_ModM+L$9),L$10-H_ServPerf,0)+IF($B53=H_ModM+L$9,L$12,0)</f>
        <v>0</v>
      </c>
      <c r="M53" s="19" t="n">
        <f aca="false">-IF($B53=0,H_Acq+H_Board,0)-IF(AND($B53&gt;=1,$B53&lt;=H_ModM),H_TI+H_ServNPL,0)-IF($B53=2,H_LegalJ*H_LegalShare,0)+IF(AND($B53&gt;H_ModM,$B53&lt;=H_ModM+M$9),M$10-H_ServPerf,0)+IF($B53=H_ModM+M$9,M$12,0)</f>
        <v>0</v>
      </c>
      <c r="N53" s="19" t="n">
        <f aca="false">-IF($B53=0,H_Acq+H_Board,0)-IF(AND($B53&gt;=1,$B53&lt;=H_DilM+H_DilReo),H_TI+H_ServNPL,0)-IF(AND($B53&gt;H_DilM,$B53&lt;=H_DilM+H_DilReo),H_Util,0)-IF($B53=2,H_LegalJ*H_LegalShare,0)-IF($B53=H_DilM,H_CK+H_Value0*H_Repair+H_DilCost,0)+IF($B53=H_DilM+H_DilReo,H_Value0*(1-H_Haircut)*(1-H_SaleCost),0)</f>
        <v>0</v>
      </c>
      <c r="O53" s="19" t="n">
        <f aca="false">Engine!C64</f>
        <v>-8970</v>
      </c>
      <c r="P53" s="19" t="n">
        <f aca="false">H_PR*C53+H_PM*D53+H_PD*N53+H_PF*O53</f>
        <v>-4036.5</v>
      </c>
    </row>
    <row r="54" customFormat="false" ht="15" hidden="false" customHeight="false" outlineLevel="0" collapsed="false">
      <c r="B54" s="0" t="n">
        <v>34</v>
      </c>
      <c r="C54" s="19" t="n">
        <f aca="false">-IF($B54=0,H_Acq+H_Board,0)-IF(AND($B54&gt;=1,$B54&lt;=H_ReinstM),H_TI+H_ServNPL,0)-IF($B54=2,H_LegalJ*H_LegalShare,0)+IF($B54=H_ReinstM,C$11,0)+IF(AND($B54&gt;H_ReinstM,$B54&lt;=H_ReinstM+C$9),H_Pmt-H_ServPerf,0)+IF($B54=H_ReinstM+C$9,C$12,0)</f>
        <v>0</v>
      </c>
      <c r="D54" s="19" t="n">
        <f aca="false">-IF($B54=0,H_Acq+H_Board,0)-IF(AND($B54&gt;=1,$B54&lt;=H_ModM),H_TI+H_ServNPL,0)-IF($B54=2,H_LegalJ*H_LegalShare,0)+IF(AND($B54&gt;H_ModM,$B54&lt;=H_ModM+D$9),D$10-H_ServPerf,0)+IF($B54=H_ModM+D$9,D$12,0)</f>
        <v>0</v>
      </c>
      <c r="E54" s="19" t="n">
        <f aca="false">-IF($B54=0,H_Acq+H_Board,0)-IF(AND($B54&gt;=1,$B54&lt;=H_ModM),H_TI+H_ServNPL,0)-IF($B54=2,H_LegalJ*H_LegalShare,0)+IF(AND($B54&gt;H_ModM,$B54&lt;=H_ModM+E$9),E$10-H_ServPerf,0)+IF($B54=H_ModM+E$9,E$12,0)</f>
        <v>0</v>
      </c>
      <c r="F54" s="19" t="n">
        <f aca="false">-IF($B54=0,H_Acq+H_Board,0)-IF(AND($B54&gt;=1,$B54&lt;=H_ModM),H_TI+H_ServNPL,0)-IF($B54=2,H_LegalJ*H_LegalShare,0)+IF(AND($B54&gt;H_ModM,$B54&lt;=H_ModM+F$9),F$10-H_ServPerf,0)+IF($B54=H_ModM+F$9,F$12,0)</f>
        <v>0</v>
      </c>
      <c r="G54" s="19" t="n">
        <f aca="false">-IF($B54=0,H_Acq+H_Board,0)-IF(AND($B54&gt;=1,$B54&lt;=H_ModM),H_TI+H_ServNPL,0)-IF($B54=2,H_LegalJ*H_LegalShare,0)+IF(AND($B54&gt;H_ModM,$B54&lt;=H_ModM+G$9),G$10-H_ServPerf,0)+IF($B54=H_ModM+G$9,G$12,0)</f>
        <v>0</v>
      </c>
      <c r="H54" s="19" t="n">
        <f aca="false">-IF($B54=0,H_Acq+H_Board,0)-IF(AND($B54&gt;=1,$B54&lt;=H_ModM),H_TI+H_ServNPL,0)-IF($B54=2,H_LegalJ*H_LegalShare,0)+IF(AND($B54&gt;H_ModM,$B54&lt;=H_ModM+H$9),H$10-H_ServPerf,0)+IF($B54=H_ModM+H$9,H$12,0)</f>
        <v>0</v>
      </c>
      <c r="I54" s="19" t="n">
        <f aca="false">-IF($B54=0,H_Acq+H_Board,0)-IF(AND($B54&gt;=1,$B54&lt;=H_ModM),H_TI+H_ServNPL,0)-IF($B54=2,H_LegalJ*H_LegalShare,0)+IF(AND($B54&gt;H_ModM,$B54&lt;=H_ModM+I$9),I$10-H_ServPerf,0)+IF($B54=H_ModM+I$9,I$12,0)</f>
        <v>0</v>
      </c>
      <c r="J54" s="19" t="n">
        <f aca="false">-IF($B54=0,H_Acq+H_Board,0)-IF(AND($B54&gt;=1,$B54&lt;=H_ModM),H_TI+H_ServNPL,0)-IF($B54=2,H_LegalJ*H_LegalShare,0)+IF(AND($B54&gt;H_ModM,$B54&lt;=H_ModM+J$9),J$10-H_ServPerf,0)+IF($B54=H_ModM+J$9,J$12,0)</f>
        <v>0</v>
      </c>
      <c r="K54" s="19" t="n">
        <f aca="false">-IF($B54=0,H_Acq+H_Board,0)-IF(AND($B54&gt;=1,$B54&lt;=H_ModM),H_TI+H_ServNPL,0)-IF($B54=2,H_LegalJ*H_LegalShare,0)+IF(AND($B54&gt;H_ModM,$B54&lt;=H_ModM+K$9),K$10-H_ServPerf,0)+IF($B54=H_ModM+K$9,K$12,0)</f>
        <v>0</v>
      </c>
      <c r="L54" s="19" t="n">
        <f aca="false">-IF($B54=0,H_Acq+H_Board,0)-IF(AND($B54&gt;=1,$B54&lt;=H_ModM),H_TI+H_ServNPL,0)-IF($B54=2,H_LegalJ*H_LegalShare,0)+IF(AND($B54&gt;H_ModM,$B54&lt;=H_ModM+L$9),L$10-H_ServPerf,0)+IF($B54=H_ModM+L$9,L$12,0)</f>
        <v>0</v>
      </c>
      <c r="M54" s="19" t="n">
        <f aca="false">-IF($B54=0,H_Acq+H_Board,0)-IF(AND($B54&gt;=1,$B54&lt;=H_ModM),H_TI+H_ServNPL,0)-IF($B54=2,H_LegalJ*H_LegalShare,0)+IF(AND($B54&gt;H_ModM,$B54&lt;=H_ModM+M$9),M$10-H_ServPerf,0)+IF($B54=H_ModM+M$9,M$12,0)</f>
        <v>0</v>
      </c>
      <c r="N54" s="19" t="n">
        <f aca="false">-IF($B54=0,H_Acq+H_Board,0)-IF(AND($B54&gt;=1,$B54&lt;=H_DilM+H_DilReo),H_TI+H_ServNPL,0)-IF(AND($B54&gt;H_DilM,$B54&lt;=H_DilM+H_DilReo),H_Util,0)-IF($B54=2,H_LegalJ*H_LegalShare,0)-IF($B54=H_DilM,H_CK+H_Value0*H_Repair+H_DilCost,0)+IF($B54=H_DilM+H_DilReo,H_Value0*(1-H_Haircut)*(1-H_SaleCost),0)</f>
        <v>0</v>
      </c>
      <c r="O54" s="19" t="n">
        <f aca="false">Engine!C65</f>
        <v>-670</v>
      </c>
      <c r="P54" s="19" t="n">
        <f aca="false">H_PR*C54+H_PM*D54+H_PD*N54+H_PF*O54</f>
        <v>-301.5</v>
      </c>
    </row>
    <row r="55" customFormat="false" ht="15" hidden="false" customHeight="false" outlineLevel="0" collapsed="false">
      <c r="B55" s="0" t="n">
        <v>35</v>
      </c>
      <c r="C55" s="19" t="n">
        <f aca="false">-IF($B55=0,H_Acq+H_Board,0)-IF(AND($B55&gt;=1,$B55&lt;=H_ReinstM),H_TI+H_ServNPL,0)-IF($B55=2,H_LegalJ*H_LegalShare,0)+IF($B55=H_ReinstM,C$11,0)+IF(AND($B55&gt;H_ReinstM,$B55&lt;=H_ReinstM+C$9),H_Pmt-H_ServPerf,0)+IF($B55=H_ReinstM+C$9,C$12,0)</f>
        <v>0</v>
      </c>
      <c r="D55" s="19" t="n">
        <f aca="false">-IF($B55=0,H_Acq+H_Board,0)-IF(AND($B55&gt;=1,$B55&lt;=H_ModM),H_TI+H_ServNPL,0)-IF($B55=2,H_LegalJ*H_LegalShare,0)+IF(AND($B55&gt;H_ModM,$B55&lt;=H_ModM+D$9),D$10-H_ServPerf,0)+IF($B55=H_ModM+D$9,D$12,0)</f>
        <v>0</v>
      </c>
      <c r="E55" s="19" t="n">
        <f aca="false">-IF($B55=0,H_Acq+H_Board,0)-IF(AND($B55&gt;=1,$B55&lt;=H_ModM),H_TI+H_ServNPL,0)-IF($B55=2,H_LegalJ*H_LegalShare,0)+IF(AND($B55&gt;H_ModM,$B55&lt;=H_ModM+E$9),E$10-H_ServPerf,0)+IF($B55=H_ModM+E$9,E$12,0)</f>
        <v>0</v>
      </c>
      <c r="F55" s="19" t="n">
        <f aca="false">-IF($B55=0,H_Acq+H_Board,0)-IF(AND($B55&gt;=1,$B55&lt;=H_ModM),H_TI+H_ServNPL,0)-IF($B55=2,H_LegalJ*H_LegalShare,0)+IF(AND($B55&gt;H_ModM,$B55&lt;=H_ModM+F$9),F$10-H_ServPerf,0)+IF($B55=H_ModM+F$9,F$12,0)</f>
        <v>0</v>
      </c>
      <c r="G55" s="19" t="n">
        <f aca="false">-IF($B55=0,H_Acq+H_Board,0)-IF(AND($B55&gt;=1,$B55&lt;=H_ModM),H_TI+H_ServNPL,0)-IF($B55=2,H_LegalJ*H_LegalShare,0)+IF(AND($B55&gt;H_ModM,$B55&lt;=H_ModM+G$9),G$10-H_ServPerf,0)+IF($B55=H_ModM+G$9,G$12,0)</f>
        <v>0</v>
      </c>
      <c r="H55" s="19" t="n">
        <f aca="false">-IF($B55=0,H_Acq+H_Board,0)-IF(AND($B55&gt;=1,$B55&lt;=H_ModM),H_TI+H_ServNPL,0)-IF($B55=2,H_LegalJ*H_LegalShare,0)+IF(AND($B55&gt;H_ModM,$B55&lt;=H_ModM+H$9),H$10-H_ServPerf,0)+IF($B55=H_ModM+H$9,H$12,0)</f>
        <v>0</v>
      </c>
      <c r="I55" s="19" t="n">
        <f aca="false">-IF($B55=0,H_Acq+H_Board,0)-IF(AND($B55&gt;=1,$B55&lt;=H_ModM),H_TI+H_ServNPL,0)-IF($B55=2,H_LegalJ*H_LegalShare,0)+IF(AND($B55&gt;H_ModM,$B55&lt;=H_ModM+I$9),I$10-H_ServPerf,0)+IF($B55=H_ModM+I$9,I$12,0)</f>
        <v>0</v>
      </c>
      <c r="J55" s="19" t="n">
        <f aca="false">-IF($B55=0,H_Acq+H_Board,0)-IF(AND($B55&gt;=1,$B55&lt;=H_ModM),H_TI+H_ServNPL,0)-IF($B55=2,H_LegalJ*H_LegalShare,0)+IF(AND($B55&gt;H_ModM,$B55&lt;=H_ModM+J$9),J$10-H_ServPerf,0)+IF($B55=H_ModM+J$9,J$12,0)</f>
        <v>0</v>
      </c>
      <c r="K55" s="19" t="n">
        <f aca="false">-IF($B55=0,H_Acq+H_Board,0)-IF(AND($B55&gt;=1,$B55&lt;=H_ModM),H_TI+H_ServNPL,0)-IF($B55=2,H_LegalJ*H_LegalShare,0)+IF(AND($B55&gt;H_ModM,$B55&lt;=H_ModM+K$9),K$10-H_ServPerf,0)+IF($B55=H_ModM+K$9,K$12,0)</f>
        <v>0</v>
      </c>
      <c r="L55" s="19" t="n">
        <f aca="false">-IF($B55=0,H_Acq+H_Board,0)-IF(AND($B55&gt;=1,$B55&lt;=H_ModM),H_TI+H_ServNPL,0)-IF($B55=2,H_LegalJ*H_LegalShare,0)+IF(AND($B55&gt;H_ModM,$B55&lt;=H_ModM+L$9),L$10-H_ServPerf,0)+IF($B55=H_ModM+L$9,L$12,0)</f>
        <v>0</v>
      </c>
      <c r="M55" s="19" t="n">
        <f aca="false">-IF($B55=0,H_Acq+H_Board,0)-IF(AND($B55&gt;=1,$B55&lt;=H_ModM),H_TI+H_ServNPL,0)-IF($B55=2,H_LegalJ*H_LegalShare,0)+IF(AND($B55&gt;H_ModM,$B55&lt;=H_ModM+M$9),M$10-H_ServPerf,0)+IF($B55=H_ModM+M$9,M$12,0)</f>
        <v>0</v>
      </c>
      <c r="N55" s="19" t="n">
        <f aca="false">-IF($B55=0,H_Acq+H_Board,0)-IF(AND($B55&gt;=1,$B55&lt;=H_DilM+H_DilReo),H_TI+H_ServNPL,0)-IF(AND($B55&gt;H_DilM,$B55&lt;=H_DilM+H_DilReo),H_Util,0)-IF($B55=2,H_LegalJ*H_LegalShare,0)-IF($B55=H_DilM,H_CK+H_Value0*H_Repair+H_DilCost,0)+IF($B55=H_DilM+H_DilReo,H_Value0*(1-H_Haircut)*(1-H_SaleCost),0)</f>
        <v>0</v>
      </c>
      <c r="O55" s="19" t="n">
        <f aca="false">Engine!C66</f>
        <v>-670</v>
      </c>
      <c r="P55" s="19" t="n">
        <f aca="false">H_PR*C55+H_PM*D55+H_PD*N55+H_PF*O55</f>
        <v>-301.5</v>
      </c>
    </row>
    <row r="56" customFormat="false" ht="15" hidden="false" customHeight="false" outlineLevel="0" collapsed="false">
      <c r="B56" s="0" t="n">
        <v>36</v>
      </c>
      <c r="C56" s="19" t="n">
        <f aca="false">-IF($B56=0,H_Acq+H_Board,0)-IF(AND($B56&gt;=1,$B56&lt;=H_ReinstM),H_TI+H_ServNPL,0)-IF($B56=2,H_LegalJ*H_LegalShare,0)+IF($B56=H_ReinstM,C$11,0)+IF(AND($B56&gt;H_ReinstM,$B56&lt;=H_ReinstM+C$9),H_Pmt-H_ServPerf,0)+IF($B56=H_ReinstM+C$9,C$12,0)</f>
        <v>0</v>
      </c>
      <c r="D56" s="19" t="n">
        <f aca="false">-IF($B56=0,H_Acq+H_Board,0)-IF(AND($B56&gt;=1,$B56&lt;=H_ModM),H_TI+H_ServNPL,0)-IF($B56=2,H_LegalJ*H_LegalShare,0)+IF(AND($B56&gt;H_ModM,$B56&lt;=H_ModM+D$9),D$10-H_ServPerf,0)+IF($B56=H_ModM+D$9,D$12,0)</f>
        <v>0</v>
      </c>
      <c r="E56" s="19" t="n">
        <f aca="false">-IF($B56=0,H_Acq+H_Board,0)-IF(AND($B56&gt;=1,$B56&lt;=H_ModM),H_TI+H_ServNPL,0)-IF($B56=2,H_LegalJ*H_LegalShare,0)+IF(AND($B56&gt;H_ModM,$B56&lt;=H_ModM+E$9),E$10-H_ServPerf,0)+IF($B56=H_ModM+E$9,E$12,0)</f>
        <v>0</v>
      </c>
      <c r="F56" s="19" t="n">
        <f aca="false">-IF($B56=0,H_Acq+H_Board,0)-IF(AND($B56&gt;=1,$B56&lt;=H_ModM),H_TI+H_ServNPL,0)-IF($B56=2,H_LegalJ*H_LegalShare,0)+IF(AND($B56&gt;H_ModM,$B56&lt;=H_ModM+F$9),F$10-H_ServPerf,0)+IF($B56=H_ModM+F$9,F$12,0)</f>
        <v>0</v>
      </c>
      <c r="G56" s="19" t="n">
        <f aca="false">-IF($B56=0,H_Acq+H_Board,0)-IF(AND($B56&gt;=1,$B56&lt;=H_ModM),H_TI+H_ServNPL,0)-IF($B56=2,H_LegalJ*H_LegalShare,0)+IF(AND($B56&gt;H_ModM,$B56&lt;=H_ModM+G$9),G$10-H_ServPerf,0)+IF($B56=H_ModM+G$9,G$12,0)</f>
        <v>0</v>
      </c>
      <c r="H56" s="19" t="n">
        <f aca="false">-IF($B56=0,H_Acq+H_Board,0)-IF(AND($B56&gt;=1,$B56&lt;=H_ModM),H_TI+H_ServNPL,0)-IF($B56=2,H_LegalJ*H_LegalShare,0)+IF(AND($B56&gt;H_ModM,$B56&lt;=H_ModM+H$9),H$10-H_ServPerf,0)+IF($B56=H_ModM+H$9,H$12,0)</f>
        <v>0</v>
      </c>
      <c r="I56" s="19" t="n">
        <f aca="false">-IF($B56=0,H_Acq+H_Board,0)-IF(AND($B56&gt;=1,$B56&lt;=H_ModM),H_TI+H_ServNPL,0)-IF($B56=2,H_LegalJ*H_LegalShare,0)+IF(AND($B56&gt;H_ModM,$B56&lt;=H_ModM+I$9),I$10-H_ServPerf,0)+IF($B56=H_ModM+I$9,I$12,0)</f>
        <v>0</v>
      </c>
      <c r="J56" s="19" t="n">
        <f aca="false">-IF($B56=0,H_Acq+H_Board,0)-IF(AND($B56&gt;=1,$B56&lt;=H_ModM),H_TI+H_ServNPL,0)-IF($B56=2,H_LegalJ*H_LegalShare,0)+IF(AND($B56&gt;H_ModM,$B56&lt;=H_ModM+J$9),J$10-H_ServPerf,0)+IF($B56=H_ModM+J$9,J$12,0)</f>
        <v>0</v>
      </c>
      <c r="K56" s="19" t="n">
        <f aca="false">-IF($B56=0,H_Acq+H_Board,0)-IF(AND($B56&gt;=1,$B56&lt;=H_ModM),H_TI+H_ServNPL,0)-IF($B56=2,H_LegalJ*H_LegalShare,0)+IF(AND($B56&gt;H_ModM,$B56&lt;=H_ModM+K$9),K$10-H_ServPerf,0)+IF($B56=H_ModM+K$9,K$12,0)</f>
        <v>0</v>
      </c>
      <c r="L56" s="19" t="n">
        <f aca="false">-IF($B56=0,H_Acq+H_Board,0)-IF(AND($B56&gt;=1,$B56&lt;=H_ModM),H_TI+H_ServNPL,0)-IF($B56=2,H_LegalJ*H_LegalShare,0)+IF(AND($B56&gt;H_ModM,$B56&lt;=H_ModM+L$9),L$10-H_ServPerf,0)+IF($B56=H_ModM+L$9,L$12,0)</f>
        <v>0</v>
      </c>
      <c r="M56" s="19" t="n">
        <f aca="false">-IF($B56=0,H_Acq+H_Board,0)-IF(AND($B56&gt;=1,$B56&lt;=H_ModM),H_TI+H_ServNPL,0)-IF($B56=2,H_LegalJ*H_LegalShare,0)+IF(AND($B56&gt;H_ModM,$B56&lt;=H_ModM+M$9),M$10-H_ServPerf,0)+IF($B56=H_ModM+M$9,M$12,0)</f>
        <v>0</v>
      </c>
      <c r="N56" s="19" t="n">
        <f aca="false">-IF($B56=0,H_Acq+H_Board,0)-IF(AND($B56&gt;=1,$B56&lt;=H_DilM+H_DilReo),H_TI+H_ServNPL,0)-IF(AND($B56&gt;H_DilM,$B56&lt;=H_DilM+H_DilReo),H_Util,0)-IF($B56=2,H_LegalJ*H_LegalShare,0)-IF($B56=H_DilM,H_CK+H_Value0*H_Repair+H_DilCost,0)+IF($B56=H_DilM+H_DilReo,H_Value0*(1-H_Haircut)*(1-H_SaleCost),0)</f>
        <v>0</v>
      </c>
      <c r="O56" s="19" t="n">
        <f aca="false">Engine!C67</f>
        <v>-670</v>
      </c>
      <c r="P56" s="19" t="n">
        <f aca="false">H_PR*C56+H_PM*D56+H_PD*N56+H_PF*O56</f>
        <v>-301.5</v>
      </c>
    </row>
    <row r="57" customFormat="false" ht="15" hidden="false" customHeight="false" outlineLevel="0" collapsed="false">
      <c r="B57" s="0" t="n">
        <v>37</v>
      </c>
      <c r="C57" s="19" t="n">
        <f aca="false">-IF($B57=0,H_Acq+H_Board,0)-IF(AND($B57&gt;=1,$B57&lt;=H_ReinstM),H_TI+H_ServNPL,0)-IF($B57=2,H_LegalJ*H_LegalShare,0)+IF($B57=H_ReinstM,C$11,0)+IF(AND($B57&gt;H_ReinstM,$B57&lt;=H_ReinstM+C$9),H_Pmt-H_ServPerf,0)+IF($B57=H_ReinstM+C$9,C$12,0)</f>
        <v>0</v>
      </c>
      <c r="D57" s="19" t="n">
        <f aca="false">-IF($B57=0,H_Acq+H_Board,0)-IF(AND($B57&gt;=1,$B57&lt;=H_ModM),H_TI+H_ServNPL,0)-IF($B57=2,H_LegalJ*H_LegalShare,0)+IF(AND($B57&gt;H_ModM,$B57&lt;=H_ModM+D$9),D$10-H_ServPerf,0)+IF($B57=H_ModM+D$9,D$12,0)</f>
        <v>0</v>
      </c>
      <c r="E57" s="19" t="n">
        <f aca="false">-IF($B57=0,H_Acq+H_Board,0)-IF(AND($B57&gt;=1,$B57&lt;=H_ModM),H_TI+H_ServNPL,0)-IF($B57=2,H_LegalJ*H_LegalShare,0)+IF(AND($B57&gt;H_ModM,$B57&lt;=H_ModM+E$9),E$10-H_ServPerf,0)+IF($B57=H_ModM+E$9,E$12,0)</f>
        <v>0</v>
      </c>
      <c r="F57" s="19" t="n">
        <f aca="false">-IF($B57=0,H_Acq+H_Board,0)-IF(AND($B57&gt;=1,$B57&lt;=H_ModM),H_TI+H_ServNPL,0)-IF($B57=2,H_LegalJ*H_LegalShare,0)+IF(AND($B57&gt;H_ModM,$B57&lt;=H_ModM+F$9),F$10-H_ServPerf,0)+IF($B57=H_ModM+F$9,F$12,0)</f>
        <v>0</v>
      </c>
      <c r="G57" s="19" t="n">
        <f aca="false">-IF($B57=0,H_Acq+H_Board,0)-IF(AND($B57&gt;=1,$B57&lt;=H_ModM),H_TI+H_ServNPL,0)-IF($B57=2,H_LegalJ*H_LegalShare,0)+IF(AND($B57&gt;H_ModM,$B57&lt;=H_ModM+G$9),G$10-H_ServPerf,0)+IF($B57=H_ModM+G$9,G$12,0)</f>
        <v>0</v>
      </c>
      <c r="H57" s="19" t="n">
        <f aca="false">-IF($B57=0,H_Acq+H_Board,0)-IF(AND($B57&gt;=1,$B57&lt;=H_ModM),H_TI+H_ServNPL,0)-IF($B57=2,H_LegalJ*H_LegalShare,0)+IF(AND($B57&gt;H_ModM,$B57&lt;=H_ModM+H$9),H$10-H_ServPerf,0)+IF($B57=H_ModM+H$9,H$12,0)</f>
        <v>0</v>
      </c>
      <c r="I57" s="19" t="n">
        <f aca="false">-IF($B57=0,H_Acq+H_Board,0)-IF(AND($B57&gt;=1,$B57&lt;=H_ModM),H_TI+H_ServNPL,0)-IF($B57=2,H_LegalJ*H_LegalShare,0)+IF(AND($B57&gt;H_ModM,$B57&lt;=H_ModM+I$9),I$10-H_ServPerf,0)+IF($B57=H_ModM+I$9,I$12,0)</f>
        <v>0</v>
      </c>
      <c r="J57" s="19" t="n">
        <f aca="false">-IF($B57=0,H_Acq+H_Board,0)-IF(AND($B57&gt;=1,$B57&lt;=H_ModM),H_TI+H_ServNPL,0)-IF($B57=2,H_LegalJ*H_LegalShare,0)+IF(AND($B57&gt;H_ModM,$B57&lt;=H_ModM+J$9),J$10-H_ServPerf,0)+IF($B57=H_ModM+J$9,J$12,0)</f>
        <v>0</v>
      </c>
      <c r="K57" s="19" t="n">
        <f aca="false">-IF($B57=0,H_Acq+H_Board,0)-IF(AND($B57&gt;=1,$B57&lt;=H_ModM),H_TI+H_ServNPL,0)-IF($B57=2,H_LegalJ*H_LegalShare,0)+IF(AND($B57&gt;H_ModM,$B57&lt;=H_ModM+K$9),K$10-H_ServPerf,0)+IF($B57=H_ModM+K$9,K$12,0)</f>
        <v>0</v>
      </c>
      <c r="L57" s="19" t="n">
        <f aca="false">-IF($B57=0,H_Acq+H_Board,0)-IF(AND($B57&gt;=1,$B57&lt;=H_ModM),H_TI+H_ServNPL,0)-IF($B57=2,H_LegalJ*H_LegalShare,0)+IF(AND($B57&gt;H_ModM,$B57&lt;=H_ModM+L$9),L$10-H_ServPerf,0)+IF($B57=H_ModM+L$9,L$12,0)</f>
        <v>0</v>
      </c>
      <c r="M57" s="19" t="n">
        <f aca="false">-IF($B57=0,H_Acq+H_Board,0)-IF(AND($B57&gt;=1,$B57&lt;=H_ModM),H_TI+H_ServNPL,0)-IF($B57=2,H_LegalJ*H_LegalShare,0)+IF(AND($B57&gt;H_ModM,$B57&lt;=H_ModM+M$9),M$10-H_ServPerf,0)+IF($B57=H_ModM+M$9,M$12,0)</f>
        <v>0</v>
      </c>
      <c r="N57" s="19" t="n">
        <f aca="false">-IF($B57=0,H_Acq+H_Board,0)-IF(AND($B57&gt;=1,$B57&lt;=H_DilM+H_DilReo),H_TI+H_ServNPL,0)-IF(AND($B57&gt;H_DilM,$B57&lt;=H_DilM+H_DilReo),H_Util,0)-IF($B57=2,H_LegalJ*H_LegalShare,0)-IF($B57=H_DilM,H_CK+H_Value0*H_Repair+H_DilCost,0)+IF($B57=H_DilM+H_DilReo,H_Value0*(1-H_Haircut)*(1-H_SaleCost),0)</f>
        <v>0</v>
      </c>
      <c r="O57" s="19" t="n">
        <f aca="false">Engine!C68</f>
        <v>176774</v>
      </c>
      <c r="P57" s="19" t="n">
        <f aca="false">H_PR*C57+H_PM*D57+H_PD*N57+H_PF*O57</f>
        <v>79548.3</v>
      </c>
    </row>
    <row r="58" customFormat="false" ht="15" hidden="false" customHeight="false" outlineLevel="0" collapsed="false">
      <c r="B58" s="0" t="n">
        <v>38</v>
      </c>
      <c r="C58" s="19" t="n">
        <f aca="false">-IF($B58=0,H_Acq+H_Board,0)-IF(AND($B58&gt;=1,$B58&lt;=H_ReinstM),H_TI+H_ServNPL,0)-IF($B58=2,H_LegalJ*H_LegalShare,0)+IF($B58=H_ReinstM,C$11,0)+IF(AND($B58&gt;H_ReinstM,$B58&lt;=H_ReinstM+C$9),H_Pmt-H_ServPerf,0)+IF($B58=H_ReinstM+C$9,C$12,0)</f>
        <v>0</v>
      </c>
      <c r="D58" s="19" t="n">
        <f aca="false">-IF($B58=0,H_Acq+H_Board,0)-IF(AND($B58&gt;=1,$B58&lt;=H_ModM),H_TI+H_ServNPL,0)-IF($B58=2,H_LegalJ*H_LegalShare,0)+IF(AND($B58&gt;H_ModM,$B58&lt;=H_ModM+D$9),D$10-H_ServPerf,0)+IF($B58=H_ModM+D$9,D$12,0)</f>
        <v>0</v>
      </c>
      <c r="E58" s="19" t="n">
        <f aca="false">-IF($B58=0,H_Acq+H_Board,0)-IF(AND($B58&gt;=1,$B58&lt;=H_ModM),H_TI+H_ServNPL,0)-IF($B58=2,H_LegalJ*H_LegalShare,0)+IF(AND($B58&gt;H_ModM,$B58&lt;=H_ModM+E$9),E$10-H_ServPerf,0)+IF($B58=H_ModM+E$9,E$12,0)</f>
        <v>0</v>
      </c>
      <c r="F58" s="19" t="n">
        <f aca="false">-IF($B58=0,H_Acq+H_Board,0)-IF(AND($B58&gt;=1,$B58&lt;=H_ModM),H_TI+H_ServNPL,0)-IF($B58=2,H_LegalJ*H_LegalShare,0)+IF(AND($B58&gt;H_ModM,$B58&lt;=H_ModM+F$9),F$10-H_ServPerf,0)+IF($B58=H_ModM+F$9,F$12,0)</f>
        <v>0</v>
      </c>
      <c r="G58" s="19" t="n">
        <f aca="false">-IF($B58=0,H_Acq+H_Board,0)-IF(AND($B58&gt;=1,$B58&lt;=H_ModM),H_TI+H_ServNPL,0)-IF($B58=2,H_LegalJ*H_LegalShare,0)+IF(AND($B58&gt;H_ModM,$B58&lt;=H_ModM+G$9),G$10-H_ServPerf,0)+IF($B58=H_ModM+G$9,G$12,0)</f>
        <v>0</v>
      </c>
      <c r="H58" s="19" t="n">
        <f aca="false">-IF($B58=0,H_Acq+H_Board,0)-IF(AND($B58&gt;=1,$B58&lt;=H_ModM),H_TI+H_ServNPL,0)-IF($B58=2,H_LegalJ*H_LegalShare,0)+IF(AND($B58&gt;H_ModM,$B58&lt;=H_ModM+H$9),H$10-H_ServPerf,0)+IF($B58=H_ModM+H$9,H$12,0)</f>
        <v>0</v>
      </c>
      <c r="I58" s="19" t="n">
        <f aca="false">-IF($B58=0,H_Acq+H_Board,0)-IF(AND($B58&gt;=1,$B58&lt;=H_ModM),H_TI+H_ServNPL,0)-IF($B58=2,H_LegalJ*H_LegalShare,0)+IF(AND($B58&gt;H_ModM,$B58&lt;=H_ModM+I$9),I$10-H_ServPerf,0)+IF($B58=H_ModM+I$9,I$12,0)</f>
        <v>0</v>
      </c>
      <c r="J58" s="19" t="n">
        <f aca="false">-IF($B58=0,H_Acq+H_Board,0)-IF(AND($B58&gt;=1,$B58&lt;=H_ModM),H_TI+H_ServNPL,0)-IF($B58=2,H_LegalJ*H_LegalShare,0)+IF(AND($B58&gt;H_ModM,$B58&lt;=H_ModM+J$9),J$10-H_ServPerf,0)+IF($B58=H_ModM+J$9,J$12,0)</f>
        <v>0</v>
      </c>
      <c r="K58" s="19" t="n">
        <f aca="false">-IF($B58=0,H_Acq+H_Board,0)-IF(AND($B58&gt;=1,$B58&lt;=H_ModM),H_TI+H_ServNPL,0)-IF($B58=2,H_LegalJ*H_LegalShare,0)+IF(AND($B58&gt;H_ModM,$B58&lt;=H_ModM+K$9),K$10-H_ServPerf,0)+IF($B58=H_ModM+K$9,K$12,0)</f>
        <v>0</v>
      </c>
      <c r="L58" s="19" t="n">
        <f aca="false">-IF($B58=0,H_Acq+H_Board,0)-IF(AND($B58&gt;=1,$B58&lt;=H_ModM),H_TI+H_ServNPL,0)-IF($B58=2,H_LegalJ*H_LegalShare,0)+IF(AND($B58&gt;H_ModM,$B58&lt;=H_ModM+L$9),L$10-H_ServPerf,0)+IF($B58=H_ModM+L$9,L$12,0)</f>
        <v>0</v>
      </c>
      <c r="M58" s="19" t="n">
        <f aca="false">-IF($B58=0,H_Acq+H_Board,0)-IF(AND($B58&gt;=1,$B58&lt;=H_ModM),H_TI+H_ServNPL,0)-IF($B58=2,H_LegalJ*H_LegalShare,0)+IF(AND($B58&gt;H_ModM,$B58&lt;=H_ModM+M$9),M$10-H_ServPerf,0)+IF($B58=H_ModM+M$9,M$12,0)</f>
        <v>0</v>
      </c>
      <c r="N58" s="19" t="n">
        <f aca="false">-IF($B58=0,H_Acq+H_Board,0)-IF(AND($B58&gt;=1,$B58&lt;=H_DilM+H_DilReo),H_TI+H_ServNPL,0)-IF(AND($B58&gt;H_DilM,$B58&lt;=H_DilM+H_DilReo),H_Util,0)-IF($B58=2,H_LegalJ*H_LegalShare,0)-IF($B58=H_DilM,H_CK+H_Value0*H_Repair+H_DilCost,0)+IF($B58=H_DilM+H_DilReo,H_Value0*(1-H_Haircut)*(1-H_SaleCost),0)</f>
        <v>0</v>
      </c>
      <c r="O58" s="19" t="n">
        <f aca="false">Engine!C69</f>
        <v>0</v>
      </c>
      <c r="P58" s="19" t="n">
        <f aca="false">H_PR*C58+H_PM*D58+H_PD*N58+H_PF*O58</f>
        <v>0</v>
      </c>
    </row>
    <row r="59" customFormat="false" ht="15" hidden="false" customHeight="false" outlineLevel="0" collapsed="false">
      <c r="B59" s="0" t="n">
        <v>39</v>
      </c>
      <c r="C59" s="19" t="n">
        <f aca="false">-IF($B59=0,H_Acq+H_Board,0)-IF(AND($B59&gt;=1,$B59&lt;=H_ReinstM),H_TI+H_ServNPL,0)-IF($B59=2,H_LegalJ*H_LegalShare,0)+IF($B59=H_ReinstM,C$11,0)+IF(AND($B59&gt;H_ReinstM,$B59&lt;=H_ReinstM+C$9),H_Pmt-H_ServPerf,0)+IF($B59=H_ReinstM+C$9,C$12,0)</f>
        <v>0</v>
      </c>
      <c r="D59" s="19" t="n">
        <f aca="false">-IF($B59=0,H_Acq+H_Board,0)-IF(AND($B59&gt;=1,$B59&lt;=H_ModM),H_TI+H_ServNPL,0)-IF($B59=2,H_LegalJ*H_LegalShare,0)+IF(AND($B59&gt;H_ModM,$B59&lt;=H_ModM+D$9),D$10-H_ServPerf,0)+IF($B59=H_ModM+D$9,D$12,0)</f>
        <v>0</v>
      </c>
      <c r="E59" s="19" t="n">
        <f aca="false">-IF($B59=0,H_Acq+H_Board,0)-IF(AND($B59&gt;=1,$B59&lt;=H_ModM),H_TI+H_ServNPL,0)-IF($B59=2,H_LegalJ*H_LegalShare,0)+IF(AND($B59&gt;H_ModM,$B59&lt;=H_ModM+E$9),E$10-H_ServPerf,0)+IF($B59=H_ModM+E$9,E$12,0)</f>
        <v>0</v>
      </c>
      <c r="F59" s="19" t="n">
        <f aca="false">-IF($B59=0,H_Acq+H_Board,0)-IF(AND($B59&gt;=1,$B59&lt;=H_ModM),H_TI+H_ServNPL,0)-IF($B59=2,H_LegalJ*H_LegalShare,0)+IF(AND($B59&gt;H_ModM,$B59&lt;=H_ModM+F$9),F$10-H_ServPerf,0)+IF($B59=H_ModM+F$9,F$12,0)</f>
        <v>0</v>
      </c>
      <c r="G59" s="19" t="n">
        <f aca="false">-IF($B59=0,H_Acq+H_Board,0)-IF(AND($B59&gt;=1,$B59&lt;=H_ModM),H_TI+H_ServNPL,0)-IF($B59=2,H_LegalJ*H_LegalShare,0)+IF(AND($B59&gt;H_ModM,$B59&lt;=H_ModM+G$9),G$10-H_ServPerf,0)+IF($B59=H_ModM+G$9,G$12,0)</f>
        <v>0</v>
      </c>
      <c r="H59" s="19" t="n">
        <f aca="false">-IF($B59=0,H_Acq+H_Board,0)-IF(AND($B59&gt;=1,$B59&lt;=H_ModM),H_TI+H_ServNPL,0)-IF($B59=2,H_LegalJ*H_LegalShare,0)+IF(AND($B59&gt;H_ModM,$B59&lt;=H_ModM+H$9),H$10-H_ServPerf,0)+IF($B59=H_ModM+H$9,H$12,0)</f>
        <v>0</v>
      </c>
      <c r="I59" s="19" t="n">
        <f aca="false">-IF($B59=0,H_Acq+H_Board,0)-IF(AND($B59&gt;=1,$B59&lt;=H_ModM),H_TI+H_ServNPL,0)-IF($B59=2,H_LegalJ*H_LegalShare,0)+IF(AND($B59&gt;H_ModM,$B59&lt;=H_ModM+I$9),I$10-H_ServPerf,0)+IF($B59=H_ModM+I$9,I$12,0)</f>
        <v>0</v>
      </c>
      <c r="J59" s="19" t="n">
        <f aca="false">-IF($B59=0,H_Acq+H_Board,0)-IF(AND($B59&gt;=1,$B59&lt;=H_ModM),H_TI+H_ServNPL,0)-IF($B59=2,H_LegalJ*H_LegalShare,0)+IF(AND($B59&gt;H_ModM,$B59&lt;=H_ModM+J$9),J$10-H_ServPerf,0)+IF($B59=H_ModM+J$9,J$12,0)</f>
        <v>0</v>
      </c>
      <c r="K59" s="19" t="n">
        <f aca="false">-IF($B59=0,H_Acq+H_Board,0)-IF(AND($B59&gt;=1,$B59&lt;=H_ModM),H_TI+H_ServNPL,0)-IF($B59=2,H_LegalJ*H_LegalShare,0)+IF(AND($B59&gt;H_ModM,$B59&lt;=H_ModM+K$9),K$10-H_ServPerf,0)+IF($B59=H_ModM+K$9,K$12,0)</f>
        <v>0</v>
      </c>
      <c r="L59" s="19" t="n">
        <f aca="false">-IF($B59=0,H_Acq+H_Board,0)-IF(AND($B59&gt;=1,$B59&lt;=H_ModM),H_TI+H_ServNPL,0)-IF($B59=2,H_LegalJ*H_LegalShare,0)+IF(AND($B59&gt;H_ModM,$B59&lt;=H_ModM+L$9),L$10-H_ServPerf,0)+IF($B59=H_ModM+L$9,L$12,0)</f>
        <v>0</v>
      </c>
      <c r="M59" s="19" t="n">
        <f aca="false">-IF($B59=0,H_Acq+H_Board,0)-IF(AND($B59&gt;=1,$B59&lt;=H_ModM),H_TI+H_ServNPL,0)-IF($B59=2,H_LegalJ*H_LegalShare,0)+IF(AND($B59&gt;H_ModM,$B59&lt;=H_ModM+M$9),M$10-H_ServPerf,0)+IF($B59=H_ModM+M$9,M$12,0)</f>
        <v>0</v>
      </c>
      <c r="N59" s="19" t="n">
        <f aca="false">-IF($B59=0,H_Acq+H_Board,0)-IF(AND($B59&gt;=1,$B59&lt;=H_DilM+H_DilReo),H_TI+H_ServNPL,0)-IF(AND($B59&gt;H_DilM,$B59&lt;=H_DilM+H_DilReo),H_Util,0)-IF($B59=2,H_LegalJ*H_LegalShare,0)-IF($B59=H_DilM,H_CK+H_Value0*H_Repair+H_DilCost,0)+IF($B59=H_DilM+H_DilReo,H_Value0*(1-H_Haircut)*(1-H_SaleCost),0)</f>
        <v>0</v>
      </c>
      <c r="O59" s="19" t="n">
        <f aca="false">Engine!C70</f>
        <v>0</v>
      </c>
      <c r="P59" s="19" t="n">
        <f aca="false">H_PR*C59+H_PM*D59+H_PD*N59+H_PF*O59</f>
        <v>0</v>
      </c>
    </row>
    <row r="60" customFormat="false" ht="15" hidden="false" customHeight="false" outlineLevel="0" collapsed="false">
      <c r="B60" s="0" t="n">
        <v>40</v>
      </c>
      <c r="C60" s="19" t="n">
        <f aca="false">-IF($B60=0,H_Acq+H_Board,0)-IF(AND($B60&gt;=1,$B60&lt;=H_ReinstM),H_TI+H_ServNPL,0)-IF($B60=2,H_LegalJ*H_LegalShare,0)+IF($B60=H_ReinstM,C$11,0)+IF(AND($B60&gt;H_ReinstM,$B60&lt;=H_ReinstM+C$9),H_Pmt-H_ServPerf,0)+IF($B60=H_ReinstM+C$9,C$12,0)</f>
        <v>0</v>
      </c>
      <c r="D60" s="19" t="n">
        <f aca="false">-IF($B60=0,H_Acq+H_Board,0)-IF(AND($B60&gt;=1,$B60&lt;=H_ModM),H_TI+H_ServNPL,0)-IF($B60=2,H_LegalJ*H_LegalShare,0)+IF(AND($B60&gt;H_ModM,$B60&lt;=H_ModM+D$9),D$10-H_ServPerf,0)+IF($B60=H_ModM+D$9,D$12,0)</f>
        <v>0</v>
      </c>
      <c r="E60" s="19" t="n">
        <f aca="false">-IF($B60=0,H_Acq+H_Board,0)-IF(AND($B60&gt;=1,$B60&lt;=H_ModM),H_TI+H_ServNPL,0)-IF($B60=2,H_LegalJ*H_LegalShare,0)+IF(AND($B60&gt;H_ModM,$B60&lt;=H_ModM+E$9),E$10-H_ServPerf,0)+IF($B60=H_ModM+E$9,E$12,0)</f>
        <v>0</v>
      </c>
      <c r="F60" s="19" t="n">
        <f aca="false">-IF($B60=0,H_Acq+H_Board,0)-IF(AND($B60&gt;=1,$B60&lt;=H_ModM),H_TI+H_ServNPL,0)-IF($B60=2,H_LegalJ*H_LegalShare,0)+IF(AND($B60&gt;H_ModM,$B60&lt;=H_ModM+F$9),F$10-H_ServPerf,0)+IF($B60=H_ModM+F$9,F$12,0)</f>
        <v>0</v>
      </c>
      <c r="G60" s="19" t="n">
        <f aca="false">-IF($B60=0,H_Acq+H_Board,0)-IF(AND($B60&gt;=1,$B60&lt;=H_ModM),H_TI+H_ServNPL,0)-IF($B60=2,H_LegalJ*H_LegalShare,0)+IF(AND($B60&gt;H_ModM,$B60&lt;=H_ModM+G$9),G$10-H_ServPerf,0)+IF($B60=H_ModM+G$9,G$12,0)</f>
        <v>0</v>
      </c>
      <c r="H60" s="19" t="n">
        <f aca="false">-IF($B60=0,H_Acq+H_Board,0)-IF(AND($B60&gt;=1,$B60&lt;=H_ModM),H_TI+H_ServNPL,0)-IF($B60=2,H_LegalJ*H_LegalShare,0)+IF(AND($B60&gt;H_ModM,$B60&lt;=H_ModM+H$9),H$10-H_ServPerf,0)+IF($B60=H_ModM+H$9,H$12,0)</f>
        <v>0</v>
      </c>
      <c r="I60" s="19" t="n">
        <f aca="false">-IF($B60=0,H_Acq+H_Board,0)-IF(AND($B60&gt;=1,$B60&lt;=H_ModM),H_TI+H_ServNPL,0)-IF($B60=2,H_LegalJ*H_LegalShare,0)+IF(AND($B60&gt;H_ModM,$B60&lt;=H_ModM+I$9),I$10-H_ServPerf,0)+IF($B60=H_ModM+I$9,I$12,0)</f>
        <v>0</v>
      </c>
      <c r="J60" s="19" t="n">
        <f aca="false">-IF($B60=0,H_Acq+H_Board,0)-IF(AND($B60&gt;=1,$B60&lt;=H_ModM),H_TI+H_ServNPL,0)-IF($B60=2,H_LegalJ*H_LegalShare,0)+IF(AND($B60&gt;H_ModM,$B60&lt;=H_ModM+J$9),J$10-H_ServPerf,0)+IF($B60=H_ModM+J$9,J$12,0)</f>
        <v>0</v>
      </c>
      <c r="K60" s="19" t="n">
        <f aca="false">-IF($B60=0,H_Acq+H_Board,0)-IF(AND($B60&gt;=1,$B60&lt;=H_ModM),H_TI+H_ServNPL,0)-IF($B60=2,H_LegalJ*H_LegalShare,0)+IF(AND($B60&gt;H_ModM,$B60&lt;=H_ModM+K$9),K$10-H_ServPerf,0)+IF($B60=H_ModM+K$9,K$12,0)</f>
        <v>0</v>
      </c>
      <c r="L60" s="19" t="n">
        <f aca="false">-IF($B60=0,H_Acq+H_Board,0)-IF(AND($B60&gt;=1,$B60&lt;=H_ModM),H_TI+H_ServNPL,0)-IF($B60=2,H_LegalJ*H_LegalShare,0)+IF(AND($B60&gt;H_ModM,$B60&lt;=H_ModM+L$9),L$10-H_ServPerf,0)+IF($B60=H_ModM+L$9,L$12,0)</f>
        <v>0</v>
      </c>
      <c r="M60" s="19" t="n">
        <f aca="false">-IF($B60=0,H_Acq+H_Board,0)-IF(AND($B60&gt;=1,$B60&lt;=H_ModM),H_TI+H_ServNPL,0)-IF($B60=2,H_LegalJ*H_LegalShare,0)+IF(AND($B60&gt;H_ModM,$B60&lt;=H_ModM+M$9),M$10-H_ServPerf,0)+IF($B60=H_ModM+M$9,M$12,0)</f>
        <v>0</v>
      </c>
      <c r="N60" s="19" t="n">
        <f aca="false">-IF($B60=0,H_Acq+H_Board,0)-IF(AND($B60&gt;=1,$B60&lt;=H_DilM+H_DilReo),H_TI+H_ServNPL,0)-IF(AND($B60&gt;H_DilM,$B60&lt;=H_DilM+H_DilReo),H_Util,0)-IF($B60=2,H_LegalJ*H_LegalShare,0)-IF($B60=H_DilM,H_CK+H_Value0*H_Repair+H_DilCost,0)+IF($B60=H_DilM+H_DilReo,H_Value0*(1-H_Haircut)*(1-H_SaleCost),0)</f>
        <v>0</v>
      </c>
      <c r="O60" s="19" t="n">
        <f aca="false">Engine!C71</f>
        <v>0</v>
      </c>
      <c r="P60" s="19" t="n">
        <f aca="false">H_PR*C60+H_PM*D60+H_PD*N60+H_PF*O60</f>
        <v>0</v>
      </c>
    </row>
    <row r="61" customFormat="false" ht="15" hidden="false" customHeight="false" outlineLevel="0" collapsed="false">
      <c r="B61" s="0" t="n">
        <v>41</v>
      </c>
      <c r="C61" s="19" t="n">
        <f aca="false">-IF($B61=0,H_Acq+H_Board,0)-IF(AND($B61&gt;=1,$B61&lt;=H_ReinstM),H_TI+H_ServNPL,0)-IF($B61=2,H_LegalJ*H_LegalShare,0)+IF($B61=H_ReinstM,C$11,0)+IF(AND($B61&gt;H_ReinstM,$B61&lt;=H_ReinstM+C$9),H_Pmt-H_ServPerf,0)+IF($B61=H_ReinstM+C$9,C$12,0)</f>
        <v>0</v>
      </c>
      <c r="D61" s="19" t="n">
        <f aca="false">-IF($B61=0,H_Acq+H_Board,0)-IF(AND($B61&gt;=1,$B61&lt;=H_ModM),H_TI+H_ServNPL,0)-IF($B61=2,H_LegalJ*H_LegalShare,0)+IF(AND($B61&gt;H_ModM,$B61&lt;=H_ModM+D$9),D$10-H_ServPerf,0)+IF($B61=H_ModM+D$9,D$12,0)</f>
        <v>0</v>
      </c>
      <c r="E61" s="19" t="n">
        <f aca="false">-IF($B61=0,H_Acq+H_Board,0)-IF(AND($B61&gt;=1,$B61&lt;=H_ModM),H_TI+H_ServNPL,0)-IF($B61=2,H_LegalJ*H_LegalShare,0)+IF(AND($B61&gt;H_ModM,$B61&lt;=H_ModM+E$9),E$10-H_ServPerf,0)+IF($B61=H_ModM+E$9,E$12,0)</f>
        <v>0</v>
      </c>
      <c r="F61" s="19" t="n">
        <f aca="false">-IF($B61=0,H_Acq+H_Board,0)-IF(AND($B61&gt;=1,$B61&lt;=H_ModM),H_TI+H_ServNPL,0)-IF($B61=2,H_LegalJ*H_LegalShare,0)+IF(AND($B61&gt;H_ModM,$B61&lt;=H_ModM+F$9),F$10-H_ServPerf,0)+IF($B61=H_ModM+F$9,F$12,0)</f>
        <v>0</v>
      </c>
      <c r="G61" s="19" t="n">
        <f aca="false">-IF($B61=0,H_Acq+H_Board,0)-IF(AND($B61&gt;=1,$B61&lt;=H_ModM),H_TI+H_ServNPL,0)-IF($B61=2,H_LegalJ*H_LegalShare,0)+IF(AND($B61&gt;H_ModM,$B61&lt;=H_ModM+G$9),G$10-H_ServPerf,0)+IF($B61=H_ModM+G$9,G$12,0)</f>
        <v>0</v>
      </c>
      <c r="H61" s="19" t="n">
        <f aca="false">-IF($B61=0,H_Acq+H_Board,0)-IF(AND($B61&gt;=1,$B61&lt;=H_ModM),H_TI+H_ServNPL,0)-IF($B61=2,H_LegalJ*H_LegalShare,0)+IF(AND($B61&gt;H_ModM,$B61&lt;=H_ModM+H$9),H$10-H_ServPerf,0)+IF($B61=H_ModM+H$9,H$12,0)</f>
        <v>0</v>
      </c>
      <c r="I61" s="19" t="n">
        <f aca="false">-IF($B61=0,H_Acq+H_Board,0)-IF(AND($B61&gt;=1,$B61&lt;=H_ModM),H_TI+H_ServNPL,0)-IF($B61=2,H_LegalJ*H_LegalShare,0)+IF(AND($B61&gt;H_ModM,$B61&lt;=H_ModM+I$9),I$10-H_ServPerf,0)+IF($B61=H_ModM+I$9,I$12,0)</f>
        <v>0</v>
      </c>
      <c r="J61" s="19" t="n">
        <f aca="false">-IF($B61=0,H_Acq+H_Board,0)-IF(AND($B61&gt;=1,$B61&lt;=H_ModM),H_TI+H_ServNPL,0)-IF($B61=2,H_LegalJ*H_LegalShare,0)+IF(AND($B61&gt;H_ModM,$B61&lt;=H_ModM+J$9),J$10-H_ServPerf,0)+IF($B61=H_ModM+J$9,J$12,0)</f>
        <v>0</v>
      </c>
      <c r="K61" s="19" t="n">
        <f aca="false">-IF($B61=0,H_Acq+H_Board,0)-IF(AND($B61&gt;=1,$B61&lt;=H_ModM),H_TI+H_ServNPL,0)-IF($B61=2,H_LegalJ*H_LegalShare,0)+IF(AND($B61&gt;H_ModM,$B61&lt;=H_ModM+K$9),K$10-H_ServPerf,0)+IF($B61=H_ModM+K$9,K$12,0)</f>
        <v>0</v>
      </c>
      <c r="L61" s="19" t="n">
        <f aca="false">-IF($B61=0,H_Acq+H_Board,0)-IF(AND($B61&gt;=1,$B61&lt;=H_ModM),H_TI+H_ServNPL,0)-IF($B61=2,H_LegalJ*H_LegalShare,0)+IF(AND($B61&gt;H_ModM,$B61&lt;=H_ModM+L$9),L$10-H_ServPerf,0)+IF($B61=H_ModM+L$9,L$12,0)</f>
        <v>0</v>
      </c>
      <c r="M61" s="19" t="n">
        <f aca="false">-IF($B61=0,H_Acq+H_Board,0)-IF(AND($B61&gt;=1,$B61&lt;=H_ModM),H_TI+H_ServNPL,0)-IF($B61=2,H_LegalJ*H_LegalShare,0)+IF(AND($B61&gt;H_ModM,$B61&lt;=H_ModM+M$9),M$10-H_ServPerf,0)+IF($B61=H_ModM+M$9,M$12,0)</f>
        <v>0</v>
      </c>
      <c r="N61" s="19" t="n">
        <f aca="false">-IF($B61=0,H_Acq+H_Board,0)-IF(AND($B61&gt;=1,$B61&lt;=H_DilM+H_DilReo),H_TI+H_ServNPL,0)-IF(AND($B61&gt;H_DilM,$B61&lt;=H_DilM+H_DilReo),H_Util,0)-IF($B61=2,H_LegalJ*H_LegalShare,0)-IF($B61=H_DilM,H_CK+H_Value0*H_Repair+H_DilCost,0)+IF($B61=H_DilM+H_DilReo,H_Value0*(1-H_Haircut)*(1-H_SaleCost),0)</f>
        <v>0</v>
      </c>
      <c r="O61" s="19" t="n">
        <f aca="false">Engine!C72</f>
        <v>0</v>
      </c>
      <c r="P61" s="19" t="n">
        <f aca="false">H_PR*C61+H_PM*D61+H_PD*N61+H_PF*O61</f>
        <v>0</v>
      </c>
    </row>
    <row r="62" customFormat="false" ht="15" hidden="false" customHeight="false" outlineLevel="0" collapsed="false">
      <c r="B62" s="0" t="n">
        <v>42</v>
      </c>
      <c r="C62" s="19" t="n">
        <f aca="false">-IF($B62=0,H_Acq+H_Board,0)-IF(AND($B62&gt;=1,$B62&lt;=H_ReinstM),H_TI+H_ServNPL,0)-IF($B62=2,H_LegalJ*H_LegalShare,0)+IF($B62=H_ReinstM,C$11,0)+IF(AND($B62&gt;H_ReinstM,$B62&lt;=H_ReinstM+C$9),H_Pmt-H_ServPerf,0)+IF($B62=H_ReinstM+C$9,C$12,0)</f>
        <v>0</v>
      </c>
      <c r="D62" s="19" t="n">
        <f aca="false">-IF($B62=0,H_Acq+H_Board,0)-IF(AND($B62&gt;=1,$B62&lt;=H_ModM),H_TI+H_ServNPL,0)-IF($B62=2,H_LegalJ*H_LegalShare,0)+IF(AND($B62&gt;H_ModM,$B62&lt;=H_ModM+D$9),D$10-H_ServPerf,0)+IF($B62=H_ModM+D$9,D$12,0)</f>
        <v>0</v>
      </c>
      <c r="E62" s="19" t="n">
        <f aca="false">-IF($B62=0,H_Acq+H_Board,0)-IF(AND($B62&gt;=1,$B62&lt;=H_ModM),H_TI+H_ServNPL,0)-IF($B62=2,H_LegalJ*H_LegalShare,0)+IF(AND($B62&gt;H_ModM,$B62&lt;=H_ModM+E$9),E$10-H_ServPerf,0)+IF($B62=H_ModM+E$9,E$12,0)</f>
        <v>0</v>
      </c>
      <c r="F62" s="19" t="n">
        <f aca="false">-IF($B62=0,H_Acq+H_Board,0)-IF(AND($B62&gt;=1,$B62&lt;=H_ModM),H_TI+H_ServNPL,0)-IF($B62=2,H_LegalJ*H_LegalShare,0)+IF(AND($B62&gt;H_ModM,$B62&lt;=H_ModM+F$9),F$10-H_ServPerf,0)+IF($B62=H_ModM+F$9,F$12,0)</f>
        <v>0</v>
      </c>
      <c r="G62" s="19" t="n">
        <f aca="false">-IF($B62=0,H_Acq+H_Board,0)-IF(AND($B62&gt;=1,$B62&lt;=H_ModM),H_TI+H_ServNPL,0)-IF($B62=2,H_LegalJ*H_LegalShare,0)+IF(AND($B62&gt;H_ModM,$B62&lt;=H_ModM+G$9),G$10-H_ServPerf,0)+IF($B62=H_ModM+G$9,G$12,0)</f>
        <v>0</v>
      </c>
      <c r="H62" s="19" t="n">
        <f aca="false">-IF($B62=0,H_Acq+H_Board,0)-IF(AND($B62&gt;=1,$B62&lt;=H_ModM),H_TI+H_ServNPL,0)-IF($B62=2,H_LegalJ*H_LegalShare,0)+IF(AND($B62&gt;H_ModM,$B62&lt;=H_ModM+H$9),H$10-H_ServPerf,0)+IF($B62=H_ModM+H$9,H$12,0)</f>
        <v>0</v>
      </c>
      <c r="I62" s="19" t="n">
        <f aca="false">-IF($B62=0,H_Acq+H_Board,0)-IF(AND($B62&gt;=1,$B62&lt;=H_ModM),H_TI+H_ServNPL,0)-IF($B62=2,H_LegalJ*H_LegalShare,0)+IF(AND($B62&gt;H_ModM,$B62&lt;=H_ModM+I$9),I$10-H_ServPerf,0)+IF($B62=H_ModM+I$9,I$12,0)</f>
        <v>0</v>
      </c>
      <c r="J62" s="19" t="n">
        <f aca="false">-IF($B62=0,H_Acq+H_Board,0)-IF(AND($B62&gt;=1,$B62&lt;=H_ModM),H_TI+H_ServNPL,0)-IF($B62=2,H_LegalJ*H_LegalShare,0)+IF(AND($B62&gt;H_ModM,$B62&lt;=H_ModM+J$9),J$10-H_ServPerf,0)+IF($B62=H_ModM+J$9,J$12,0)</f>
        <v>0</v>
      </c>
      <c r="K62" s="19" t="n">
        <f aca="false">-IF($B62=0,H_Acq+H_Board,0)-IF(AND($B62&gt;=1,$B62&lt;=H_ModM),H_TI+H_ServNPL,0)-IF($B62=2,H_LegalJ*H_LegalShare,0)+IF(AND($B62&gt;H_ModM,$B62&lt;=H_ModM+K$9),K$10-H_ServPerf,0)+IF($B62=H_ModM+K$9,K$12,0)</f>
        <v>0</v>
      </c>
      <c r="L62" s="19" t="n">
        <f aca="false">-IF($B62=0,H_Acq+H_Board,0)-IF(AND($B62&gt;=1,$B62&lt;=H_ModM),H_TI+H_ServNPL,0)-IF($B62=2,H_LegalJ*H_LegalShare,0)+IF(AND($B62&gt;H_ModM,$B62&lt;=H_ModM+L$9),L$10-H_ServPerf,0)+IF($B62=H_ModM+L$9,L$12,0)</f>
        <v>0</v>
      </c>
      <c r="M62" s="19" t="n">
        <f aca="false">-IF($B62=0,H_Acq+H_Board,0)-IF(AND($B62&gt;=1,$B62&lt;=H_ModM),H_TI+H_ServNPL,0)-IF($B62=2,H_LegalJ*H_LegalShare,0)+IF(AND($B62&gt;H_ModM,$B62&lt;=H_ModM+M$9),M$10-H_ServPerf,0)+IF($B62=H_ModM+M$9,M$12,0)</f>
        <v>0</v>
      </c>
      <c r="N62" s="19" t="n">
        <f aca="false">-IF($B62=0,H_Acq+H_Board,0)-IF(AND($B62&gt;=1,$B62&lt;=H_DilM+H_DilReo),H_TI+H_ServNPL,0)-IF(AND($B62&gt;H_DilM,$B62&lt;=H_DilM+H_DilReo),H_Util,0)-IF($B62=2,H_LegalJ*H_LegalShare,0)-IF($B62=H_DilM,H_CK+H_Value0*H_Repair+H_DilCost,0)+IF($B62=H_DilM+H_DilReo,H_Value0*(1-H_Haircut)*(1-H_SaleCost),0)</f>
        <v>0</v>
      </c>
      <c r="O62" s="19" t="n">
        <f aca="false">Engine!C73</f>
        <v>0</v>
      </c>
      <c r="P62" s="19" t="n">
        <f aca="false">H_PR*C62+H_PM*D62+H_PD*N62+H_PF*O62</f>
        <v>0</v>
      </c>
    </row>
    <row r="63" customFormat="false" ht="15" hidden="false" customHeight="false" outlineLevel="0" collapsed="false">
      <c r="B63" s="0" t="n">
        <v>43</v>
      </c>
      <c r="C63" s="19" t="n">
        <f aca="false">-IF($B63=0,H_Acq+H_Board,0)-IF(AND($B63&gt;=1,$B63&lt;=H_ReinstM),H_TI+H_ServNPL,0)-IF($B63=2,H_LegalJ*H_LegalShare,0)+IF($B63=H_ReinstM,C$11,0)+IF(AND($B63&gt;H_ReinstM,$B63&lt;=H_ReinstM+C$9),H_Pmt-H_ServPerf,0)+IF($B63=H_ReinstM+C$9,C$12,0)</f>
        <v>0</v>
      </c>
      <c r="D63" s="19" t="n">
        <f aca="false">-IF($B63=0,H_Acq+H_Board,0)-IF(AND($B63&gt;=1,$B63&lt;=H_ModM),H_TI+H_ServNPL,0)-IF($B63=2,H_LegalJ*H_LegalShare,0)+IF(AND($B63&gt;H_ModM,$B63&lt;=H_ModM+D$9),D$10-H_ServPerf,0)+IF($B63=H_ModM+D$9,D$12,0)</f>
        <v>0</v>
      </c>
      <c r="E63" s="19" t="n">
        <f aca="false">-IF($B63=0,H_Acq+H_Board,0)-IF(AND($B63&gt;=1,$B63&lt;=H_ModM),H_TI+H_ServNPL,0)-IF($B63=2,H_LegalJ*H_LegalShare,0)+IF(AND($B63&gt;H_ModM,$B63&lt;=H_ModM+E$9),E$10-H_ServPerf,0)+IF($B63=H_ModM+E$9,E$12,0)</f>
        <v>0</v>
      </c>
      <c r="F63" s="19" t="n">
        <f aca="false">-IF($B63=0,H_Acq+H_Board,0)-IF(AND($B63&gt;=1,$B63&lt;=H_ModM),H_TI+H_ServNPL,0)-IF($B63=2,H_LegalJ*H_LegalShare,0)+IF(AND($B63&gt;H_ModM,$B63&lt;=H_ModM+F$9),F$10-H_ServPerf,0)+IF($B63=H_ModM+F$9,F$12,0)</f>
        <v>0</v>
      </c>
      <c r="G63" s="19" t="n">
        <f aca="false">-IF($B63=0,H_Acq+H_Board,0)-IF(AND($B63&gt;=1,$B63&lt;=H_ModM),H_TI+H_ServNPL,0)-IF($B63=2,H_LegalJ*H_LegalShare,0)+IF(AND($B63&gt;H_ModM,$B63&lt;=H_ModM+G$9),G$10-H_ServPerf,0)+IF($B63=H_ModM+G$9,G$12,0)</f>
        <v>0</v>
      </c>
      <c r="H63" s="19" t="n">
        <f aca="false">-IF($B63=0,H_Acq+H_Board,0)-IF(AND($B63&gt;=1,$B63&lt;=H_ModM),H_TI+H_ServNPL,0)-IF($B63=2,H_LegalJ*H_LegalShare,0)+IF(AND($B63&gt;H_ModM,$B63&lt;=H_ModM+H$9),H$10-H_ServPerf,0)+IF($B63=H_ModM+H$9,H$12,0)</f>
        <v>0</v>
      </c>
      <c r="I63" s="19" t="n">
        <f aca="false">-IF($B63=0,H_Acq+H_Board,0)-IF(AND($B63&gt;=1,$B63&lt;=H_ModM),H_TI+H_ServNPL,0)-IF($B63=2,H_LegalJ*H_LegalShare,0)+IF(AND($B63&gt;H_ModM,$B63&lt;=H_ModM+I$9),I$10-H_ServPerf,0)+IF($B63=H_ModM+I$9,I$12,0)</f>
        <v>0</v>
      </c>
      <c r="J63" s="19" t="n">
        <f aca="false">-IF($B63=0,H_Acq+H_Board,0)-IF(AND($B63&gt;=1,$B63&lt;=H_ModM),H_TI+H_ServNPL,0)-IF($B63=2,H_LegalJ*H_LegalShare,0)+IF(AND($B63&gt;H_ModM,$B63&lt;=H_ModM+J$9),J$10-H_ServPerf,0)+IF($B63=H_ModM+J$9,J$12,0)</f>
        <v>0</v>
      </c>
      <c r="K63" s="19" t="n">
        <f aca="false">-IF($B63=0,H_Acq+H_Board,0)-IF(AND($B63&gt;=1,$B63&lt;=H_ModM),H_TI+H_ServNPL,0)-IF($B63=2,H_LegalJ*H_LegalShare,0)+IF(AND($B63&gt;H_ModM,$B63&lt;=H_ModM+K$9),K$10-H_ServPerf,0)+IF($B63=H_ModM+K$9,K$12,0)</f>
        <v>0</v>
      </c>
      <c r="L63" s="19" t="n">
        <f aca="false">-IF($B63=0,H_Acq+H_Board,0)-IF(AND($B63&gt;=1,$B63&lt;=H_ModM),H_TI+H_ServNPL,0)-IF($B63=2,H_LegalJ*H_LegalShare,0)+IF(AND($B63&gt;H_ModM,$B63&lt;=H_ModM+L$9),L$10-H_ServPerf,0)+IF($B63=H_ModM+L$9,L$12,0)</f>
        <v>0</v>
      </c>
      <c r="M63" s="19" t="n">
        <f aca="false">-IF($B63=0,H_Acq+H_Board,0)-IF(AND($B63&gt;=1,$B63&lt;=H_ModM),H_TI+H_ServNPL,0)-IF($B63=2,H_LegalJ*H_LegalShare,0)+IF(AND($B63&gt;H_ModM,$B63&lt;=H_ModM+M$9),M$10-H_ServPerf,0)+IF($B63=H_ModM+M$9,M$12,0)</f>
        <v>0</v>
      </c>
      <c r="N63" s="19" t="n">
        <f aca="false">-IF($B63=0,H_Acq+H_Board,0)-IF(AND($B63&gt;=1,$B63&lt;=H_DilM+H_DilReo),H_TI+H_ServNPL,0)-IF(AND($B63&gt;H_DilM,$B63&lt;=H_DilM+H_DilReo),H_Util,0)-IF($B63=2,H_LegalJ*H_LegalShare,0)-IF($B63=H_DilM,H_CK+H_Value0*H_Repair+H_DilCost,0)+IF($B63=H_DilM+H_DilReo,H_Value0*(1-H_Haircut)*(1-H_SaleCost),0)</f>
        <v>0</v>
      </c>
      <c r="O63" s="19" t="n">
        <f aca="false">Engine!C74</f>
        <v>0</v>
      </c>
      <c r="P63" s="19" t="n">
        <f aca="false">H_PR*C63+H_PM*D63+H_PD*N63+H_PF*O63</f>
        <v>0</v>
      </c>
    </row>
    <row r="64" customFormat="false" ht="15" hidden="false" customHeight="false" outlineLevel="0" collapsed="false">
      <c r="B64" s="0" t="n">
        <v>44</v>
      </c>
      <c r="C64" s="19" t="n">
        <f aca="false">-IF($B64=0,H_Acq+H_Board,0)-IF(AND($B64&gt;=1,$B64&lt;=H_ReinstM),H_TI+H_ServNPL,0)-IF($B64=2,H_LegalJ*H_LegalShare,0)+IF($B64=H_ReinstM,C$11,0)+IF(AND($B64&gt;H_ReinstM,$B64&lt;=H_ReinstM+C$9),H_Pmt-H_ServPerf,0)+IF($B64=H_ReinstM+C$9,C$12,0)</f>
        <v>0</v>
      </c>
      <c r="D64" s="19" t="n">
        <f aca="false">-IF($B64=0,H_Acq+H_Board,0)-IF(AND($B64&gt;=1,$B64&lt;=H_ModM),H_TI+H_ServNPL,0)-IF($B64=2,H_LegalJ*H_LegalShare,0)+IF(AND($B64&gt;H_ModM,$B64&lt;=H_ModM+D$9),D$10-H_ServPerf,0)+IF($B64=H_ModM+D$9,D$12,0)</f>
        <v>0</v>
      </c>
      <c r="E64" s="19" t="n">
        <f aca="false">-IF($B64=0,H_Acq+H_Board,0)-IF(AND($B64&gt;=1,$B64&lt;=H_ModM),H_TI+H_ServNPL,0)-IF($B64=2,H_LegalJ*H_LegalShare,0)+IF(AND($B64&gt;H_ModM,$B64&lt;=H_ModM+E$9),E$10-H_ServPerf,0)+IF($B64=H_ModM+E$9,E$12,0)</f>
        <v>0</v>
      </c>
      <c r="F64" s="19" t="n">
        <f aca="false">-IF($B64=0,H_Acq+H_Board,0)-IF(AND($B64&gt;=1,$B64&lt;=H_ModM),H_TI+H_ServNPL,0)-IF($B64=2,H_LegalJ*H_LegalShare,0)+IF(AND($B64&gt;H_ModM,$B64&lt;=H_ModM+F$9),F$10-H_ServPerf,0)+IF($B64=H_ModM+F$9,F$12,0)</f>
        <v>0</v>
      </c>
      <c r="G64" s="19" t="n">
        <f aca="false">-IF($B64=0,H_Acq+H_Board,0)-IF(AND($B64&gt;=1,$B64&lt;=H_ModM),H_TI+H_ServNPL,0)-IF($B64=2,H_LegalJ*H_LegalShare,0)+IF(AND($B64&gt;H_ModM,$B64&lt;=H_ModM+G$9),G$10-H_ServPerf,0)+IF($B64=H_ModM+G$9,G$12,0)</f>
        <v>0</v>
      </c>
      <c r="H64" s="19" t="n">
        <f aca="false">-IF($B64=0,H_Acq+H_Board,0)-IF(AND($B64&gt;=1,$B64&lt;=H_ModM),H_TI+H_ServNPL,0)-IF($B64=2,H_LegalJ*H_LegalShare,0)+IF(AND($B64&gt;H_ModM,$B64&lt;=H_ModM+H$9),H$10-H_ServPerf,0)+IF($B64=H_ModM+H$9,H$12,0)</f>
        <v>0</v>
      </c>
      <c r="I64" s="19" t="n">
        <f aca="false">-IF($B64=0,H_Acq+H_Board,0)-IF(AND($B64&gt;=1,$B64&lt;=H_ModM),H_TI+H_ServNPL,0)-IF($B64=2,H_LegalJ*H_LegalShare,0)+IF(AND($B64&gt;H_ModM,$B64&lt;=H_ModM+I$9),I$10-H_ServPerf,0)+IF($B64=H_ModM+I$9,I$12,0)</f>
        <v>0</v>
      </c>
      <c r="J64" s="19" t="n">
        <f aca="false">-IF($B64=0,H_Acq+H_Board,0)-IF(AND($B64&gt;=1,$B64&lt;=H_ModM),H_TI+H_ServNPL,0)-IF($B64=2,H_LegalJ*H_LegalShare,0)+IF(AND($B64&gt;H_ModM,$B64&lt;=H_ModM+J$9),J$10-H_ServPerf,0)+IF($B64=H_ModM+J$9,J$12,0)</f>
        <v>0</v>
      </c>
      <c r="K64" s="19" t="n">
        <f aca="false">-IF($B64=0,H_Acq+H_Board,0)-IF(AND($B64&gt;=1,$B64&lt;=H_ModM),H_TI+H_ServNPL,0)-IF($B64=2,H_LegalJ*H_LegalShare,0)+IF(AND($B64&gt;H_ModM,$B64&lt;=H_ModM+K$9),K$10-H_ServPerf,0)+IF($B64=H_ModM+K$9,K$12,0)</f>
        <v>0</v>
      </c>
      <c r="L64" s="19" t="n">
        <f aca="false">-IF($B64=0,H_Acq+H_Board,0)-IF(AND($B64&gt;=1,$B64&lt;=H_ModM),H_TI+H_ServNPL,0)-IF($B64=2,H_LegalJ*H_LegalShare,0)+IF(AND($B64&gt;H_ModM,$B64&lt;=H_ModM+L$9),L$10-H_ServPerf,0)+IF($B64=H_ModM+L$9,L$12,0)</f>
        <v>0</v>
      </c>
      <c r="M64" s="19" t="n">
        <f aca="false">-IF($B64=0,H_Acq+H_Board,0)-IF(AND($B64&gt;=1,$B64&lt;=H_ModM),H_TI+H_ServNPL,0)-IF($B64=2,H_LegalJ*H_LegalShare,0)+IF(AND($B64&gt;H_ModM,$B64&lt;=H_ModM+M$9),M$10-H_ServPerf,0)+IF($B64=H_ModM+M$9,M$12,0)</f>
        <v>0</v>
      </c>
      <c r="N64" s="19" t="n">
        <f aca="false">-IF($B64=0,H_Acq+H_Board,0)-IF(AND($B64&gt;=1,$B64&lt;=H_DilM+H_DilReo),H_TI+H_ServNPL,0)-IF(AND($B64&gt;H_DilM,$B64&lt;=H_DilM+H_DilReo),H_Util,0)-IF($B64=2,H_LegalJ*H_LegalShare,0)-IF($B64=H_DilM,H_CK+H_Value0*H_Repair+H_DilCost,0)+IF($B64=H_DilM+H_DilReo,H_Value0*(1-H_Haircut)*(1-H_SaleCost),0)</f>
        <v>0</v>
      </c>
      <c r="O64" s="19" t="n">
        <f aca="false">Engine!C75</f>
        <v>0</v>
      </c>
      <c r="P64" s="19" t="n">
        <f aca="false">H_PR*C64+H_PM*D64+H_PD*N64+H_PF*O64</f>
        <v>0</v>
      </c>
    </row>
    <row r="65" customFormat="false" ht="15" hidden="false" customHeight="false" outlineLevel="0" collapsed="false">
      <c r="B65" s="0" t="n">
        <v>45</v>
      </c>
      <c r="C65" s="19" t="n">
        <f aca="false">-IF($B65=0,H_Acq+H_Board,0)-IF(AND($B65&gt;=1,$B65&lt;=H_ReinstM),H_TI+H_ServNPL,0)-IF($B65=2,H_LegalJ*H_LegalShare,0)+IF($B65=H_ReinstM,C$11,0)+IF(AND($B65&gt;H_ReinstM,$B65&lt;=H_ReinstM+C$9),H_Pmt-H_ServPerf,0)+IF($B65=H_ReinstM+C$9,C$12,0)</f>
        <v>0</v>
      </c>
      <c r="D65" s="19" t="n">
        <f aca="false">-IF($B65=0,H_Acq+H_Board,0)-IF(AND($B65&gt;=1,$B65&lt;=H_ModM),H_TI+H_ServNPL,0)-IF($B65=2,H_LegalJ*H_LegalShare,0)+IF(AND($B65&gt;H_ModM,$B65&lt;=H_ModM+D$9),D$10-H_ServPerf,0)+IF($B65=H_ModM+D$9,D$12,0)</f>
        <v>0</v>
      </c>
      <c r="E65" s="19" t="n">
        <f aca="false">-IF($B65=0,H_Acq+H_Board,0)-IF(AND($B65&gt;=1,$B65&lt;=H_ModM),H_TI+H_ServNPL,0)-IF($B65=2,H_LegalJ*H_LegalShare,0)+IF(AND($B65&gt;H_ModM,$B65&lt;=H_ModM+E$9),E$10-H_ServPerf,0)+IF($B65=H_ModM+E$9,E$12,0)</f>
        <v>0</v>
      </c>
      <c r="F65" s="19" t="n">
        <f aca="false">-IF($B65=0,H_Acq+H_Board,0)-IF(AND($B65&gt;=1,$B65&lt;=H_ModM),H_TI+H_ServNPL,0)-IF($B65=2,H_LegalJ*H_LegalShare,0)+IF(AND($B65&gt;H_ModM,$B65&lt;=H_ModM+F$9),F$10-H_ServPerf,0)+IF($B65=H_ModM+F$9,F$12,0)</f>
        <v>0</v>
      </c>
      <c r="G65" s="19" t="n">
        <f aca="false">-IF($B65=0,H_Acq+H_Board,0)-IF(AND($B65&gt;=1,$B65&lt;=H_ModM),H_TI+H_ServNPL,0)-IF($B65=2,H_LegalJ*H_LegalShare,0)+IF(AND($B65&gt;H_ModM,$B65&lt;=H_ModM+G$9),G$10-H_ServPerf,0)+IF($B65=H_ModM+G$9,G$12,0)</f>
        <v>0</v>
      </c>
      <c r="H65" s="19" t="n">
        <f aca="false">-IF($B65=0,H_Acq+H_Board,0)-IF(AND($B65&gt;=1,$B65&lt;=H_ModM),H_TI+H_ServNPL,0)-IF($B65=2,H_LegalJ*H_LegalShare,0)+IF(AND($B65&gt;H_ModM,$B65&lt;=H_ModM+H$9),H$10-H_ServPerf,0)+IF($B65=H_ModM+H$9,H$12,0)</f>
        <v>0</v>
      </c>
      <c r="I65" s="19" t="n">
        <f aca="false">-IF($B65=0,H_Acq+H_Board,0)-IF(AND($B65&gt;=1,$B65&lt;=H_ModM),H_TI+H_ServNPL,0)-IF($B65=2,H_LegalJ*H_LegalShare,0)+IF(AND($B65&gt;H_ModM,$B65&lt;=H_ModM+I$9),I$10-H_ServPerf,0)+IF($B65=H_ModM+I$9,I$12,0)</f>
        <v>0</v>
      </c>
      <c r="J65" s="19" t="n">
        <f aca="false">-IF($B65=0,H_Acq+H_Board,0)-IF(AND($B65&gt;=1,$B65&lt;=H_ModM),H_TI+H_ServNPL,0)-IF($B65=2,H_LegalJ*H_LegalShare,0)+IF(AND($B65&gt;H_ModM,$B65&lt;=H_ModM+J$9),J$10-H_ServPerf,0)+IF($B65=H_ModM+J$9,J$12,0)</f>
        <v>0</v>
      </c>
      <c r="K65" s="19" t="n">
        <f aca="false">-IF($B65=0,H_Acq+H_Board,0)-IF(AND($B65&gt;=1,$B65&lt;=H_ModM),H_TI+H_ServNPL,0)-IF($B65=2,H_LegalJ*H_LegalShare,0)+IF(AND($B65&gt;H_ModM,$B65&lt;=H_ModM+K$9),K$10-H_ServPerf,0)+IF($B65=H_ModM+K$9,K$12,0)</f>
        <v>0</v>
      </c>
      <c r="L65" s="19" t="n">
        <f aca="false">-IF($B65=0,H_Acq+H_Board,0)-IF(AND($B65&gt;=1,$B65&lt;=H_ModM),H_TI+H_ServNPL,0)-IF($B65=2,H_LegalJ*H_LegalShare,0)+IF(AND($B65&gt;H_ModM,$B65&lt;=H_ModM+L$9),L$10-H_ServPerf,0)+IF($B65=H_ModM+L$9,L$12,0)</f>
        <v>0</v>
      </c>
      <c r="M65" s="19" t="n">
        <f aca="false">-IF($B65=0,H_Acq+H_Board,0)-IF(AND($B65&gt;=1,$B65&lt;=H_ModM),H_TI+H_ServNPL,0)-IF($B65=2,H_LegalJ*H_LegalShare,0)+IF(AND($B65&gt;H_ModM,$B65&lt;=H_ModM+M$9),M$10-H_ServPerf,0)+IF($B65=H_ModM+M$9,M$12,0)</f>
        <v>0</v>
      </c>
      <c r="N65" s="19" t="n">
        <f aca="false">-IF($B65=0,H_Acq+H_Board,0)-IF(AND($B65&gt;=1,$B65&lt;=H_DilM+H_DilReo),H_TI+H_ServNPL,0)-IF(AND($B65&gt;H_DilM,$B65&lt;=H_DilM+H_DilReo),H_Util,0)-IF($B65=2,H_LegalJ*H_LegalShare,0)-IF($B65=H_DilM,H_CK+H_Value0*H_Repair+H_DilCost,0)+IF($B65=H_DilM+H_DilReo,H_Value0*(1-H_Haircut)*(1-H_SaleCost),0)</f>
        <v>0</v>
      </c>
      <c r="O65" s="19" t="n">
        <f aca="false">Engine!C76</f>
        <v>0</v>
      </c>
      <c r="P65" s="19" t="n">
        <f aca="false">H_PR*C65+H_PM*D65+H_PD*N65+H_PF*O65</f>
        <v>0</v>
      </c>
    </row>
    <row r="66" customFormat="false" ht="15" hidden="false" customHeight="false" outlineLevel="0" collapsed="false">
      <c r="B66" s="0" t="n">
        <v>46</v>
      </c>
      <c r="C66" s="19" t="n">
        <f aca="false">-IF($B66=0,H_Acq+H_Board,0)-IF(AND($B66&gt;=1,$B66&lt;=H_ReinstM),H_TI+H_ServNPL,0)-IF($B66=2,H_LegalJ*H_LegalShare,0)+IF($B66=H_ReinstM,C$11,0)+IF(AND($B66&gt;H_ReinstM,$B66&lt;=H_ReinstM+C$9),H_Pmt-H_ServPerf,0)+IF($B66=H_ReinstM+C$9,C$12,0)</f>
        <v>0</v>
      </c>
      <c r="D66" s="19" t="n">
        <f aca="false">-IF($B66=0,H_Acq+H_Board,0)-IF(AND($B66&gt;=1,$B66&lt;=H_ModM),H_TI+H_ServNPL,0)-IF($B66=2,H_LegalJ*H_LegalShare,0)+IF(AND($B66&gt;H_ModM,$B66&lt;=H_ModM+D$9),D$10-H_ServPerf,0)+IF($B66=H_ModM+D$9,D$12,0)</f>
        <v>0</v>
      </c>
      <c r="E66" s="19" t="n">
        <f aca="false">-IF($B66=0,H_Acq+H_Board,0)-IF(AND($B66&gt;=1,$B66&lt;=H_ModM),H_TI+H_ServNPL,0)-IF($B66=2,H_LegalJ*H_LegalShare,0)+IF(AND($B66&gt;H_ModM,$B66&lt;=H_ModM+E$9),E$10-H_ServPerf,0)+IF($B66=H_ModM+E$9,E$12,0)</f>
        <v>0</v>
      </c>
      <c r="F66" s="19" t="n">
        <f aca="false">-IF($B66=0,H_Acq+H_Board,0)-IF(AND($B66&gt;=1,$B66&lt;=H_ModM),H_TI+H_ServNPL,0)-IF($B66=2,H_LegalJ*H_LegalShare,0)+IF(AND($B66&gt;H_ModM,$B66&lt;=H_ModM+F$9),F$10-H_ServPerf,0)+IF($B66=H_ModM+F$9,F$12,0)</f>
        <v>0</v>
      </c>
      <c r="G66" s="19" t="n">
        <f aca="false">-IF($B66=0,H_Acq+H_Board,0)-IF(AND($B66&gt;=1,$B66&lt;=H_ModM),H_TI+H_ServNPL,0)-IF($B66=2,H_LegalJ*H_LegalShare,0)+IF(AND($B66&gt;H_ModM,$B66&lt;=H_ModM+G$9),G$10-H_ServPerf,0)+IF($B66=H_ModM+G$9,G$12,0)</f>
        <v>0</v>
      </c>
      <c r="H66" s="19" t="n">
        <f aca="false">-IF($B66=0,H_Acq+H_Board,0)-IF(AND($B66&gt;=1,$B66&lt;=H_ModM),H_TI+H_ServNPL,0)-IF($B66=2,H_LegalJ*H_LegalShare,0)+IF(AND($B66&gt;H_ModM,$B66&lt;=H_ModM+H$9),H$10-H_ServPerf,0)+IF($B66=H_ModM+H$9,H$12,0)</f>
        <v>0</v>
      </c>
      <c r="I66" s="19" t="n">
        <f aca="false">-IF($B66=0,H_Acq+H_Board,0)-IF(AND($B66&gt;=1,$B66&lt;=H_ModM),H_TI+H_ServNPL,0)-IF($B66=2,H_LegalJ*H_LegalShare,0)+IF(AND($B66&gt;H_ModM,$B66&lt;=H_ModM+I$9),I$10-H_ServPerf,0)+IF($B66=H_ModM+I$9,I$12,0)</f>
        <v>0</v>
      </c>
      <c r="J66" s="19" t="n">
        <f aca="false">-IF($B66=0,H_Acq+H_Board,0)-IF(AND($B66&gt;=1,$B66&lt;=H_ModM),H_TI+H_ServNPL,0)-IF($B66=2,H_LegalJ*H_LegalShare,0)+IF(AND($B66&gt;H_ModM,$B66&lt;=H_ModM+J$9),J$10-H_ServPerf,0)+IF($B66=H_ModM+J$9,J$12,0)</f>
        <v>0</v>
      </c>
      <c r="K66" s="19" t="n">
        <f aca="false">-IF($B66=0,H_Acq+H_Board,0)-IF(AND($B66&gt;=1,$B66&lt;=H_ModM),H_TI+H_ServNPL,0)-IF($B66=2,H_LegalJ*H_LegalShare,0)+IF(AND($B66&gt;H_ModM,$B66&lt;=H_ModM+K$9),K$10-H_ServPerf,0)+IF($B66=H_ModM+K$9,K$12,0)</f>
        <v>0</v>
      </c>
      <c r="L66" s="19" t="n">
        <f aca="false">-IF($B66=0,H_Acq+H_Board,0)-IF(AND($B66&gt;=1,$B66&lt;=H_ModM),H_TI+H_ServNPL,0)-IF($B66=2,H_LegalJ*H_LegalShare,0)+IF(AND($B66&gt;H_ModM,$B66&lt;=H_ModM+L$9),L$10-H_ServPerf,0)+IF($B66=H_ModM+L$9,L$12,0)</f>
        <v>0</v>
      </c>
      <c r="M66" s="19" t="n">
        <f aca="false">-IF($B66=0,H_Acq+H_Board,0)-IF(AND($B66&gt;=1,$B66&lt;=H_ModM),H_TI+H_ServNPL,0)-IF($B66=2,H_LegalJ*H_LegalShare,0)+IF(AND($B66&gt;H_ModM,$B66&lt;=H_ModM+M$9),M$10-H_ServPerf,0)+IF($B66=H_ModM+M$9,M$12,0)</f>
        <v>0</v>
      </c>
      <c r="N66" s="19" t="n">
        <f aca="false">-IF($B66=0,H_Acq+H_Board,0)-IF(AND($B66&gt;=1,$B66&lt;=H_DilM+H_DilReo),H_TI+H_ServNPL,0)-IF(AND($B66&gt;H_DilM,$B66&lt;=H_DilM+H_DilReo),H_Util,0)-IF($B66=2,H_LegalJ*H_LegalShare,0)-IF($B66=H_DilM,H_CK+H_Value0*H_Repair+H_DilCost,0)+IF($B66=H_DilM+H_DilReo,H_Value0*(1-H_Haircut)*(1-H_SaleCost),0)</f>
        <v>0</v>
      </c>
      <c r="O66" s="19" t="n">
        <f aca="false">Engine!C77</f>
        <v>0</v>
      </c>
      <c r="P66" s="19" t="n">
        <f aca="false">H_PR*C66+H_PM*D66+H_PD*N66+H_PF*O66</f>
        <v>0</v>
      </c>
    </row>
    <row r="67" customFormat="false" ht="15" hidden="false" customHeight="false" outlineLevel="0" collapsed="false">
      <c r="B67" s="0" t="n">
        <v>47</v>
      </c>
      <c r="C67" s="19" t="n">
        <f aca="false">-IF($B67=0,H_Acq+H_Board,0)-IF(AND($B67&gt;=1,$B67&lt;=H_ReinstM),H_TI+H_ServNPL,0)-IF($B67=2,H_LegalJ*H_LegalShare,0)+IF($B67=H_ReinstM,C$11,0)+IF(AND($B67&gt;H_ReinstM,$B67&lt;=H_ReinstM+C$9),H_Pmt-H_ServPerf,0)+IF($B67=H_ReinstM+C$9,C$12,0)</f>
        <v>0</v>
      </c>
      <c r="D67" s="19" t="n">
        <f aca="false">-IF($B67=0,H_Acq+H_Board,0)-IF(AND($B67&gt;=1,$B67&lt;=H_ModM),H_TI+H_ServNPL,0)-IF($B67=2,H_LegalJ*H_LegalShare,0)+IF(AND($B67&gt;H_ModM,$B67&lt;=H_ModM+D$9),D$10-H_ServPerf,0)+IF($B67=H_ModM+D$9,D$12,0)</f>
        <v>0</v>
      </c>
      <c r="E67" s="19" t="n">
        <f aca="false">-IF($B67=0,H_Acq+H_Board,0)-IF(AND($B67&gt;=1,$B67&lt;=H_ModM),H_TI+H_ServNPL,0)-IF($B67=2,H_LegalJ*H_LegalShare,0)+IF(AND($B67&gt;H_ModM,$B67&lt;=H_ModM+E$9),E$10-H_ServPerf,0)+IF($B67=H_ModM+E$9,E$12,0)</f>
        <v>0</v>
      </c>
      <c r="F67" s="19" t="n">
        <f aca="false">-IF($B67=0,H_Acq+H_Board,0)-IF(AND($B67&gt;=1,$B67&lt;=H_ModM),H_TI+H_ServNPL,0)-IF($B67=2,H_LegalJ*H_LegalShare,0)+IF(AND($B67&gt;H_ModM,$B67&lt;=H_ModM+F$9),F$10-H_ServPerf,0)+IF($B67=H_ModM+F$9,F$12,0)</f>
        <v>0</v>
      </c>
      <c r="G67" s="19" t="n">
        <f aca="false">-IF($B67=0,H_Acq+H_Board,0)-IF(AND($B67&gt;=1,$B67&lt;=H_ModM),H_TI+H_ServNPL,0)-IF($B67=2,H_LegalJ*H_LegalShare,0)+IF(AND($B67&gt;H_ModM,$B67&lt;=H_ModM+G$9),G$10-H_ServPerf,0)+IF($B67=H_ModM+G$9,G$12,0)</f>
        <v>0</v>
      </c>
      <c r="H67" s="19" t="n">
        <f aca="false">-IF($B67=0,H_Acq+H_Board,0)-IF(AND($B67&gt;=1,$B67&lt;=H_ModM),H_TI+H_ServNPL,0)-IF($B67=2,H_LegalJ*H_LegalShare,0)+IF(AND($B67&gt;H_ModM,$B67&lt;=H_ModM+H$9),H$10-H_ServPerf,0)+IF($B67=H_ModM+H$9,H$12,0)</f>
        <v>0</v>
      </c>
      <c r="I67" s="19" t="n">
        <f aca="false">-IF($B67=0,H_Acq+H_Board,0)-IF(AND($B67&gt;=1,$B67&lt;=H_ModM),H_TI+H_ServNPL,0)-IF($B67=2,H_LegalJ*H_LegalShare,0)+IF(AND($B67&gt;H_ModM,$B67&lt;=H_ModM+I$9),I$10-H_ServPerf,0)+IF($B67=H_ModM+I$9,I$12,0)</f>
        <v>0</v>
      </c>
      <c r="J67" s="19" t="n">
        <f aca="false">-IF($B67=0,H_Acq+H_Board,0)-IF(AND($B67&gt;=1,$B67&lt;=H_ModM),H_TI+H_ServNPL,0)-IF($B67=2,H_LegalJ*H_LegalShare,0)+IF(AND($B67&gt;H_ModM,$B67&lt;=H_ModM+J$9),J$10-H_ServPerf,0)+IF($B67=H_ModM+J$9,J$12,0)</f>
        <v>0</v>
      </c>
      <c r="K67" s="19" t="n">
        <f aca="false">-IF($B67=0,H_Acq+H_Board,0)-IF(AND($B67&gt;=1,$B67&lt;=H_ModM),H_TI+H_ServNPL,0)-IF($B67=2,H_LegalJ*H_LegalShare,0)+IF(AND($B67&gt;H_ModM,$B67&lt;=H_ModM+K$9),K$10-H_ServPerf,0)+IF($B67=H_ModM+K$9,K$12,0)</f>
        <v>0</v>
      </c>
      <c r="L67" s="19" t="n">
        <f aca="false">-IF($B67=0,H_Acq+H_Board,0)-IF(AND($B67&gt;=1,$B67&lt;=H_ModM),H_TI+H_ServNPL,0)-IF($B67=2,H_LegalJ*H_LegalShare,0)+IF(AND($B67&gt;H_ModM,$B67&lt;=H_ModM+L$9),L$10-H_ServPerf,0)+IF($B67=H_ModM+L$9,L$12,0)</f>
        <v>0</v>
      </c>
      <c r="M67" s="19" t="n">
        <f aca="false">-IF($B67=0,H_Acq+H_Board,0)-IF(AND($B67&gt;=1,$B67&lt;=H_ModM),H_TI+H_ServNPL,0)-IF($B67=2,H_LegalJ*H_LegalShare,0)+IF(AND($B67&gt;H_ModM,$B67&lt;=H_ModM+M$9),M$10-H_ServPerf,0)+IF($B67=H_ModM+M$9,M$12,0)</f>
        <v>0</v>
      </c>
      <c r="N67" s="19" t="n">
        <f aca="false">-IF($B67=0,H_Acq+H_Board,0)-IF(AND($B67&gt;=1,$B67&lt;=H_DilM+H_DilReo),H_TI+H_ServNPL,0)-IF(AND($B67&gt;H_DilM,$B67&lt;=H_DilM+H_DilReo),H_Util,0)-IF($B67=2,H_LegalJ*H_LegalShare,0)-IF($B67=H_DilM,H_CK+H_Value0*H_Repair+H_DilCost,0)+IF($B67=H_DilM+H_DilReo,H_Value0*(1-H_Haircut)*(1-H_SaleCost),0)</f>
        <v>0</v>
      </c>
      <c r="O67" s="19" t="n">
        <f aca="false">Engine!C78</f>
        <v>0</v>
      </c>
      <c r="P67" s="19" t="n">
        <f aca="false">H_PR*C67+H_PM*D67+H_PD*N67+H_PF*O67</f>
        <v>0</v>
      </c>
    </row>
    <row r="68" customFormat="false" ht="15" hidden="false" customHeight="false" outlineLevel="0" collapsed="false">
      <c r="B68" s="0" t="n">
        <v>48</v>
      </c>
      <c r="C68" s="19" t="n">
        <f aca="false">-IF($B68=0,H_Acq+H_Board,0)-IF(AND($B68&gt;=1,$B68&lt;=H_ReinstM),H_TI+H_ServNPL,0)-IF($B68=2,H_LegalJ*H_LegalShare,0)+IF($B68=H_ReinstM,C$11,0)+IF(AND($B68&gt;H_ReinstM,$B68&lt;=H_ReinstM+C$9),H_Pmt-H_ServPerf,0)+IF($B68=H_ReinstM+C$9,C$12,0)</f>
        <v>0</v>
      </c>
      <c r="D68" s="19" t="n">
        <f aca="false">-IF($B68=0,H_Acq+H_Board,0)-IF(AND($B68&gt;=1,$B68&lt;=H_ModM),H_TI+H_ServNPL,0)-IF($B68=2,H_LegalJ*H_LegalShare,0)+IF(AND($B68&gt;H_ModM,$B68&lt;=H_ModM+D$9),D$10-H_ServPerf,0)+IF($B68=H_ModM+D$9,D$12,0)</f>
        <v>0</v>
      </c>
      <c r="E68" s="19" t="n">
        <f aca="false">-IF($B68=0,H_Acq+H_Board,0)-IF(AND($B68&gt;=1,$B68&lt;=H_ModM),H_TI+H_ServNPL,0)-IF($B68=2,H_LegalJ*H_LegalShare,0)+IF(AND($B68&gt;H_ModM,$B68&lt;=H_ModM+E$9),E$10-H_ServPerf,0)+IF($B68=H_ModM+E$9,E$12,0)</f>
        <v>0</v>
      </c>
      <c r="F68" s="19" t="n">
        <f aca="false">-IF($B68=0,H_Acq+H_Board,0)-IF(AND($B68&gt;=1,$B68&lt;=H_ModM),H_TI+H_ServNPL,0)-IF($B68=2,H_LegalJ*H_LegalShare,0)+IF(AND($B68&gt;H_ModM,$B68&lt;=H_ModM+F$9),F$10-H_ServPerf,0)+IF($B68=H_ModM+F$9,F$12,0)</f>
        <v>0</v>
      </c>
      <c r="G68" s="19" t="n">
        <f aca="false">-IF($B68=0,H_Acq+H_Board,0)-IF(AND($B68&gt;=1,$B68&lt;=H_ModM),H_TI+H_ServNPL,0)-IF($B68=2,H_LegalJ*H_LegalShare,0)+IF(AND($B68&gt;H_ModM,$B68&lt;=H_ModM+G$9),G$10-H_ServPerf,0)+IF($B68=H_ModM+G$9,G$12,0)</f>
        <v>0</v>
      </c>
      <c r="H68" s="19" t="n">
        <f aca="false">-IF($B68=0,H_Acq+H_Board,0)-IF(AND($B68&gt;=1,$B68&lt;=H_ModM),H_TI+H_ServNPL,0)-IF($B68=2,H_LegalJ*H_LegalShare,0)+IF(AND($B68&gt;H_ModM,$B68&lt;=H_ModM+H$9),H$10-H_ServPerf,0)+IF($B68=H_ModM+H$9,H$12,0)</f>
        <v>0</v>
      </c>
      <c r="I68" s="19" t="n">
        <f aca="false">-IF($B68=0,H_Acq+H_Board,0)-IF(AND($B68&gt;=1,$B68&lt;=H_ModM),H_TI+H_ServNPL,0)-IF($B68=2,H_LegalJ*H_LegalShare,0)+IF(AND($B68&gt;H_ModM,$B68&lt;=H_ModM+I$9),I$10-H_ServPerf,0)+IF($B68=H_ModM+I$9,I$12,0)</f>
        <v>0</v>
      </c>
      <c r="J68" s="19" t="n">
        <f aca="false">-IF($B68=0,H_Acq+H_Board,0)-IF(AND($B68&gt;=1,$B68&lt;=H_ModM),H_TI+H_ServNPL,0)-IF($B68=2,H_LegalJ*H_LegalShare,0)+IF(AND($B68&gt;H_ModM,$B68&lt;=H_ModM+J$9),J$10-H_ServPerf,0)+IF($B68=H_ModM+J$9,J$12,0)</f>
        <v>0</v>
      </c>
      <c r="K68" s="19" t="n">
        <f aca="false">-IF($B68=0,H_Acq+H_Board,0)-IF(AND($B68&gt;=1,$B68&lt;=H_ModM),H_TI+H_ServNPL,0)-IF($B68=2,H_LegalJ*H_LegalShare,0)+IF(AND($B68&gt;H_ModM,$B68&lt;=H_ModM+K$9),K$10-H_ServPerf,0)+IF($B68=H_ModM+K$9,K$12,0)</f>
        <v>0</v>
      </c>
      <c r="L68" s="19" t="n">
        <f aca="false">-IF($B68=0,H_Acq+H_Board,0)-IF(AND($B68&gt;=1,$B68&lt;=H_ModM),H_TI+H_ServNPL,0)-IF($B68=2,H_LegalJ*H_LegalShare,0)+IF(AND($B68&gt;H_ModM,$B68&lt;=H_ModM+L$9),L$10-H_ServPerf,0)+IF($B68=H_ModM+L$9,L$12,0)</f>
        <v>0</v>
      </c>
      <c r="M68" s="19" t="n">
        <f aca="false">-IF($B68=0,H_Acq+H_Board,0)-IF(AND($B68&gt;=1,$B68&lt;=H_ModM),H_TI+H_ServNPL,0)-IF($B68=2,H_LegalJ*H_LegalShare,0)+IF(AND($B68&gt;H_ModM,$B68&lt;=H_ModM+M$9),M$10-H_ServPerf,0)+IF($B68=H_ModM+M$9,M$12,0)</f>
        <v>0</v>
      </c>
      <c r="N68" s="19" t="n">
        <f aca="false">-IF($B68=0,H_Acq+H_Board,0)-IF(AND($B68&gt;=1,$B68&lt;=H_DilM+H_DilReo),H_TI+H_ServNPL,0)-IF(AND($B68&gt;H_DilM,$B68&lt;=H_DilM+H_DilReo),H_Util,0)-IF($B68=2,H_LegalJ*H_LegalShare,0)-IF($B68=H_DilM,H_CK+H_Value0*H_Repair+H_DilCost,0)+IF($B68=H_DilM+H_DilReo,H_Value0*(1-H_Haircut)*(1-H_SaleCost),0)</f>
        <v>0</v>
      </c>
      <c r="O68" s="19" t="n">
        <f aca="false">Engine!C79</f>
        <v>0</v>
      </c>
      <c r="P68" s="19" t="n">
        <f aca="false">H_PR*C68+H_PM*D68+H_PD*N68+H_PF*O68</f>
        <v>0</v>
      </c>
    </row>
    <row r="69" customFormat="false" ht="15" hidden="false" customHeight="false" outlineLevel="0" collapsed="false">
      <c r="B69" s="0" t="n">
        <v>49</v>
      </c>
      <c r="C69" s="19" t="n">
        <f aca="false">-IF($B69=0,H_Acq+H_Board,0)-IF(AND($B69&gt;=1,$B69&lt;=H_ReinstM),H_TI+H_ServNPL,0)-IF($B69=2,H_LegalJ*H_LegalShare,0)+IF($B69=H_ReinstM,C$11,0)+IF(AND($B69&gt;H_ReinstM,$B69&lt;=H_ReinstM+C$9),H_Pmt-H_ServPerf,0)+IF($B69=H_ReinstM+C$9,C$12,0)</f>
        <v>0</v>
      </c>
      <c r="D69" s="19" t="n">
        <f aca="false">-IF($B69=0,H_Acq+H_Board,0)-IF(AND($B69&gt;=1,$B69&lt;=H_ModM),H_TI+H_ServNPL,0)-IF($B69=2,H_LegalJ*H_LegalShare,0)+IF(AND($B69&gt;H_ModM,$B69&lt;=H_ModM+D$9),D$10-H_ServPerf,0)+IF($B69=H_ModM+D$9,D$12,0)</f>
        <v>0</v>
      </c>
      <c r="E69" s="19" t="n">
        <f aca="false">-IF($B69=0,H_Acq+H_Board,0)-IF(AND($B69&gt;=1,$B69&lt;=H_ModM),H_TI+H_ServNPL,0)-IF($B69=2,H_LegalJ*H_LegalShare,0)+IF(AND($B69&gt;H_ModM,$B69&lt;=H_ModM+E$9),E$10-H_ServPerf,0)+IF($B69=H_ModM+E$9,E$12,0)</f>
        <v>0</v>
      </c>
      <c r="F69" s="19" t="n">
        <f aca="false">-IF($B69=0,H_Acq+H_Board,0)-IF(AND($B69&gt;=1,$B69&lt;=H_ModM),H_TI+H_ServNPL,0)-IF($B69=2,H_LegalJ*H_LegalShare,0)+IF(AND($B69&gt;H_ModM,$B69&lt;=H_ModM+F$9),F$10-H_ServPerf,0)+IF($B69=H_ModM+F$9,F$12,0)</f>
        <v>0</v>
      </c>
      <c r="G69" s="19" t="n">
        <f aca="false">-IF($B69=0,H_Acq+H_Board,0)-IF(AND($B69&gt;=1,$B69&lt;=H_ModM),H_TI+H_ServNPL,0)-IF($B69=2,H_LegalJ*H_LegalShare,0)+IF(AND($B69&gt;H_ModM,$B69&lt;=H_ModM+G$9),G$10-H_ServPerf,0)+IF($B69=H_ModM+G$9,G$12,0)</f>
        <v>0</v>
      </c>
      <c r="H69" s="19" t="n">
        <f aca="false">-IF($B69=0,H_Acq+H_Board,0)-IF(AND($B69&gt;=1,$B69&lt;=H_ModM),H_TI+H_ServNPL,0)-IF($B69=2,H_LegalJ*H_LegalShare,0)+IF(AND($B69&gt;H_ModM,$B69&lt;=H_ModM+H$9),H$10-H_ServPerf,0)+IF($B69=H_ModM+H$9,H$12,0)</f>
        <v>0</v>
      </c>
      <c r="I69" s="19" t="n">
        <f aca="false">-IF($B69=0,H_Acq+H_Board,0)-IF(AND($B69&gt;=1,$B69&lt;=H_ModM),H_TI+H_ServNPL,0)-IF($B69=2,H_LegalJ*H_LegalShare,0)+IF(AND($B69&gt;H_ModM,$B69&lt;=H_ModM+I$9),I$10-H_ServPerf,0)+IF($B69=H_ModM+I$9,I$12,0)</f>
        <v>0</v>
      </c>
      <c r="J69" s="19" t="n">
        <f aca="false">-IF($B69=0,H_Acq+H_Board,0)-IF(AND($B69&gt;=1,$B69&lt;=H_ModM),H_TI+H_ServNPL,0)-IF($B69=2,H_LegalJ*H_LegalShare,0)+IF(AND($B69&gt;H_ModM,$B69&lt;=H_ModM+J$9),J$10-H_ServPerf,0)+IF($B69=H_ModM+J$9,J$12,0)</f>
        <v>0</v>
      </c>
      <c r="K69" s="19" t="n">
        <f aca="false">-IF($B69=0,H_Acq+H_Board,0)-IF(AND($B69&gt;=1,$B69&lt;=H_ModM),H_TI+H_ServNPL,0)-IF($B69=2,H_LegalJ*H_LegalShare,0)+IF(AND($B69&gt;H_ModM,$B69&lt;=H_ModM+K$9),K$10-H_ServPerf,0)+IF($B69=H_ModM+K$9,K$12,0)</f>
        <v>0</v>
      </c>
      <c r="L69" s="19" t="n">
        <f aca="false">-IF($B69=0,H_Acq+H_Board,0)-IF(AND($B69&gt;=1,$B69&lt;=H_ModM),H_TI+H_ServNPL,0)-IF($B69=2,H_LegalJ*H_LegalShare,0)+IF(AND($B69&gt;H_ModM,$B69&lt;=H_ModM+L$9),L$10-H_ServPerf,0)+IF($B69=H_ModM+L$9,L$12,0)</f>
        <v>0</v>
      </c>
      <c r="M69" s="19" t="n">
        <f aca="false">-IF($B69=0,H_Acq+H_Board,0)-IF(AND($B69&gt;=1,$B69&lt;=H_ModM),H_TI+H_ServNPL,0)-IF($B69=2,H_LegalJ*H_LegalShare,0)+IF(AND($B69&gt;H_ModM,$B69&lt;=H_ModM+M$9),M$10-H_ServPerf,0)+IF($B69=H_ModM+M$9,M$12,0)</f>
        <v>0</v>
      </c>
      <c r="N69" s="19" t="n">
        <f aca="false">-IF($B69=0,H_Acq+H_Board,0)-IF(AND($B69&gt;=1,$B69&lt;=H_DilM+H_DilReo),H_TI+H_ServNPL,0)-IF(AND($B69&gt;H_DilM,$B69&lt;=H_DilM+H_DilReo),H_Util,0)-IF($B69=2,H_LegalJ*H_LegalShare,0)-IF($B69=H_DilM,H_CK+H_Value0*H_Repair+H_DilCost,0)+IF($B69=H_DilM+H_DilReo,H_Value0*(1-H_Haircut)*(1-H_SaleCost),0)</f>
        <v>0</v>
      </c>
      <c r="O69" s="19" t="n">
        <f aca="false">Engine!C80</f>
        <v>0</v>
      </c>
      <c r="P69" s="19" t="n">
        <f aca="false">H_PR*C69+H_PM*D69+H_PD*N69+H_PF*O69</f>
        <v>0</v>
      </c>
    </row>
    <row r="70" customFormat="false" ht="15" hidden="false" customHeight="false" outlineLevel="0" collapsed="false">
      <c r="B70" s="0" t="n">
        <v>50</v>
      </c>
      <c r="C70" s="19" t="n">
        <f aca="false">-IF($B70=0,H_Acq+H_Board,0)-IF(AND($B70&gt;=1,$B70&lt;=H_ReinstM),H_TI+H_ServNPL,0)-IF($B70=2,H_LegalJ*H_LegalShare,0)+IF($B70=H_ReinstM,C$11,0)+IF(AND($B70&gt;H_ReinstM,$B70&lt;=H_ReinstM+C$9),H_Pmt-H_ServPerf,0)+IF($B70=H_ReinstM+C$9,C$12,0)</f>
        <v>0</v>
      </c>
      <c r="D70" s="19" t="n">
        <f aca="false">-IF($B70=0,H_Acq+H_Board,0)-IF(AND($B70&gt;=1,$B70&lt;=H_ModM),H_TI+H_ServNPL,0)-IF($B70=2,H_LegalJ*H_LegalShare,0)+IF(AND($B70&gt;H_ModM,$B70&lt;=H_ModM+D$9),D$10-H_ServPerf,0)+IF($B70=H_ModM+D$9,D$12,0)</f>
        <v>0</v>
      </c>
      <c r="E70" s="19" t="n">
        <f aca="false">-IF($B70=0,H_Acq+H_Board,0)-IF(AND($B70&gt;=1,$B70&lt;=H_ModM),H_TI+H_ServNPL,0)-IF($B70=2,H_LegalJ*H_LegalShare,0)+IF(AND($B70&gt;H_ModM,$B70&lt;=H_ModM+E$9),E$10-H_ServPerf,0)+IF($B70=H_ModM+E$9,E$12,0)</f>
        <v>0</v>
      </c>
      <c r="F70" s="19" t="n">
        <f aca="false">-IF($B70=0,H_Acq+H_Board,0)-IF(AND($B70&gt;=1,$B70&lt;=H_ModM),H_TI+H_ServNPL,0)-IF($B70=2,H_LegalJ*H_LegalShare,0)+IF(AND($B70&gt;H_ModM,$B70&lt;=H_ModM+F$9),F$10-H_ServPerf,0)+IF($B70=H_ModM+F$9,F$12,0)</f>
        <v>0</v>
      </c>
      <c r="G70" s="19" t="n">
        <f aca="false">-IF($B70=0,H_Acq+H_Board,0)-IF(AND($B70&gt;=1,$B70&lt;=H_ModM),H_TI+H_ServNPL,0)-IF($B70=2,H_LegalJ*H_LegalShare,0)+IF(AND($B70&gt;H_ModM,$B70&lt;=H_ModM+G$9),G$10-H_ServPerf,0)+IF($B70=H_ModM+G$9,G$12,0)</f>
        <v>0</v>
      </c>
      <c r="H70" s="19" t="n">
        <f aca="false">-IF($B70=0,H_Acq+H_Board,0)-IF(AND($B70&gt;=1,$B70&lt;=H_ModM),H_TI+H_ServNPL,0)-IF($B70=2,H_LegalJ*H_LegalShare,0)+IF(AND($B70&gt;H_ModM,$B70&lt;=H_ModM+H$9),H$10-H_ServPerf,0)+IF($B70=H_ModM+H$9,H$12,0)</f>
        <v>0</v>
      </c>
      <c r="I70" s="19" t="n">
        <f aca="false">-IF($B70=0,H_Acq+H_Board,0)-IF(AND($B70&gt;=1,$B70&lt;=H_ModM),H_TI+H_ServNPL,0)-IF($B70=2,H_LegalJ*H_LegalShare,0)+IF(AND($B70&gt;H_ModM,$B70&lt;=H_ModM+I$9),I$10-H_ServPerf,0)+IF($B70=H_ModM+I$9,I$12,0)</f>
        <v>0</v>
      </c>
      <c r="J70" s="19" t="n">
        <f aca="false">-IF($B70=0,H_Acq+H_Board,0)-IF(AND($B70&gt;=1,$B70&lt;=H_ModM),H_TI+H_ServNPL,0)-IF($B70=2,H_LegalJ*H_LegalShare,0)+IF(AND($B70&gt;H_ModM,$B70&lt;=H_ModM+J$9),J$10-H_ServPerf,0)+IF($B70=H_ModM+J$9,J$12,0)</f>
        <v>0</v>
      </c>
      <c r="K70" s="19" t="n">
        <f aca="false">-IF($B70=0,H_Acq+H_Board,0)-IF(AND($B70&gt;=1,$B70&lt;=H_ModM),H_TI+H_ServNPL,0)-IF($B70=2,H_LegalJ*H_LegalShare,0)+IF(AND($B70&gt;H_ModM,$B70&lt;=H_ModM+K$9),K$10-H_ServPerf,0)+IF($B70=H_ModM+K$9,K$12,0)</f>
        <v>0</v>
      </c>
      <c r="L70" s="19" t="n">
        <f aca="false">-IF($B70=0,H_Acq+H_Board,0)-IF(AND($B70&gt;=1,$B70&lt;=H_ModM),H_TI+H_ServNPL,0)-IF($B70=2,H_LegalJ*H_LegalShare,0)+IF(AND($B70&gt;H_ModM,$B70&lt;=H_ModM+L$9),L$10-H_ServPerf,0)+IF($B70=H_ModM+L$9,L$12,0)</f>
        <v>0</v>
      </c>
      <c r="M70" s="19" t="n">
        <f aca="false">-IF($B70=0,H_Acq+H_Board,0)-IF(AND($B70&gt;=1,$B70&lt;=H_ModM),H_TI+H_ServNPL,0)-IF($B70=2,H_LegalJ*H_LegalShare,0)+IF(AND($B70&gt;H_ModM,$B70&lt;=H_ModM+M$9),M$10-H_ServPerf,0)+IF($B70=H_ModM+M$9,M$12,0)</f>
        <v>0</v>
      </c>
      <c r="N70" s="19" t="n">
        <f aca="false">-IF($B70=0,H_Acq+H_Board,0)-IF(AND($B70&gt;=1,$B70&lt;=H_DilM+H_DilReo),H_TI+H_ServNPL,0)-IF(AND($B70&gt;H_DilM,$B70&lt;=H_DilM+H_DilReo),H_Util,0)-IF($B70=2,H_LegalJ*H_LegalShare,0)-IF($B70=H_DilM,H_CK+H_Value0*H_Repair+H_DilCost,0)+IF($B70=H_DilM+H_DilReo,H_Value0*(1-H_Haircut)*(1-H_SaleCost),0)</f>
        <v>0</v>
      </c>
      <c r="O70" s="19" t="n">
        <f aca="false">Engine!C81</f>
        <v>0</v>
      </c>
      <c r="P70" s="19" t="n">
        <f aca="false">H_PR*C70+H_PM*D70+H_PD*N70+H_PF*O70</f>
        <v>0</v>
      </c>
    </row>
    <row r="71" customFormat="false" ht="15" hidden="false" customHeight="false" outlineLevel="0" collapsed="false">
      <c r="B71" s="0" t="n">
        <v>51</v>
      </c>
      <c r="C71" s="19" t="n">
        <f aca="false">-IF($B71=0,H_Acq+H_Board,0)-IF(AND($B71&gt;=1,$B71&lt;=H_ReinstM),H_TI+H_ServNPL,0)-IF($B71=2,H_LegalJ*H_LegalShare,0)+IF($B71=H_ReinstM,C$11,0)+IF(AND($B71&gt;H_ReinstM,$B71&lt;=H_ReinstM+C$9),H_Pmt-H_ServPerf,0)+IF($B71=H_ReinstM+C$9,C$12,0)</f>
        <v>0</v>
      </c>
      <c r="D71" s="19" t="n">
        <f aca="false">-IF($B71=0,H_Acq+H_Board,0)-IF(AND($B71&gt;=1,$B71&lt;=H_ModM),H_TI+H_ServNPL,0)-IF($B71=2,H_LegalJ*H_LegalShare,0)+IF(AND($B71&gt;H_ModM,$B71&lt;=H_ModM+D$9),D$10-H_ServPerf,0)+IF($B71=H_ModM+D$9,D$12,0)</f>
        <v>0</v>
      </c>
      <c r="E71" s="19" t="n">
        <f aca="false">-IF($B71=0,H_Acq+H_Board,0)-IF(AND($B71&gt;=1,$B71&lt;=H_ModM),H_TI+H_ServNPL,0)-IF($B71=2,H_LegalJ*H_LegalShare,0)+IF(AND($B71&gt;H_ModM,$B71&lt;=H_ModM+E$9),E$10-H_ServPerf,0)+IF($B71=H_ModM+E$9,E$12,0)</f>
        <v>0</v>
      </c>
      <c r="F71" s="19" t="n">
        <f aca="false">-IF($B71=0,H_Acq+H_Board,0)-IF(AND($B71&gt;=1,$B71&lt;=H_ModM),H_TI+H_ServNPL,0)-IF($B71=2,H_LegalJ*H_LegalShare,0)+IF(AND($B71&gt;H_ModM,$B71&lt;=H_ModM+F$9),F$10-H_ServPerf,0)+IF($B71=H_ModM+F$9,F$12,0)</f>
        <v>0</v>
      </c>
      <c r="G71" s="19" t="n">
        <f aca="false">-IF($B71=0,H_Acq+H_Board,0)-IF(AND($B71&gt;=1,$B71&lt;=H_ModM),H_TI+H_ServNPL,0)-IF($B71=2,H_LegalJ*H_LegalShare,0)+IF(AND($B71&gt;H_ModM,$B71&lt;=H_ModM+G$9),G$10-H_ServPerf,0)+IF($B71=H_ModM+G$9,G$12,0)</f>
        <v>0</v>
      </c>
      <c r="H71" s="19" t="n">
        <f aca="false">-IF($B71=0,H_Acq+H_Board,0)-IF(AND($B71&gt;=1,$B71&lt;=H_ModM),H_TI+H_ServNPL,0)-IF($B71=2,H_LegalJ*H_LegalShare,0)+IF(AND($B71&gt;H_ModM,$B71&lt;=H_ModM+H$9),H$10-H_ServPerf,0)+IF($B71=H_ModM+H$9,H$12,0)</f>
        <v>0</v>
      </c>
      <c r="I71" s="19" t="n">
        <f aca="false">-IF($B71=0,H_Acq+H_Board,0)-IF(AND($B71&gt;=1,$B71&lt;=H_ModM),H_TI+H_ServNPL,0)-IF($B71=2,H_LegalJ*H_LegalShare,0)+IF(AND($B71&gt;H_ModM,$B71&lt;=H_ModM+I$9),I$10-H_ServPerf,0)+IF($B71=H_ModM+I$9,I$12,0)</f>
        <v>0</v>
      </c>
      <c r="J71" s="19" t="n">
        <f aca="false">-IF($B71=0,H_Acq+H_Board,0)-IF(AND($B71&gt;=1,$B71&lt;=H_ModM),H_TI+H_ServNPL,0)-IF($B71=2,H_LegalJ*H_LegalShare,0)+IF(AND($B71&gt;H_ModM,$B71&lt;=H_ModM+J$9),J$10-H_ServPerf,0)+IF($B71=H_ModM+J$9,J$12,0)</f>
        <v>0</v>
      </c>
      <c r="K71" s="19" t="n">
        <f aca="false">-IF($B71=0,H_Acq+H_Board,0)-IF(AND($B71&gt;=1,$B71&lt;=H_ModM),H_TI+H_ServNPL,0)-IF($B71=2,H_LegalJ*H_LegalShare,0)+IF(AND($B71&gt;H_ModM,$B71&lt;=H_ModM+K$9),K$10-H_ServPerf,0)+IF($B71=H_ModM+K$9,K$12,0)</f>
        <v>0</v>
      </c>
      <c r="L71" s="19" t="n">
        <f aca="false">-IF($B71=0,H_Acq+H_Board,0)-IF(AND($B71&gt;=1,$B71&lt;=H_ModM),H_TI+H_ServNPL,0)-IF($B71=2,H_LegalJ*H_LegalShare,0)+IF(AND($B71&gt;H_ModM,$B71&lt;=H_ModM+L$9),L$10-H_ServPerf,0)+IF($B71=H_ModM+L$9,L$12,0)</f>
        <v>0</v>
      </c>
      <c r="M71" s="19" t="n">
        <f aca="false">-IF($B71=0,H_Acq+H_Board,0)-IF(AND($B71&gt;=1,$B71&lt;=H_ModM),H_TI+H_ServNPL,0)-IF($B71=2,H_LegalJ*H_LegalShare,0)+IF(AND($B71&gt;H_ModM,$B71&lt;=H_ModM+M$9),M$10-H_ServPerf,0)+IF($B71=H_ModM+M$9,M$12,0)</f>
        <v>0</v>
      </c>
      <c r="N71" s="19" t="n">
        <f aca="false">-IF($B71=0,H_Acq+H_Board,0)-IF(AND($B71&gt;=1,$B71&lt;=H_DilM+H_DilReo),H_TI+H_ServNPL,0)-IF(AND($B71&gt;H_DilM,$B71&lt;=H_DilM+H_DilReo),H_Util,0)-IF($B71=2,H_LegalJ*H_LegalShare,0)-IF($B71=H_DilM,H_CK+H_Value0*H_Repair+H_DilCost,0)+IF($B71=H_DilM+H_DilReo,H_Value0*(1-H_Haircut)*(1-H_SaleCost),0)</f>
        <v>0</v>
      </c>
      <c r="O71" s="19" t="n">
        <f aca="false">Engine!C82</f>
        <v>0</v>
      </c>
      <c r="P71" s="19" t="n">
        <f aca="false">H_PR*C71+H_PM*D71+H_PD*N71+H_PF*O71</f>
        <v>0</v>
      </c>
    </row>
    <row r="72" customFormat="false" ht="15" hidden="false" customHeight="false" outlineLevel="0" collapsed="false">
      <c r="B72" s="0" t="n">
        <v>52</v>
      </c>
      <c r="C72" s="19" t="n">
        <f aca="false">-IF($B72=0,H_Acq+H_Board,0)-IF(AND($B72&gt;=1,$B72&lt;=H_ReinstM),H_TI+H_ServNPL,0)-IF($B72=2,H_LegalJ*H_LegalShare,0)+IF($B72=H_ReinstM,C$11,0)+IF(AND($B72&gt;H_ReinstM,$B72&lt;=H_ReinstM+C$9),H_Pmt-H_ServPerf,0)+IF($B72=H_ReinstM+C$9,C$12,0)</f>
        <v>0</v>
      </c>
      <c r="D72" s="19" t="n">
        <f aca="false">-IF($B72=0,H_Acq+H_Board,0)-IF(AND($B72&gt;=1,$B72&lt;=H_ModM),H_TI+H_ServNPL,0)-IF($B72=2,H_LegalJ*H_LegalShare,0)+IF(AND($B72&gt;H_ModM,$B72&lt;=H_ModM+D$9),D$10-H_ServPerf,0)+IF($B72=H_ModM+D$9,D$12,0)</f>
        <v>0</v>
      </c>
      <c r="E72" s="19" t="n">
        <f aca="false">-IF($B72=0,H_Acq+H_Board,0)-IF(AND($B72&gt;=1,$B72&lt;=H_ModM),H_TI+H_ServNPL,0)-IF($B72=2,H_LegalJ*H_LegalShare,0)+IF(AND($B72&gt;H_ModM,$B72&lt;=H_ModM+E$9),E$10-H_ServPerf,0)+IF($B72=H_ModM+E$9,E$12,0)</f>
        <v>0</v>
      </c>
      <c r="F72" s="19" t="n">
        <f aca="false">-IF($B72=0,H_Acq+H_Board,0)-IF(AND($B72&gt;=1,$B72&lt;=H_ModM),H_TI+H_ServNPL,0)-IF($B72=2,H_LegalJ*H_LegalShare,0)+IF(AND($B72&gt;H_ModM,$B72&lt;=H_ModM+F$9),F$10-H_ServPerf,0)+IF($B72=H_ModM+F$9,F$12,0)</f>
        <v>0</v>
      </c>
      <c r="G72" s="19" t="n">
        <f aca="false">-IF($B72=0,H_Acq+H_Board,0)-IF(AND($B72&gt;=1,$B72&lt;=H_ModM),H_TI+H_ServNPL,0)-IF($B72=2,H_LegalJ*H_LegalShare,0)+IF(AND($B72&gt;H_ModM,$B72&lt;=H_ModM+G$9),G$10-H_ServPerf,0)+IF($B72=H_ModM+G$9,G$12,0)</f>
        <v>0</v>
      </c>
      <c r="H72" s="19" t="n">
        <f aca="false">-IF($B72=0,H_Acq+H_Board,0)-IF(AND($B72&gt;=1,$B72&lt;=H_ModM),H_TI+H_ServNPL,0)-IF($B72=2,H_LegalJ*H_LegalShare,0)+IF(AND($B72&gt;H_ModM,$B72&lt;=H_ModM+H$9),H$10-H_ServPerf,0)+IF($B72=H_ModM+H$9,H$12,0)</f>
        <v>0</v>
      </c>
      <c r="I72" s="19" t="n">
        <f aca="false">-IF($B72=0,H_Acq+H_Board,0)-IF(AND($B72&gt;=1,$B72&lt;=H_ModM),H_TI+H_ServNPL,0)-IF($B72=2,H_LegalJ*H_LegalShare,0)+IF(AND($B72&gt;H_ModM,$B72&lt;=H_ModM+I$9),I$10-H_ServPerf,0)+IF($B72=H_ModM+I$9,I$12,0)</f>
        <v>0</v>
      </c>
      <c r="J72" s="19" t="n">
        <f aca="false">-IF($B72=0,H_Acq+H_Board,0)-IF(AND($B72&gt;=1,$B72&lt;=H_ModM),H_TI+H_ServNPL,0)-IF($B72=2,H_LegalJ*H_LegalShare,0)+IF(AND($B72&gt;H_ModM,$B72&lt;=H_ModM+J$9),J$10-H_ServPerf,0)+IF($B72=H_ModM+J$9,J$12,0)</f>
        <v>0</v>
      </c>
      <c r="K72" s="19" t="n">
        <f aca="false">-IF($B72=0,H_Acq+H_Board,0)-IF(AND($B72&gt;=1,$B72&lt;=H_ModM),H_TI+H_ServNPL,0)-IF($B72=2,H_LegalJ*H_LegalShare,0)+IF(AND($B72&gt;H_ModM,$B72&lt;=H_ModM+K$9),K$10-H_ServPerf,0)+IF($B72=H_ModM+K$9,K$12,0)</f>
        <v>0</v>
      </c>
      <c r="L72" s="19" t="n">
        <f aca="false">-IF($B72=0,H_Acq+H_Board,0)-IF(AND($B72&gt;=1,$B72&lt;=H_ModM),H_TI+H_ServNPL,0)-IF($B72=2,H_LegalJ*H_LegalShare,0)+IF(AND($B72&gt;H_ModM,$B72&lt;=H_ModM+L$9),L$10-H_ServPerf,0)+IF($B72=H_ModM+L$9,L$12,0)</f>
        <v>0</v>
      </c>
      <c r="M72" s="19" t="n">
        <f aca="false">-IF($B72=0,H_Acq+H_Board,0)-IF(AND($B72&gt;=1,$B72&lt;=H_ModM),H_TI+H_ServNPL,0)-IF($B72=2,H_LegalJ*H_LegalShare,0)+IF(AND($B72&gt;H_ModM,$B72&lt;=H_ModM+M$9),M$10-H_ServPerf,0)+IF($B72=H_ModM+M$9,M$12,0)</f>
        <v>0</v>
      </c>
      <c r="N72" s="19" t="n">
        <f aca="false">-IF($B72=0,H_Acq+H_Board,0)-IF(AND($B72&gt;=1,$B72&lt;=H_DilM+H_DilReo),H_TI+H_ServNPL,0)-IF(AND($B72&gt;H_DilM,$B72&lt;=H_DilM+H_DilReo),H_Util,0)-IF($B72=2,H_LegalJ*H_LegalShare,0)-IF($B72=H_DilM,H_CK+H_Value0*H_Repair+H_DilCost,0)+IF($B72=H_DilM+H_DilReo,H_Value0*(1-H_Haircut)*(1-H_SaleCost),0)</f>
        <v>0</v>
      </c>
      <c r="O72" s="19" t="n">
        <f aca="false">Engine!C83</f>
        <v>0</v>
      </c>
      <c r="P72" s="19" t="n">
        <f aca="false">H_PR*C72+H_PM*D72+H_PD*N72+H_PF*O72</f>
        <v>0</v>
      </c>
    </row>
    <row r="73" customFormat="false" ht="15" hidden="false" customHeight="false" outlineLevel="0" collapsed="false">
      <c r="B73" s="0" t="n">
        <v>53</v>
      </c>
      <c r="C73" s="19" t="n">
        <f aca="false">-IF($B73=0,H_Acq+H_Board,0)-IF(AND($B73&gt;=1,$B73&lt;=H_ReinstM),H_TI+H_ServNPL,0)-IF($B73=2,H_LegalJ*H_LegalShare,0)+IF($B73=H_ReinstM,C$11,0)+IF(AND($B73&gt;H_ReinstM,$B73&lt;=H_ReinstM+C$9),H_Pmt-H_ServPerf,0)+IF($B73=H_ReinstM+C$9,C$12,0)</f>
        <v>0</v>
      </c>
      <c r="D73" s="19" t="n">
        <f aca="false">-IF($B73=0,H_Acq+H_Board,0)-IF(AND($B73&gt;=1,$B73&lt;=H_ModM),H_TI+H_ServNPL,0)-IF($B73=2,H_LegalJ*H_LegalShare,0)+IF(AND($B73&gt;H_ModM,$B73&lt;=H_ModM+D$9),D$10-H_ServPerf,0)+IF($B73=H_ModM+D$9,D$12,0)</f>
        <v>0</v>
      </c>
      <c r="E73" s="19" t="n">
        <f aca="false">-IF($B73=0,H_Acq+H_Board,0)-IF(AND($B73&gt;=1,$B73&lt;=H_ModM),H_TI+H_ServNPL,0)-IF($B73=2,H_LegalJ*H_LegalShare,0)+IF(AND($B73&gt;H_ModM,$B73&lt;=H_ModM+E$9),E$10-H_ServPerf,0)+IF($B73=H_ModM+E$9,E$12,0)</f>
        <v>0</v>
      </c>
      <c r="F73" s="19" t="n">
        <f aca="false">-IF($B73=0,H_Acq+H_Board,0)-IF(AND($B73&gt;=1,$B73&lt;=H_ModM),H_TI+H_ServNPL,0)-IF($B73=2,H_LegalJ*H_LegalShare,0)+IF(AND($B73&gt;H_ModM,$B73&lt;=H_ModM+F$9),F$10-H_ServPerf,0)+IF($B73=H_ModM+F$9,F$12,0)</f>
        <v>0</v>
      </c>
      <c r="G73" s="19" t="n">
        <f aca="false">-IF($B73=0,H_Acq+H_Board,0)-IF(AND($B73&gt;=1,$B73&lt;=H_ModM),H_TI+H_ServNPL,0)-IF($B73=2,H_LegalJ*H_LegalShare,0)+IF(AND($B73&gt;H_ModM,$B73&lt;=H_ModM+G$9),G$10-H_ServPerf,0)+IF($B73=H_ModM+G$9,G$12,0)</f>
        <v>0</v>
      </c>
      <c r="H73" s="19" t="n">
        <f aca="false">-IF($B73=0,H_Acq+H_Board,0)-IF(AND($B73&gt;=1,$B73&lt;=H_ModM),H_TI+H_ServNPL,0)-IF($B73=2,H_LegalJ*H_LegalShare,0)+IF(AND($B73&gt;H_ModM,$B73&lt;=H_ModM+H$9),H$10-H_ServPerf,0)+IF($B73=H_ModM+H$9,H$12,0)</f>
        <v>0</v>
      </c>
      <c r="I73" s="19" t="n">
        <f aca="false">-IF($B73=0,H_Acq+H_Board,0)-IF(AND($B73&gt;=1,$B73&lt;=H_ModM),H_TI+H_ServNPL,0)-IF($B73=2,H_LegalJ*H_LegalShare,0)+IF(AND($B73&gt;H_ModM,$B73&lt;=H_ModM+I$9),I$10-H_ServPerf,0)+IF($B73=H_ModM+I$9,I$12,0)</f>
        <v>0</v>
      </c>
      <c r="J73" s="19" t="n">
        <f aca="false">-IF($B73=0,H_Acq+H_Board,0)-IF(AND($B73&gt;=1,$B73&lt;=H_ModM),H_TI+H_ServNPL,0)-IF($B73=2,H_LegalJ*H_LegalShare,0)+IF(AND($B73&gt;H_ModM,$B73&lt;=H_ModM+J$9),J$10-H_ServPerf,0)+IF($B73=H_ModM+J$9,J$12,0)</f>
        <v>0</v>
      </c>
      <c r="K73" s="19" t="n">
        <f aca="false">-IF($B73=0,H_Acq+H_Board,0)-IF(AND($B73&gt;=1,$B73&lt;=H_ModM),H_TI+H_ServNPL,0)-IF($B73=2,H_LegalJ*H_LegalShare,0)+IF(AND($B73&gt;H_ModM,$B73&lt;=H_ModM+K$9),K$10-H_ServPerf,0)+IF($B73=H_ModM+K$9,K$12,0)</f>
        <v>0</v>
      </c>
      <c r="L73" s="19" t="n">
        <f aca="false">-IF($B73=0,H_Acq+H_Board,0)-IF(AND($B73&gt;=1,$B73&lt;=H_ModM),H_TI+H_ServNPL,0)-IF($B73=2,H_LegalJ*H_LegalShare,0)+IF(AND($B73&gt;H_ModM,$B73&lt;=H_ModM+L$9),L$10-H_ServPerf,0)+IF($B73=H_ModM+L$9,L$12,0)</f>
        <v>0</v>
      </c>
      <c r="M73" s="19" t="n">
        <f aca="false">-IF($B73=0,H_Acq+H_Board,0)-IF(AND($B73&gt;=1,$B73&lt;=H_ModM),H_TI+H_ServNPL,0)-IF($B73=2,H_LegalJ*H_LegalShare,0)+IF(AND($B73&gt;H_ModM,$B73&lt;=H_ModM+M$9),M$10-H_ServPerf,0)+IF($B73=H_ModM+M$9,M$12,0)</f>
        <v>0</v>
      </c>
      <c r="N73" s="19" t="n">
        <f aca="false">-IF($B73=0,H_Acq+H_Board,0)-IF(AND($B73&gt;=1,$B73&lt;=H_DilM+H_DilReo),H_TI+H_ServNPL,0)-IF(AND($B73&gt;H_DilM,$B73&lt;=H_DilM+H_DilReo),H_Util,0)-IF($B73=2,H_LegalJ*H_LegalShare,0)-IF($B73=H_DilM,H_CK+H_Value0*H_Repair+H_DilCost,0)+IF($B73=H_DilM+H_DilReo,H_Value0*(1-H_Haircut)*(1-H_SaleCost),0)</f>
        <v>0</v>
      </c>
      <c r="O73" s="19" t="n">
        <f aca="false">Engine!C84</f>
        <v>0</v>
      </c>
      <c r="P73" s="19" t="n">
        <f aca="false">H_PR*C73+H_PM*D73+H_PD*N73+H_PF*O73</f>
        <v>0</v>
      </c>
    </row>
    <row r="74" customFormat="false" ht="15" hidden="false" customHeight="false" outlineLevel="0" collapsed="false">
      <c r="B74" s="0" t="n">
        <v>54</v>
      </c>
      <c r="C74" s="19" t="n">
        <f aca="false">-IF($B74=0,H_Acq+H_Board,0)-IF(AND($B74&gt;=1,$B74&lt;=H_ReinstM),H_TI+H_ServNPL,0)-IF($B74=2,H_LegalJ*H_LegalShare,0)+IF($B74=H_ReinstM,C$11,0)+IF(AND($B74&gt;H_ReinstM,$B74&lt;=H_ReinstM+C$9),H_Pmt-H_ServPerf,0)+IF($B74=H_ReinstM+C$9,C$12,0)</f>
        <v>0</v>
      </c>
      <c r="D74" s="19" t="n">
        <f aca="false">-IF($B74=0,H_Acq+H_Board,0)-IF(AND($B74&gt;=1,$B74&lt;=H_ModM),H_TI+H_ServNPL,0)-IF($B74=2,H_LegalJ*H_LegalShare,0)+IF(AND($B74&gt;H_ModM,$B74&lt;=H_ModM+D$9),D$10-H_ServPerf,0)+IF($B74=H_ModM+D$9,D$12,0)</f>
        <v>0</v>
      </c>
      <c r="E74" s="19" t="n">
        <f aca="false">-IF($B74=0,H_Acq+H_Board,0)-IF(AND($B74&gt;=1,$B74&lt;=H_ModM),H_TI+H_ServNPL,0)-IF($B74=2,H_LegalJ*H_LegalShare,0)+IF(AND($B74&gt;H_ModM,$B74&lt;=H_ModM+E$9),E$10-H_ServPerf,0)+IF($B74=H_ModM+E$9,E$12,0)</f>
        <v>0</v>
      </c>
      <c r="F74" s="19" t="n">
        <f aca="false">-IF($B74=0,H_Acq+H_Board,0)-IF(AND($B74&gt;=1,$B74&lt;=H_ModM),H_TI+H_ServNPL,0)-IF($B74=2,H_LegalJ*H_LegalShare,0)+IF(AND($B74&gt;H_ModM,$B74&lt;=H_ModM+F$9),F$10-H_ServPerf,0)+IF($B74=H_ModM+F$9,F$12,0)</f>
        <v>0</v>
      </c>
      <c r="G74" s="19" t="n">
        <f aca="false">-IF($B74=0,H_Acq+H_Board,0)-IF(AND($B74&gt;=1,$B74&lt;=H_ModM),H_TI+H_ServNPL,0)-IF($B74=2,H_LegalJ*H_LegalShare,0)+IF(AND($B74&gt;H_ModM,$B74&lt;=H_ModM+G$9),G$10-H_ServPerf,0)+IF($B74=H_ModM+G$9,G$12,0)</f>
        <v>0</v>
      </c>
      <c r="H74" s="19" t="n">
        <f aca="false">-IF($B74=0,H_Acq+H_Board,0)-IF(AND($B74&gt;=1,$B74&lt;=H_ModM),H_TI+H_ServNPL,0)-IF($B74=2,H_LegalJ*H_LegalShare,0)+IF(AND($B74&gt;H_ModM,$B74&lt;=H_ModM+H$9),H$10-H_ServPerf,0)+IF($B74=H_ModM+H$9,H$12,0)</f>
        <v>0</v>
      </c>
      <c r="I74" s="19" t="n">
        <f aca="false">-IF($B74=0,H_Acq+H_Board,0)-IF(AND($B74&gt;=1,$B74&lt;=H_ModM),H_TI+H_ServNPL,0)-IF($B74=2,H_LegalJ*H_LegalShare,0)+IF(AND($B74&gt;H_ModM,$B74&lt;=H_ModM+I$9),I$10-H_ServPerf,0)+IF($B74=H_ModM+I$9,I$12,0)</f>
        <v>0</v>
      </c>
      <c r="J74" s="19" t="n">
        <f aca="false">-IF($B74=0,H_Acq+H_Board,0)-IF(AND($B74&gt;=1,$B74&lt;=H_ModM),H_TI+H_ServNPL,0)-IF($B74=2,H_LegalJ*H_LegalShare,0)+IF(AND($B74&gt;H_ModM,$B74&lt;=H_ModM+J$9),J$10-H_ServPerf,0)+IF($B74=H_ModM+J$9,J$12,0)</f>
        <v>0</v>
      </c>
      <c r="K74" s="19" t="n">
        <f aca="false">-IF($B74=0,H_Acq+H_Board,0)-IF(AND($B74&gt;=1,$B74&lt;=H_ModM),H_TI+H_ServNPL,0)-IF($B74=2,H_LegalJ*H_LegalShare,0)+IF(AND($B74&gt;H_ModM,$B74&lt;=H_ModM+K$9),K$10-H_ServPerf,0)+IF($B74=H_ModM+K$9,K$12,0)</f>
        <v>0</v>
      </c>
      <c r="L74" s="19" t="n">
        <f aca="false">-IF($B74=0,H_Acq+H_Board,0)-IF(AND($B74&gt;=1,$B74&lt;=H_ModM),H_TI+H_ServNPL,0)-IF($B74=2,H_LegalJ*H_LegalShare,0)+IF(AND($B74&gt;H_ModM,$B74&lt;=H_ModM+L$9),L$10-H_ServPerf,0)+IF($B74=H_ModM+L$9,L$12,0)</f>
        <v>0</v>
      </c>
      <c r="M74" s="19" t="n">
        <f aca="false">-IF($B74=0,H_Acq+H_Board,0)-IF(AND($B74&gt;=1,$B74&lt;=H_ModM),H_TI+H_ServNPL,0)-IF($B74=2,H_LegalJ*H_LegalShare,0)+IF(AND($B74&gt;H_ModM,$B74&lt;=H_ModM+M$9),M$10-H_ServPerf,0)+IF($B74=H_ModM+M$9,M$12,0)</f>
        <v>0</v>
      </c>
      <c r="N74" s="19" t="n">
        <f aca="false">-IF($B74=0,H_Acq+H_Board,0)-IF(AND($B74&gt;=1,$B74&lt;=H_DilM+H_DilReo),H_TI+H_ServNPL,0)-IF(AND($B74&gt;H_DilM,$B74&lt;=H_DilM+H_DilReo),H_Util,0)-IF($B74=2,H_LegalJ*H_LegalShare,0)-IF($B74=H_DilM,H_CK+H_Value0*H_Repair+H_DilCost,0)+IF($B74=H_DilM+H_DilReo,H_Value0*(1-H_Haircut)*(1-H_SaleCost),0)</f>
        <v>0</v>
      </c>
      <c r="O74" s="19" t="n">
        <f aca="false">Engine!C85</f>
        <v>0</v>
      </c>
      <c r="P74" s="19" t="n">
        <f aca="false">H_PR*C74+H_PM*D74+H_PD*N74+H_PF*O74</f>
        <v>0</v>
      </c>
    </row>
    <row r="75" customFormat="false" ht="15" hidden="false" customHeight="false" outlineLevel="0" collapsed="false">
      <c r="B75" s="0" t="n">
        <v>55</v>
      </c>
      <c r="C75" s="19" t="n">
        <f aca="false">-IF($B75=0,H_Acq+H_Board,0)-IF(AND($B75&gt;=1,$B75&lt;=H_ReinstM),H_TI+H_ServNPL,0)-IF($B75=2,H_LegalJ*H_LegalShare,0)+IF($B75=H_ReinstM,C$11,0)+IF(AND($B75&gt;H_ReinstM,$B75&lt;=H_ReinstM+C$9),H_Pmt-H_ServPerf,0)+IF($B75=H_ReinstM+C$9,C$12,0)</f>
        <v>0</v>
      </c>
      <c r="D75" s="19" t="n">
        <f aca="false">-IF($B75=0,H_Acq+H_Board,0)-IF(AND($B75&gt;=1,$B75&lt;=H_ModM),H_TI+H_ServNPL,0)-IF($B75=2,H_LegalJ*H_LegalShare,0)+IF(AND($B75&gt;H_ModM,$B75&lt;=H_ModM+D$9),D$10-H_ServPerf,0)+IF($B75=H_ModM+D$9,D$12,0)</f>
        <v>0</v>
      </c>
      <c r="E75" s="19" t="n">
        <f aca="false">-IF($B75=0,H_Acq+H_Board,0)-IF(AND($B75&gt;=1,$B75&lt;=H_ModM),H_TI+H_ServNPL,0)-IF($B75=2,H_LegalJ*H_LegalShare,0)+IF(AND($B75&gt;H_ModM,$B75&lt;=H_ModM+E$9),E$10-H_ServPerf,0)+IF($B75=H_ModM+E$9,E$12,0)</f>
        <v>0</v>
      </c>
      <c r="F75" s="19" t="n">
        <f aca="false">-IF($B75=0,H_Acq+H_Board,0)-IF(AND($B75&gt;=1,$B75&lt;=H_ModM),H_TI+H_ServNPL,0)-IF($B75=2,H_LegalJ*H_LegalShare,0)+IF(AND($B75&gt;H_ModM,$B75&lt;=H_ModM+F$9),F$10-H_ServPerf,0)+IF($B75=H_ModM+F$9,F$12,0)</f>
        <v>0</v>
      </c>
      <c r="G75" s="19" t="n">
        <f aca="false">-IF($B75=0,H_Acq+H_Board,0)-IF(AND($B75&gt;=1,$B75&lt;=H_ModM),H_TI+H_ServNPL,0)-IF($B75=2,H_LegalJ*H_LegalShare,0)+IF(AND($B75&gt;H_ModM,$B75&lt;=H_ModM+G$9),G$10-H_ServPerf,0)+IF($B75=H_ModM+G$9,G$12,0)</f>
        <v>0</v>
      </c>
      <c r="H75" s="19" t="n">
        <f aca="false">-IF($B75=0,H_Acq+H_Board,0)-IF(AND($B75&gt;=1,$B75&lt;=H_ModM),H_TI+H_ServNPL,0)-IF($B75=2,H_LegalJ*H_LegalShare,0)+IF(AND($B75&gt;H_ModM,$B75&lt;=H_ModM+H$9),H$10-H_ServPerf,0)+IF($B75=H_ModM+H$9,H$12,0)</f>
        <v>0</v>
      </c>
      <c r="I75" s="19" t="n">
        <f aca="false">-IF($B75=0,H_Acq+H_Board,0)-IF(AND($B75&gt;=1,$B75&lt;=H_ModM),H_TI+H_ServNPL,0)-IF($B75=2,H_LegalJ*H_LegalShare,0)+IF(AND($B75&gt;H_ModM,$B75&lt;=H_ModM+I$9),I$10-H_ServPerf,0)+IF($B75=H_ModM+I$9,I$12,0)</f>
        <v>0</v>
      </c>
      <c r="J75" s="19" t="n">
        <f aca="false">-IF($B75=0,H_Acq+H_Board,0)-IF(AND($B75&gt;=1,$B75&lt;=H_ModM),H_TI+H_ServNPL,0)-IF($B75=2,H_LegalJ*H_LegalShare,0)+IF(AND($B75&gt;H_ModM,$B75&lt;=H_ModM+J$9),J$10-H_ServPerf,0)+IF($B75=H_ModM+J$9,J$12,0)</f>
        <v>0</v>
      </c>
      <c r="K75" s="19" t="n">
        <f aca="false">-IF($B75=0,H_Acq+H_Board,0)-IF(AND($B75&gt;=1,$B75&lt;=H_ModM),H_TI+H_ServNPL,0)-IF($B75=2,H_LegalJ*H_LegalShare,0)+IF(AND($B75&gt;H_ModM,$B75&lt;=H_ModM+K$9),K$10-H_ServPerf,0)+IF($B75=H_ModM+K$9,K$12,0)</f>
        <v>0</v>
      </c>
      <c r="L75" s="19" t="n">
        <f aca="false">-IF($B75=0,H_Acq+H_Board,0)-IF(AND($B75&gt;=1,$B75&lt;=H_ModM),H_TI+H_ServNPL,0)-IF($B75=2,H_LegalJ*H_LegalShare,0)+IF(AND($B75&gt;H_ModM,$B75&lt;=H_ModM+L$9),L$10-H_ServPerf,0)+IF($B75=H_ModM+L$9,L$12,0)</f>
        <v>0</v>
      </c>
      <c r="M75" s="19" t="n">
        <f aca="false">-IF($B75=0,H_Acq+H_Board,0)-IF(AND($B75&gt;=1,$B75&lt;=H_ModM),H_TI+H_ServNPL,0)-IF($B75=2,H_LegalJ*H_LegalShare,0)+IF(AND($B75&gt;H_ModM,$B75&lt;=H_ModM+M$9),M$10-H_ServPerf,0)+IF($B75=H_ModM+M$9,M$12,0)</f>
        <v>0</v>
      </c>
      <c r="N75" s="19" t="n">
        <f aca="false">-IF($B75=0,H_Acq+H_Board,0)-IF(AND($B75&gt;=1,$B75&lt;=H_DilM+H_DilReo),H_TI+H_ServNPL,0)-IF(AND($B75&gt;H_DilM,$B75&lt;=H_DilM+H_DilReo),H_Util,0)-IF($B75=2,H_LegalJ*H_LegalShare,0)-IF($B75=H_DilM,H_CK+H_Value0*H_Repair+H_DilCost,0)+IF($B75=H_DilM+H_DilReo,H_Value0*(1-H_Haircut)*(1-H_SaleCost),0)</f>
        <v>0</v>
      </c>
      <c r="O75" s="19" t="n">
        <f aca="false">Engine!C86</f>
        <v>0</v>
      </c>
      <c r="P75" s="19" t="n">
        <f aca="false">H_PR*C75+H_PM*D75+H_PD*N75+H_PF*O75</f>
        <v>0</v>
      </c>
    </row>
    <row r="76" customFormat="false" ht="15" hidden="false" customHeight="false" outlineLevel="0" collapsed="false">
      <c r="B76" s="0" t="n">
        <v>56</v>
      </c>
      <c r="C76" s="19" t="n">
        <f aca="false">-IF($B76=0,H_Acq+H_Board,0)-IF(AND($B76&gt;=1,$B76&lt;=H_ReinstM),H_TI+H_ServNPL,0)-IF($B76=2,H_LegalJ*H_LegalShare,0)+IF($B76=H_ReinstM,C$11,0)+IF(AND($B76&gt;H_ReinstM,$B76&lt;=H_ReinstM+C$9),H_Pmt-H_ServPerf,0)+IF($B76=H_ReinstM+C$9,C$12,0)</f>
        <v>0</v>
      </c>
      <c r="D76" s="19" t="n">
        <f aca="false">-IF($B76=0,H_Acq+H_Board,0)-IF(AND($B76&gt;=1,$B76&lt;=H_ModM),H_TI+H_ServNPL,0)-IF($B76=2,H_LegalJ*H_LegalShare,0)+IF(AND($B76&gt;H_ModM,$B76&lt;=H_ModM+D$9),D$10-H_ServPerf,0)+IF($B76=H_ModM+D$9,D$12,0)</f>
        <v>0</v>
      </c>
      <c r="E76" s="19" t="n">
        <f aca="false">-IF($B76=0,H_Acq+H_Board,0)-IF(AND($B76&gt;=1,$B76&lt;=H_ModM),H_TI+H_ServNPL,0)-IF($B76=2,H_LegalJ*H_LegalShare,0)+IF(AND($B76&gt;H_ModM,$B76&lt;=H_ModM+E$9),E$10-H_ServPerf,0)+IF($B76=H_ModM+E$9,E$12,0)</f>
        <v>0</v>
      </c>
      <c r="F76" s="19" t="n">
        <f aca="false">-IF($B76=0,H_Acq+H_Board,0)-IF(AND($B76&gt;=1,$B76&lt;=H_ModM),H_TI+H_ServNPL,0)-IF($B76=2,H_LegalJ*H_LegalShare,0)+IF(AND($B76&gt;H_ModM,$B76&lt;=H_ModM+F$9),F$10-H_ServPerf,0)+IF($B76=H_ModM+F$9,F$12,0)</f>
        <v>0</v>
      </c>
      <c r="G76" s="19" t="n">
        <f aca="false">-IF($B76=0,H_Acq+H_Board,0)-IF(AND($B76&gt;=1,$B76&lt;=H_ModM),H_TI+H_ServNPL,0)-IF($B76=2,H_LegalJ*H_LegalShare,0)+IF(AND($B76&gt;H_ModM,$B76&lt;=H_ModM+G$9),G$10-H_ServPerf,0)+IF($B76=H_ModM+G$9,G$12,0)</f>
        <v>0</v>
      </c>
      <c r="H76" s="19" t="n">
        <f aca="false">-IF($B76=0,H_Acq+H_Board,0)-IF(AND($B76&gt;=1,$B76&lt;=H_ModM),H_TI+H_ServNPL,0)-IF($B76=2,H_LegalJ*H_LegalShare,0)+IF(AND($B76&gt;H_ModM,$B76&lt;=H_ModM+H$9),H$10-H_ServPerf,0)+IF($B76=H_ModM+H$9,H$12,0)</f>
        <v>0</v>
      </c>
      <c r="I76" s="19" t="n">
        <f aca="false">-IF($B76=0,H_Acq+H_Board,0)-IF(AND($B76&gt;=1,$B76&lt;=H_ModM),H_TI+H_ServNPL,0)-IF($B76=2,H_LegalJ*H_LegalShare,0)+IF(AND($B76&gt;H_ModM,$B76&lt;=H_ModM+I$9),I$10-H_ServPerf,0)+IF($B76=H_ModM+I$9,I$12,0)</f>
        <v>0</v>
      </c>
      <c r="J76" s="19" t="n">
        <f aca="false">-IF($B76=0,H_Acq+H_Board,0)-IF(AND($B76&gt;=1,$B76&lt;=H_ModM),H_TI+H_ServNPL,0)-IF($B76=2,H_LegalJ*H_LegalShare,0)+IF(AND($B76&gt;H_ModM,$B76&lt;=H_ModM+J$9),J$10-H_ServPerf,0)+IF($B76=H_ModM+J$9,J$12,0)</f>
        <v>0</v>
      </c>
      <c r="K76" s="19" t="n">
        <f aca="false">-IF($B76=0,H_Acq+H_Board,0)-IF(AND($B76&gt;=1,$B76&lt;=H_ModM),H_TI+H_ServNPL,0)-IF($B76=2,H_LegalJ*H_LegalShare,0)+IF(AND($B76&gt;H_ModM,$B76&lt;=H_ModM+K$9),K$10-H_ServPerf,0)+IF($B76=H_ModM+K$9,K$12,0)</f>
        <v>0</v>
      </c>
      <c r="L76" s="19" t="n">
        <f aca="false">-IF($B76=0,H_Acq+H_Board,0)-IF(AND($B76&gt;=1,$B76&lt;=H_ModM),H_TI+H_ServNPL,0)-IF($B76=2,H_LegalJ*H_LegalShare,0)+IF(AND($B76&gt;H_ModM,$B76&lt;=H_ModM+L$9),L$10-H_ServPerf,0)+IF($B76=H_ModM+L$9,L$12,0)</f>
        <v>0</v>
      </c>
      <c r="M76" s="19" t="n">
        <f aca="false">-IF($B76=0,H_Acq+H_Board,0)-IF(AND($B76&gt;=1,$B76&lt;=H_ModM),H_TI+H_ServNPL,0)-IF($B76=2,H_LegalJ*H_LegalShare,0)+IF(AND($B76&gt;H_ModM,$B76&lt;=H_ModM+M$9),M$10-H_ServPerf,0)+IF($B76=H_ModM+M$9,M$12,0)</f>
        <v>0</v>
      </c>
      <c r="N76" s="19" t="n">
        <f aca="false">-IF($B76=0,H_Acq+H_Board,0)-IF(AND($B76&gt;=1,$B76&lt;=H_DilM+H_DilReo),H_TI+H_ServNPL,0)-IF(AND($B76&gt;H_DilM,$B76&lt;=H_DilM+H_DilReo),H_Util,0)-IF($B76=2,H_LegalJ*H_LegalShare,0)-IF($B76=H_DilM,H_CK+H_Value0*H_Repair+H_DilCost,0)+IF($B76=H_DilM+H_DilReo,H_Value0*(1-H_Haircut)*(1-H_SaleCost),0)</f>
        <v>0</v>
      </c>
      <c r="O76" s="19" t="n">
        <f aca="false">Engine!C87</f>
        <v>0</v>
      </c>
      <c r="P76" s="19" t="n">
        <f aca="false">H_PR*C76+H_PM*D76+H_PD*N76+H_PF*O76</f>
        <v>0</v>
      </c>
    </row>
    <row r="77" customFormat="false" ht="15" hidden="false" customHeight="false" outlineLevel="0" collapsed="false">
      <c r="B77" s="0" t="n">
        <v>57</v>
      </c>
      <c r="C77" s="19" t="n">
        <f aca="false">-IF($B77=0,H_Acq+H_Board,0)-IF(AND($B77&gt;=1,$B77&lt;=H_ReinstM),H_TI+H_ServNPL,0)-IF($B77=2,H_LegalJ*H_LegalShare,0)+IF($B77=H_ReinstM,C$11,0)+IF(AND($B77&gt;H_ReinstM,$B77&lt;=H_ReinstM+C$9),H_Pmt-H_ServPerf,0)+IF($B77=H_ReinstM+C$9,C$12,0)</f>
        <v>0</v>
      </c>
      <c r="D77" s="19" t="n">
        <f aca="false">-IF($B77=0,H_Acq+H_Board,0)-IF(AND($B77&gt;=1,$B77&lt;=H_ModM),H_TI+H_ServNPL,0)-IF($B77=2,H_LegalJ*H_LegalShare,0)+IF(AND($B77&gt;H_ModM,$B77&lt;=H_ModM+D$9),D$10-H_ServPerf,0)+IF($B77=H_ModM+D$9,D$12,0)</f>
        <v>0</v>
      </c>
      <c r="E77" s="19" t="n">
        <f aca="false">-IF($B77=0,H_Acq+H_Board,0)-IF(AND($B77&gt;=1,$B77&lt;=H_ModM),H_TI+H_ServNPL,0)-IF($B77=2,H_LegalJ*H_LegalShare,0)+IF(AND($B77&gt;H_ModM,$B77&lt;=H_ModM+E$9),E$10-H_ServPerf,0)+IF($B77=H_ModM+E$9,E$12,0)</f>
        <v>0</v>
      </c>
      <c r="F77" s="19" t="n">
        <f aca="false">-IF($B77=0,H_Acq+H_Board,0)-IF(AND($B77&gt;=1,$B77&lt;=H_ModM),H_TI+H_ServNPL,0)-IF($B77=2,H_LegalJ*H_LegalShare,0)+IF(AND($B77&gt;H_ModM,$B77&lt;=H_ModM+F$9),F$10-H_ServPerf,0)+IF($B77=H_ModM+F$9,F$12,0)</f>
        <v>0</v>
      </c>
      <c r="G77" s="19" t="n">
        <f aca="false">-IF($B77=0,H_Acq+H_Board,0)-IF(AND($B77&gt;=1,$B77&lt;=H_ModM),H_TI+H_ServNPL,0)-IF($B77=2,H_LegalJ*H_LegalShare,0)+IF(AND($B77&gt;H_ModM,$B77&lt;=H_ModM+G$9),G$10-H_ServPerf,0)+IF($B77=H_ModM+G$9,G$12,0)</f>
        <v>0</v>
      </c>
      <c r="H77" s="19" t="n">
        <f aca="false">-IF($B77=0,H_Acq+H_Board,0)-IF(AND($B77&gt;=1,$B77&lt;=H_ModM),H_TI+H_ServNPL,0)-IF($B77=2,H_LegalJ*H_LegalShare,0)+IF(AND($B77&gt;H_ModM,$B77&lt;=H_ModM+H$9),H$10-H_ServPerf,0)+IF($B77=H_ModM+H$9,H$12,0)</f>
        <v>0</v>
      </c>
      <c r="I77" s="19" t="n">
        <f aca="false">-IF($B77=0,H_Acq+H_Board,0)-IF(AND($B77&gt;=1,$B77&lt;=H_ModM),H_TI+H_ServNPL,0)-IF($B77=2,H_LegalJ*H_LegalShare,0)+IF(AND($B77&gt;H_ModM,$B77&lt;=H_ModM+I$9),I$10-H_ServPerf,0)+IF($B77=H_ModM+I$9,I$12,0)</f>
        <v>0</v>
      </c>
      <c r="J77" s="19" t="n">
        <f aca="false">-IF($B77=0,H_Acq+H_Board,0)-IF(AND($B77&gt;=1,$B77&lt;=H_ModM),H_TI+H_ServNPL,0)-IF($B77=2,H_LegalJ*H_LegalShare,0)+IF(AND($B77&gt;H_ModM,$B77&lt;=H_ModM+J$9),J$10-H_ServPerf,0)+IF($B77=H_ModM+J$9,J$12,0)</f>
        <v>0</v>
      </c>
      <c r="K77" s="19" t="n">
        <f aca="false">-IF($B77=0,H_Acq+H_Board,0)-IF(AND($B77&gt;=1,$B77&lt;=H_ModM),H_TI+H_ServNPL,0)-IF($B77=2,H_LegalJ*H_LegalShare,0)+IF(AND($B77&gt;H_ModM,$B77&lt;=H_ModM+K$9),K$10-H_ServPerf,0)+IF($B77=H_ModM+K$9,K$12,0)</f>
        <v>0</v>
      </c>
      <c r="L77" s="19" t="n">
        <f aca="false">-IF($B77=0,H_Acq+H_Board,0)-IF(AND($B77&gt;=1,$B77&lt;=H_ModM),H_TI+H_ServNPL,0)-IF($B77=2,H_LegalJ*H_LegalShare,0)+IF(AND($B77&gt;H_ModM,$B77&lt;=H_ModM+L$9),L$10-H_ServPerf,0)+IF($B77=H_ModM+L$9,L$12,0)</f>
        <v>0</v>
      </c>
      <c r="M77" s="19" t="n">
        <f aca="false">-IF($B77=0,H_Acq+H_Board,0)-IF(AND($B77&gt;=1,$B77&lt;=H_ModM),H_TI+H_ServNPL,0)-IF($B77=2,H_LegalJ*H_LegalShare,0)+IF(AND($B77&gt;H_ModM,$B77&lt;=H_ModM+M$9),M$10-H_ServPerf,0)+IF($B77=H_ModM+M$9,M$12,0)</f>
        <v>0</v>
      </c>
      <c r="N77" s="19" t="n">
        <f aca="false">-IF($B77=0,H_Acq+H_Board,0)-IF(AND($B77&gt;=1,$B77&lt;=H_DilM+H_DilReo),H_TI+H_ServNPL,0)-IF(AND($B77&gt;H_DilM,$B77&lt;=H_DilM+H_DilReo),H_Util,0)-IF($B77=2,H_LegalJ*H_LegalShare,0)-IF($B77=H_DilM,H_CK+H_Value0*H_Repair+H_DilCost,0)+IF($B77=H_DilM+H_DilReo,H_Value0*(1-H_Haircut)*(1-H_SaleCost),0)</f>
        <v>0</v>
      </c>
      <c r="O77" s="19" t="n">
        <f aca="false">Engine!C88</f>
        <v>0</v>
      </c>
      <c r="P77" s="19" t="n">
        <f aca="false">H_PR*C77+H_PM*D77+H_PD*N77+H_PF*O77</f>
        <v>0</v>
      </c>
    </row>
    <row r="78" customFormat="false" ht="15" hidden="false" customHeight="false" outlineLevel="0" collapsed="false">
      <c r="B78" s="0" t="n">
        <v>58</v>
      </c>
      <c r="C78" s="19" t="n">
        <f aca="false">-IF($B78=0,H_Acq+H_Board,0)-IF(AND($B78&gt;=1,$B78&lt;=H_ReinstM),H_TI+H_ServNPL,0)-IF($B78=2,H_LegalJ*H_LegalShare,0)+IF($B78=H_ReinstM,C$11,0)+IF(AND($B78&gt;H_ReinstM,$B78&lt;=H_ReinstM+C$9),H_Pmt-H_ServPerf,0)+IF($B78=H_ReinstM+C$9,C$12,0)</f>
        <v>0</v>
      </c>
      <c r="D78" s="19" t="n">
        <f aca="false">-IF($B78=0,H_Acq+H_Board,0)-IF(AND($B78&gt;=1,$B78&lt;=H_ModM),H_TI+H_ServNPL,0)-IF($B78=2,H_LegalJ*H_LegalShare,0)+IF(AND($B78&gt;H_ModM,$B78&lt;=H_ModM+D$9),D$10-H_ServPerf,0)+IF($B78=H_ModM+D$9,D$12,0)</f>
        <v>0</v>
      </c>
      <c r="E78" s="19" t="n">
        <f aca="false">-IF($B78=0,H_Acq+H_Board,0)-IF(AND($B78&gt;=1,$B78&lt;=H_ModM),H_TI+H_ServNPL,0)-IF($B78=2,H_LegalJ*H_LegalShare,0)+IF(AND($B78&gt;H_ModM,$B78&lt;=H_ModM+E$9),E$10-H_ServPerf,0)+IF($B78=H_ModM+E$9,E$12,0)</f>
        <v>0</v>
      </c>
      <c r="F78" s="19" t="n">
        <f aca="false">-IF($B78=0,H_Acq+H_Board,0)-IF(AND($B78&gt;=1,$B78&lt;=H_ModM),H_TI+H_ServNPL,0)-IF($B78=2,H_LegalJ*H_LegalShare,0)+IF(AND($B78&gt;H_ModM,$B78&lt;=H_ModM+F$9),F$10-H_ServPerf,0)+IF($B78=H_ModM+F$9,F$12,0)</f>
        <v>0</v>
      </c>
      <c r="G78" s="19" t="n">
        <f aca="false">-IF($B78=0,H_Acq+H_Board,0)-IF(AND($B78&gt;=1,$B78&lt;=H_ModM),H_TI+H_ServNPL,0)-IF($B78=2,H_LegalJ*H_LegalShare,0)+IF(AND($B78&gt;H_ModM,$B78&lt;=H_ModM+G$9),G$10-H_ServPerf,0)+IF($B78=H_ModM+G$9,G$12,0)</f>
        <v>0</v>
      </c>
      <c r="H78" s="19" t="n">
        <f aca="false">-IF($B78=0,H_Acq+H_Board,0)-IF(AND($B78&gt;=1,$B78&lt;=H_ModM),H_TI+H_ServNPL,0)-IF($B78=2,H_LegalJ*H_LegalShare,0)+IF(AND($B78&gt;H_ModM,$B78&lt;=H_ModM+H$9),H$10-H_ServPerf,0)+IF($B78=H_ModM+H$9,H$12,0)</f>
        <v>0</v>
      </c>
      <c r="I78" s="19" t="n">
        <f aca="false">-IF($B78=0,H_Acq+H_Board,0)-IF(AND($B78&gt;=1,$B78&lt;=H_ModM),H_TI+H_ServNPL,0)-IF($B78=2,H_LegalJ*H_LegalShare,0)+IF(AND($B78&gt;H_ModM,$B78&lt;=H_ModM+I$9),I$10-H_ServPerf,0)+IF($B78=H_ModM+I$9,I$12,0)</f>
        <v>0</v>
      </c>
      <c r="J78" s="19" t="n">
        <f aca="false">-IF($B78=0,H_Acq+H_Board,0)-IF(AND($B78&gt;=1,$B78&lt;=H_ModM),H_TI+H_ServNPL,0)-IF($B78=2,H_LegalJ*H_LegalShare,0)+IF(AND($B78&gt;H_ModM,$B78&lt;=H_ModM+J$9),J$10-H_ServPerf,0)+IF($B78=H_ModM+J$9,J$12,0)</f>
        <v>0</v>
      </c>
      <c r="K78" s="19" t="n">
        <f aca="false">-IF($B78=0,H_Acq+H_Board,0)-IF(AND($B78&gt;=1,$B78&lt;=H_ModM),H_TI+H_ServNPL,0)-IF($B78=2,H_LegalJ*H_LegalShare,0)+IF(AND($B78&gt;H_ModM,$B78&lt;=H_ModM+K$9),K$10-H_ServPerf,0)+IF($B78=H_ModM+K$9,K$12,0)</f>
        <v>0</v>
      </c>
      <c r="L78" s="19" t="n">
        <f aca="false">-IF($B78=0,H_Acq+H_Board,0)-IF(AND($B78&gt;=1,$B78&lt;=H_ModM),H_TI+H_ServNPL,0)-IF($B78=2,H_LegalJ*H_LegalShare,0)+IF(AND($B78&gt;H_ModM,$B78&lt;=H_ModM+L$9),L$10-H_ServPerf,0)+IF($B78=H_ModM+L$9,L$12,0)</f>
        <v>0</v>
      </c>
      <c r="M78" s="19" t="n">
        <f aca="false">-IF($B78=0,H_Acq+H_Board,0)-IF(AND($B78&gt;=1,$B78&lt;=H_ModM),H_TI+H_ServNPL,0)-IF($B78=2,H_LegalJ*H_LegalShare,0)+IF(AND($B78&gt;H_ModM,$B78&lt;=H_ModM+M$9),M$10-H_ServPerf,0)+IF($B78=H_ModM+M$9,M$12,0)</f>
        <v>0</v>
      </c>
      <c r="N78" s="19" t="n">
        <f aca="false">-IF($B78=0,H_Acq+H_Board,0)-IF(AND($B78&gt;=1,$B78&lt;=H_DilM+H_DilReo),H_TI+H_ServNPL,0)-IF(AND($B78&gt;H_DilM,$B78&lt;=H_DilM+H_DilReo),H_Util,0)-IF($B78=2,H_LegalJ*H_LegalShare,0)-IF($B78=H_DilM,H_CK+H_Value0*H_Repair+H_DilCost,0)+IF($B78=H_DilM+H_DilReo,H_Value0*(1-H_Haircut)*(1-H_SaleCost),0)</f>
        <v>0</v>
      </c>
      <c r="O78" s="19" t="n">
        <f aca="false">Engine!C89</f>
        <v>0</v>
      </c>
      <c r="P78" s="19" t="n">
        <f aca="false">H_PR*C78+H_PM*D78+H_PD*N78+H_PF*O78</f>
        <v>0</v>
      </c>
    </row>
    <row r="79" customFormat="false" ht="15" hidden="false" customHeight="false" outlineLevel="0" collapsed="false">
      <c r="B79" s="0" t="n">
        <v>59</v>
      </c>
      <c r="C79" s="19" t="n">
        <f aca="false">-IF($B79=0,H_Acq+H_Board,0)-IF(AND($B79&gt;=1,$B79&lt;=H_ReinstM),H_TI+H_ServNPL,0)-IF($B79=2,H_LegalJ*H_LegalShare,0)+IF($B79=H_ReinstM,C$11,0)+IF(AND($B79&gt;H_ReinstM,$B79&lt;=H_ReinstM+C$9),H_Pmt-H_ServPerf,0)+IF($B79=H_ReinstM+C$9,C$12,0)</f>
        <v>0</v>
      </c>
      <c r="D79" s="19" t="n">
        <f aca="false">-IF($B79=0,H_Acq+H_Board,0)-IF(AND($B79&gt;=1,$B79&lt;=H_ModM),H_TI+H_ServNPL,0)-IF($B79=2,H_LegalJ*H_LegalShare,0)+IF(AND($B79&gt;H_ModM,$B79&lt;=H_ModM+D$9),D$10-H_ServPerf,0)+IF($B79=H_ModM+D$9,D$12,0)</f>
        <v>0</v>
      </c>
      <c r="E79" s="19" t="n">
        <f aca="false">-IF($B79=0,H_Acq+H_Board,0)-IF(AND($B79&gt;=1,$B79&lt;=H_ModM),H_TI+H_ServNPL,0)-IF($B79=2,H_LegalJ*H_LegalShare,0)+IF(AND($B79&gt;H_ModM,$B79&lt;=H_ModM+E$9),E$10-H_ServPerf,0)+IF($B79=H_ModM+E$9,E$12,0)</f>
        <v>0</v>
      </c>
      <c r="F79" s="19" t="n">
        <f aca="false">-IF($B79=0,H_Acq+H_Board,0)-IF(AND($B79&gt;=1,$B79&lt;=H_ModM),H_TI+H_ServNPL,0)-IF($B79=2,H_LegalJ*H_LegalShare,0)+IF(AND($B79&gt;H_ModM,$B79&lt;=H_ModM+F$9),F$10-H_ServPerf,0)+IF($B79=H_ModM+F$9,F$12,0)</f>
        <v>0</v>
      </c>
      <c r="G79" s="19" t="n">
        <f aca="false">-IF($B79=0,H_Acq+H_Board,0)-IF(AND($B79&gt;=1,$B79&lt;=H_ModM),H_TI+H_ServNPL,0)-IF($B79=2,H_LegalJ*H_LegalShare,0)+IF(AND($B79&gt;H_ModM,$B79&lt;=H_ModM+G$9),G$10-H_ServPerf,0)+IF($B79=H_ModM+G$9,G$12,0)</f>
        <v>0</v>
      </c>
      <c r="H79" s="19" t="n">
        <f aca="false">-IF($B79=0,H_Acq+H_Board,0)-IF(AND($B79&gt;=1,$B79&lt;=H_ModM),H_TI+H_ServNPL,0)-IF($B79=2,H_LegalJ*H_LegalShare,0)+IF(AND($B79&gt;H_ModM,$B79&lt;=H_ModM+H$9),H$10-H_ServPerf,0)+IF($B79=H_ModM+H$9,H$12,0)</f>
        <v>0</v>
      </c>
      <c r="I79" s="19" t="n">
        <f aca="false">-IF($B79=0,H_Acq+H_Board,0)-IF(AND($B79&gt;=1,$B79&lt;=H_ModM),H_TI+H_ServNPL,0)-IF($B79=2,H_LegalJ*H_LegalShare,0)+IF(AND($B79&gt;H_ModM,$B79&lt;=H_ModM+I$9),I$10-H_ServPerf,0)+IF($B79=H_ModM+I$9,I$12,0)</f>
        <v>0</v>
      </c>
      <c r="J79" s="19" t="n">
        <f aca="false">-IF($B79=0,H_Acq+H_Board,0)-IF(AND($B79&gt;=1,$B79&lt;=H_ModM),H_TI+H_ServNPL,0)-IF($B79=2,H_LegalJ*H_LegalShare,0)+IF(AND($B79&gt;H_ModM,$B79&lt;=H_ModM+J$9),J$10-H_ServPerf,0)+IF($B79=H_ModM+J$9,J$12,0)</f>
        <v>0</v>
      </c>
      <c r="K79" s="19" t="n">
        <f aca="false">-IF($B79=0,H_Acq+H_Board,0)-IF(AND($B79&gt;=1,$B79&lt;=H_ModM),H_TI+H_ServNPL,0)-IF($B79=2,H_LegalJ*H_LegalShare,0)+IF(AND($B79&gt;H_ModM,$B79&lt;=H_ModM+K$9),K$10-H_ServPerf,0)+IF($B79=H_ModM+K$9,K$12,0)</f>
        <v>0</v>
      </c>
      <c r="L79" s="19" t="n">
        <f aca="false">-IF($B79=0,H_Acq+H_Board,0)-IF(AND($B79&gt;=1,$B79&lt;=H_ModM),H_TI+H_ServNPL,0)-IF($B79=2,H_LegalJ*H_LegalShare,0)+IF(AND($B79&gt;H_ModM,$B79&lt;=H_ModM+L$9),L$10-H_ServPerf,0)+IF($B79=H_ModM+L$9,L$12,0)</f>
        <v>0</v>
      </c>
      <c r="M79" s="19" t="n">
        <f aca="false">-IF($B79=0,H_Acq+H_Board,0)-IF(AND($B79&gt;=1,$B79&lt;=H_ModM),H_TI+H_ServNPL,0)-IF($B79=2,H_LegalJ*H_LegalShare,0)+IF(AND($B79&gt;H_ModM,$B79&lt;=H_ModM+M$9),M$10-H_ServPerf,0)+IF($B79=H_ModM+M$9,M$12,0)</f>
        <v>0</v>
      </c>
      <c r="N79" s="19" t="n">
        <f aca="false">-IF($B79=0,H_Acq+H_Board,0)-IF(AND($B79&gt;=1,$B79&lt;=H_DilM+H_DilReo),H_TI+H_ServNPL,0)-IF(AND($B79&gt;H_DilM,$B79&lt;=H_DilM+H_DilReo),H_Util,0)-IF($B79=2,H_LegalJ*H_LegalShare,0)-IF($B79=H_DilM,H_CK+H_Value0*H_Repair+H_DilCost,0)+IF($B79=H_DilM+H_DilReo,H_Value0*(1-H_Haircut)*(1-H_SaleCost),0)</f>
        <v>0</v>
      </c>
      <c r="O79" s="19" t="n">
        <f aca="false">Engine!C90</f>
        <v>0</v>
      </c>
      <c r="P79" s="19" t="n">
        <f aca="false">H_PR*C79+H_PM*D79+H_PD*N79+H_PF*O79</f>
        <v>0</v>
      </c>
    </row>
    <row r="80" customFormat="false" ht="15" hidden="false" customHeight="false" outlineLevel="0" collapsed="false">
      <c r="B80" s="0" t="n">
        <v>60</v>
      </c>
      <c r="C80" s="19" t="n">
        <f aca="false">-IF($B80=0,H_Acq+H_Board,0)-IF(AND($B80&gt;=1,$B80&lt;=H_ReinstM),H_TI+H_ServNPL,0)-IF($B80=2,H_LegalJ*H_LegalShare,0)+IF($B80=H_ReinstM,C$11,0)+IF(AND($B80&gt;H_ReinstM,$B80&lt;=H_ReinstM+C$9),H_Pmt-H_ServPerf,0)+IF($B80=H_ReinstM+C$9,C$12,0)</f>
        <v>0</v>
      </c>
      <c r="D80" s="19" t="n">
        <f aca="false">-IF($B80=0,H_Acq+H_Board,0)-IF(AND($B80&gt;=1,$B80&lt;=H_ModM),H_TI+H_ServNPL,0)-IF($B80=2,H_LegalJ*H_LegalShare,0)+IF(AND($B80&gt;H_ModM,$B80&lt;=H_ModM+D$9),D$10-H_ServPerf,0)+IF($B80=H_ModM+D$9,D$12,0)</f>
        <v>0</v>
      </c>
      <c r="E80" s="19" t="n">
        <f aca="false">-IF($B80=0,H_Acq+H_Board,0)-IF(AND($B80&gt;=1,$B80&lt;=H_ModM),H_TI+H_ServNPL,0)-IF($B80=2,H_LegalJ*H_LegalShare,0)+IF(AND($B80&gt;H_ModM,$B80&lt;=H_ModM+E$9),E$10-H_ServPerf,0)+IF($B80=H_ModM+E$9,E$12,0)</f>
        <v>0</v>
      </c>
      <c r="F80" s="19" t="n">
        <f aca="false">-IF($B80=0,H_Acq+H_Board,0)-IF(AND($B80&gt;=1,$B80&lt;=H_ModM),H_TI+H_ServNPL,0)-IF($B80=2,H_LegalJ*H_LegalShare,0)+IF(AND($B80&gt;H_ModM,$B80&lt;=H_ModM+F$9),F$10-H_ServPerf,0)+IF($B80=H_ModM+F$9,F$12,0)</f>
        <v>0</v>
      </c>
      <c r="G80" s="19" t="n">
        <f aca="false">-IF($B80=0,H_Acq+H_Board,0)-IF(AND($B80&gt;=1,$B80&lt;=H_ModM),H_TI+H_ServNPL,0)-IF($B80=2,H_LegalJ*H_LegalShare,0)+IF(AND($B80&gt;H_ModM,$B80&lt;=H_ModM+G$9),G$10-H_ServPerf,0)+IF($B80=H_ModM+G$9,G$12,0)</f>
        <v>0</v>
      </c>
      <c r="H80" s="19" t="n">
        <f aca="false">-IF($B80=0,H_Acq+H_Board,0)-IF(AND($B80&gt;=1,$B80&lt;=H_ModM),H_TI+H_ServNPL,0)-IF($B80=2,H_LegalJ*H_LegalShare,0)+IF(AND($B80&gt;H_ModM,$B80&lt;=H_ModM+H$9),H$10-H_ServPerf,0)+IF($B80=H_ModM+H$9,H$12,0)</f>
        <v>0</v>
      </c>
      <c r="I80" s="19" t="n">
        <f aca="false">-IF($B80=0,H_Acq+H_Board,0)-IF(AND($B80&gt;=1,$B80&lt;=H_ModM),H_TI+H_ServNPL,0)-IF($B80=2,H_LegalJ*H_LegalShare,0)+IF(AND($B80&gt;H_ModM,$B80&lt;=H_ModM+I$9),I$10-H_ServPerf,0)+IF($B80=H_ModM+I$9,I$12,0)</f>
        <v>0</v>
      </c>
      <c r="J80" s="19" t="n">
        <f aca="false">-IF($B80=0,H_Acq+H_Board,0)-IF(AND($B80&gt;=1,$B80&lt;=H_ModM),H_TI+H_ServNPL,0)-IF($B80=2,H_LegalJ*H_LegalShare,0)+IF(AND($B80&gt;H_ModM,$B80&lt;=H_ModM+J$9),J$10-H_ServPerf,0)+IF($B80=H_ModM+J$9,J$12,0)</f>
        <v>0</v>
      </c>
      <c r="K80" s="19" t="n">
        <f aca="false">-IF($B80=0,H_Acq+H_Board,0)-IF(AND($B80&gt;=1,$B80&lt;=H_ModM),H_TI+H_ServNPL,0)-IF($B80=2,H_LegalJ*H_LegalShare,0)+IF(AND($B80&gt;H_ModM,$B80&lt;=H_ModM+K$9),K$10-H_ServPerf,0)+IF($B80=H_ModM+K$9,K$12,0)</f>
        <v>0</v>
      </c>
      <c r="L80" s="19" t="n">
        <f aca="false">-IF($B80=0,H_Acq+H_Board,0)-IF(AND($B80&gt;=1,$B80&lt;=H_ModM),H_TI+H_ServNPL,0)-IF($B80=2,H_LegalJ*H_LegalShare,0)+IF(AND($B80&gt;H_ModM,$B80&lt;=H_ModM+L$9),L$10-H_ServPerf,0)+IF($B80=H_ModM+L$9,L$12,0)</f>
        <v>0</v>
      </c>
      <c r="M80" s="19" t="n">
        <f aca="false">-IF($B80=0,H_Acq+H_Board,0)-IF(AND($B80&gt;=1,$B80&lt;=H_ModM),H_TI+H_ServNPL,0)-IF($B80=2,H_LegalJ*H_LegalShare,0)+IF(AND($B80&gt;H_ModM,$B80&lt;=H_ModM+M$9),M$10-H_ServPerf,0)+IF($B80=H_ModM+M$9,M$12,0)</f>
        <v>0</v>
      </c>
      <c r="N80" s="19" t="n">
        <f aca="false">-IF($B80=0,H_Acq+H_Board,0)-IF(AND($B80&gt;=1,$B80&lt;=H_DilM+H_DilReo),H_TI+H_ServNPL,0)-IF(AND($B80&gt;H_DilM,$B80&lt;=H_DilM+H_DilReo),H_Util,0)-IF($B80=2,H_LegalJ*H_LegalShare,0)-IF($B80=H_DilM,H_CK+H_Value0*H_Repair+H_DilCost,0)+IF($B80=H_DilM+H_DilReo,H_Value0*(1-H_Haircut)*(1-H_SaleCost),0)</f>
        <v>0</v>
      </c>
      <c r="O80" s="19" t="n">
        <f aca="false">Engine!C91</f>
        <v>0</v>
      </c>
      <c r="P80" s="19" t="n">
        <f aca="false">H_PR*C80+H_PM*D80+H_PD*N80+H_PF*O80</f>
        <v>0</v>
      </c>
    </row>
    <row r="81" customFormat="false" ht="15" hidden="false" customHeight="false" outlineLevel="0" collapsed="false">
      <c r="B81" s="0" t="n">
        <v>61</v>
      </c>
      <c r="C81" s="19" t="n">
        <f aca="false">-IF($B81=0,H_Acq+H_Board,0)-IF(AND($B81&gt;=1,$B81&lt;=H_ReinstM),H_TI+H_ServNPL,0)-IF($B81=2,H_LegalJ*H_LegalShare,0)+IF($B81=H_ReinstM,C$11,0)+IF(AND($B81&gt;H_ReinstM,$B81&lt;=H_ReinstM+C$9),H_Pmt-H_ServPerf,0)+IF($B81=H_ReinstM+C$9,C$12,0)</f>
        <v>0</v>
      </c>
      <c r="D81" s="19" t="n">
        <f aca="false">-IF($B81=0,H_Acq+H_Board,0)-IF(AND($B81&gt;=1,$B81&lt;=H_ModM),H_TI+H_ServNPL,0)-IF($B81=2,H_LegalJ*H_LegalShare,0)+IF(AND($B81&gt;H_ModM,$B81&lt;=H_ModM+D$9),D$10-H_ServPerf,0)+IF($B81=H_ModM+D$9,D$12,0)</f>
        <v>0</v>
      </c>
      <c r="E81" s="19" t="n">
        <f aca="false">-IF($B81=0,H_Acq+H_Board,0)-IF(AND($B81&gt;=1,$B81&lt;=H_ModM),H_TI+H_ServNPL,0)-IF($B81=2,H_LegalJ*H_LegalShare,0)+IF(AND($B81&gt;H_ModM,$B81&lt;=H_ModM+E$9),E$10-H_ServPerf,0)+IF($B81=H_ModM+E$9,E$12,0)</f>
        <v>0</v>
      </c>
      <c r="F81" s="19" t="n">
        <f aca="false">-IF($B81=0,H_Acq+H_Board,0)-IF(AND($B81&gt;=1,$B81&lt;=H_ModM),H_TI+H_ServNPL,0)-IF($B81=2,H_LegalJ*H_LegalShare,0)+IF(AND($B81&gt;H_ModM,$B81&lt;=H_ModM+F$9),F$10-H_ServPerf,0)+IF($B81=H_ModM+F$9,F$12,0)</f>
        <v>0</v>
      </c>
      <c r="G81" s="19" t="n">
        <f aca="false">-IF($B81=0,H_Acq+H_Board,0)-IF(AND($B81&gt;=1,$B81&lt;=H_ModM),H_TI+H_ServNPL,0)-IF($B81=2,H_LegalJ*H_LegalShare,0)+IF(AND($B81&gt;H_ModM,$B81&lt;=H_ModM+G$9),G$10-H_ServPerf,0)+IF($B81=H_ModM+G$9,G$12,0)</f>
        <v>0</v>
      </c>
      <c r="H81" s="19" t="n">
        <f aca="false">-IF($B81=0,H_Acq+H_Board,0)-IF(AND($B81&gt;=1,$B81&lt;=H_ModM),H_TI+H_ServNPL,0)-IF($B81=2,H_LegalJ*H_LegalShare,0)+IF(AND($B81&gt;H_ModM,$B81&lt;=H_ModM+H$9),H$10-H_ServPerf,0)+IF($B81=H_ModM+H$9,H$12,0)</f>
        <v>0</v>
      </c>
      <c r="I81" s="19" t="n">
        <f aca="false">-IF($B81=0,H_Acq+H_Board,0)-IF(AND($B81&gt;=1,$B81&lt;=H_ModM),H_TI+H_ServNPL,0)-IF($B81=2,H_LegalJ*H_LegalShare,0)+IF(AND($B81&gt;H_ModM,$B81&lt;=H_ModM+I$9),I$10-H_ServPerf,0)+IF($B81=H_ModM+I$9,I$12,0)</f>
        <v>0</v>
      </c>
      <c r="J81" s="19" t="n">
        <f aca="false">-IF($B81=0,H_Acq+H_Board,0)-IF(AND($B81&gt;=1,$B81&lt;=H_ModM),H_TI+H_ServNPL,0)-IF($B81=2,H_LegalJ*H_LegalShare,0)+IF(AND($B81&gt;H_ModM,$B81&lt;=H_ModM+J$9),J$10-H_ServPerf,0)+IF($B81=H_ModM+J$9,J$12,0)</f>
        <v>0</v>
      </c>
      <c r="K81" s="19" t="n">
        <f aca="false">-IF($B81=0,H_Acq+H_Board,0)-IF(AND($B81&gt;=1,$B81&lt;=H_ModM),H_TI+H_ServNPL,0)-IF($B81=2,H_LegalJ*H_LegalShare,0)+IF(AND($B81&gt;H_ModM,$B81&lt;=H_ModM+K$9),K$10-H_ServPerf,0)+IF($B81=H_ModM+K$9,K$12,0)</f>
        <v>0</v>
      </c>
      <c r="L81" s="19" t="n">
        <f aca="false">-IF($B81=0,H_Acq+H_Board,0)-IF(AND($B81&gt;=1,$B81&lt;=H_ModM),H_TI+H_ServNPL,0)-IF($B81=2,H_LegalJ*H_LegalShare,0)+IF(AND($B81&gt;H_ModM,$B81&lt;=H_ModM+L$9),L$10-H_ServPerf,0)+IF($B81=H_ModM+L$9,L$12,0)</f>
        <v>0</v>
      </c>
      <c r="M81" s="19" t="n">
        <f aca="false">-IF($B81=0,H_Acq+H_Board,0)-IF(AND($B81&gt;=1,$B81&lt;=H_ModM),H_TI+H_ServNPL,0)-IF($B81=2,H_LegalJ*H_LegalShare,0)+IF(AND($B81&gt;H_ModM,$B81&lt;=H_ModM+M$9),M$10-H_ServPerf,0)+IF($B81=H_ModM+M$9,M$12,0)</f>
        <v>0</v>
      </c>
      <c r="N81" s="19" t="n">
        <f aca="false">-IF($B81=0,H_Acq+H_Board,0)-IF(AND($B81&gt;=1,$B81&lt;=H_DilM+H_DilReo),H_TI+H_ServNPL,0)-IF(AND($B81&gt;H_DilM,$B81&lt;=H_DilM+H_DilReo),H_Util,0)-IF($B81=2,H_LegalJ*H_LegalShare,0)-IF($B81=H_DilM,H_CK+H_Value0*H_Repair+H_DilCost,0)+IF($B81=H_DilM+H_DilReo,H_Value0*(1-H_Haircut)*(1-H_SaleCost),0)</f>
        <v>0</v>
      </c>
      <c r="O81" s="19" t="n">
        <f aca="false">Engine!C92</f>
        <v>0</v>
      </c>
      <c r="P81" s="19" t="n">
        <f aca="false">H_PR*C81+H_PM*D81+H_PD*N81+H_PF*O81</f>
        <v>0</v>
      </c>
    </row>
    <row r="82" customFormat="false" ht="15" hidden="false" customHeight="false" outlineLevel="0" collapsed="false">
      <c r="B82" s="0" t="n">
        <v>62</v>
      </c>
      <c r="C82" s="19" t="n">
        <f aca="false">-IF($B82=0,H_Acq+H_Board,0)-IF(AND($B82&gt;=1,$B82&lt;=H_ReinstM),H_TI+H_ServNPL,0)-IF($B82=2,H_LegalJ*H_LegalShare,0)+IF($B82=H_ReinstM,C$11,0)+IF(AND($B82&gt;H_ReinstM,$B82&lt;=H_ReinstM+C$9),H_Pmt-H_ServPerf,0)+IF($B82=H_ReinstM+C$9,C$12,0)</f>
        <v>0</v>
      </c>
      <c r="D82" s="19" t="n">
        <f aca="false">-IF($B82=0,H_Acq+H_Board,0)-IF(AND($B82&gt;=1,$B82&lt;=H_ModM),H_TI+H_ServNPL,0)-IF($B82=2,H_LegalJ*H_LegalShare,0)+IF(AND($B82&gt;H_ModM,$B82&lt;=H_ModM+D$9),D$10-H_ServPerf,0)+IF($B82=H_ModM+D$9,D$12,0)</f>
        <v>0</v>
      </c>
      <c r="E82" s="19" t="n">
        <f aca="false">-IF($B82=0,H_Acq+H_Board,0)-IF(AND($B82&gt;=1,$B82&lt;=H_ModM),H_TI+H_ServNPL,0)-IF($B82=2,H_LegalJ*H_LegalShare,0)+IF(AND($B82&gt;H_ModM,$B82&lt;=H_ModM+E$9),E$10-H_ServPerf,0)+IF($B82=H_ModM+E$9,E$12,0)</f>
        <v>0</v>
      </c>
      <c r="F82" s="19" t="n">
        <f aca="false">-IF($B82=0,H_Acq+H_Board,0)-IF(AND($B82&gt;=1,$B82&lt;=H_ModM),H_TI+H_ServNPL,0)-IF($B82=2,H_LegalJ*H_LegalShare,0)+IF(AND($B82&gt;H_ModM,$B82&lt;=H_ModM+F$9),F$10-H_ServPerf,0)+IF($B82=H_ModM+F$9,F$12,0)</f>
        <v>0</v>
      </c>
      <c r="G82" s="19" t="n">
        <f aca="false">-IF($B82=0,H_Acq+H_Board,0)-IF(AND($B82&gt;=1,$B82&lt;=H_ModM),H_TI+H_ServNPL,0)-IF($B82=2,H_LegalJ*H_LegalShare,0)+IF(AND($B82&gt;H_ModM,$B82&lt;=H_ModM+G$9),G$10-H_ServPerf,0)+IF($B82=H_ModM+G$9,G$12,0)</f>
        <v>0</v>
      </c>
      <c r="H82" s="19" t="n">
        <f aca="false">-IF($B82=0,H_Acq+H_Board,0)-IF(AND($B82&gt;=1,$B82&lt;=H_ModM),H_TI+H_ServNPL,0)-IF($B82=2,H_LegalJ*H_LegalShare,0)+IF(AND($B82&gt;H_ModM,$B82&lt;=H_ModM+H$9),H$10-H_ServPerf,0)+IF($B82=H_ModM+H$9,H$12,0)</f>
        <v>0</v>
      </c>
      <c r="I82" s="19" t="n">
        <f aca="false">-IF($B82=0,H_Acq+H_Board,0)-IF(AND($B82&gt;=1,$B82&lt;=H_ModM),H_TI+H_ServNPL,0)-IF($B82=2,H_LegalJ*H_LegalShare,0)+IF(AND($B82&gt;H_ModM,$B82&lt;=H_ModM+I$9),I$10-H_ServPerf,0)+IF($B82=H_ModM+I$9,I$12,0)</f>
        <v>0</v>
      </c>
      <c r="J82" s="19" t="n">
        <f aca="false">-IF($B82=0,H_Acq+H_Board,0)-IF(AND($B82&gt;=1,$B82&lt;=H_ModM),H_TI+H_ServNPL,0)-IF($B82=2,H_LegalJ*H_LegalShare,0)+IF(AND($B82&gt;H_ModM,$B82&lt;=H_ModM+J$9),J$10-H_ServPerf,0)+IF($B82=H_ModM+J$9,J$12,0)</f>
        <v>0</v>
      </c>
      <c r="K82" s="19" t="n">
        <f aca="false">-IF($B82=0,H_Acq+H_Board,0)-IF(AND($B82&gt;=1,$B82&lt;=H_ModM),H_TI+H_ServNPL,0)-IF($B82=2,H_LegalJ*H_LegalShare,0)+IF(AND($B82&gt;H_ModM,$B82&lt;=H_ModM+K$9),K$10-H_ServPerf,0)+IF($B82=H_ModM+K$9,K$12,0)</f>
        <v>0</v>
      </c>
      <c r="L82" s="19" t="n">
        <f aca="false">-IF($B82=0,H_Acq+H_Board,0)-IF(AND($B82&gt;=1,$B82&lt;=H_ModM),H_TI+H_ServNPL,0)-IF($B82=2,H_LegalJ*H_LegalShare,0)+IF(AND($B82&gt;H_ModM,$B82&lt;=H_ModM+L$9),L$10-H_ServPerf,0)+IF($B82=H_ModM+L$9,L$12,0)</f>
        <v>0</v>
      </c>
      <c r="M82" s="19" t="n">
        <f aca="false">-IF($B82=0,H_Acq+H_Board,0)-IF(AND($B82&gt;=1,$B82&lt;=H_ModM),H_TI+H_ServNPL,0)-IF($B82=2,H_LegalJ*H_LegalShare,0)+IF(AND($B82&gt;H_ModM,$B82&lt;=H_ModM+M$9),M$10-H_ServPerf,0)+IF($B82=H_ModM+M$9,M$12,0)</f>
        <v>0</v>
      </c>
      <c r="N82" s="19" t="n">
        <f aca="false">-IF($B82=0,H_Acq+H_Board,0)-IF(AND($B82&gt;=1,$B82&lt;=H_DilM+H_DilReo),H_TI+H_ServNPL,0)-IF(AND($B82&gt;H_DilM,$B82&lt;=H_DilM+H_DilReo),H_Util,0)-IF($B82=2,H_LegalJ*H_LegalShare,0)-IF($B82=H_DilM,H_CK+H_Value0*H_Repair+H_DilCost,0)+IF($B82=H_DilM+H_DilReo,H_Value0*(1-H_Haircut)*(1-H_SaleCost),0)</f>
        <v>0</v>
      </c>
      <c r="O82" s="19" t="n">
        <f aca="false">Engine!C93</f>
        <v>0</v>
      </c>
      <c r="P82" s="19" t="n">
        <f aca="false">H_PR*C82+H_PM*D82+H_PD*N82+H_PF*O82</f>
        <v>0</v>
      </c>
    </row>
    <row r="83" customFormat="false" ht="15" hidden="false" customHeight="false" outlineLevel="0" collapsed="false">
      <c r="B83" s="0" t="n">
        <v>63</v>
      </c>
      <c r="C83" s="19" t="n">
        <f aca="false">-IF($B83=0,H_Acq+H_Board,0)-IF(AND($B83&gt;=1,$B83&lt;=H_ReinstM),H_TI+H_ServNPL,0)-IF($B83=2,H_LegalJ*H_LegalShare,0)+IF($B83=H_ReinstM,C$11,0)+IF(AND($B83&gt;H_ReinstM,$B83&lt;=H_ReinstM+C$9),H_Pmt-H_ServPerf,0)+IF($B83=H_ReinstM+C$9,C$12,0)</f>
        <v>0</v>
      </c>
      <c r="D83" s="19" t="n">
        <f aca="false">-IF($B83=0,H_Acq+H_Board,0)-IF(AND($B83&gt;=1,$B83&lt;=H_ModM),H_TI+H_ServNPL,0)-IF($B83=2,H_LegalJ*H_LegalShare,0)+IF(AND($B83&gt;H_ModM,$B83&lt;=H_ModM+D$9),D$10-H_ServPerf,0)+IF($B83=H_ModM+D$9,D$12,0)</f>
        <v>0</v>
      </c>
      <c r="E83" s="19" t="n">
        <f aca="false">-IF($B83=0,H_Acq+H_Board,0)-IF(AND($B83&gt;=1,$B83&lt;=H_ModM),H_TI+H_ServNPL,0)-IF($B83=2,H_LegalJ*H_LegalShare,0)+IF(AND($B83&gt;H_ModM,$B83&lt;=H_ModM+E$9),E$10-H_ServPerf,0)+IF($B83=H_ModM+E$9,E$12,0)</f>
        <v>0</v>
      </c>
      <c r="F83" s="19" t="n">
        <f aca="false">-IF($B83=0,H_Acq+H_Board,0)-IF(AND($B83&gt;=1,$B83&lt;=H_ModM),H_TI+H_ServNPL,0)-IF($B83=2,H_LegalJ*H_LegalShare,0)+IF(AND($B83&gt;H_ModM,$B83&lt;=H_ModM+F$9),F$10-H_ServPerf,0)+IF($B83=H_ModM+F$9,F$12,0)</f>
        <v>0</v>
      </c>
      <c r="G83" s="19" t="n">
        <f aca="false">-IF($B83=0,H_Acq+H_Board,0)-IF(AND($B83&gt;=1,$B83&lt;=H_ModM),H_TI+H_ServNPL,0)-IF($B83=2,H_LegalJ*H_LegalShare,0)+IF(AND($B83&gt;H_ModM,$B83&lt;=H_ModM+G$9),G$10-H_ServPerf,0)+IF($B83=H_ModM+G$9,G$12,0)</f>
        <v>0</v>
      </c>
      <c r="H83" s="19" t="n">
        <f aca="false">-IF($B83=0,H_Acq+H_Board,0)-IF(AND($B83&gt;=1,$B83&lt;=H_ModM),H_TI+H_ServNPL,0)-IF($B83=2,H_LegalJ*H_LegalShare,0)+IF(AND($B83&gt;H_ModM,$B83&lt;=H_ModM+H$9),H$10-H_ServPerf,0)+IF($B83=H_ModM+H$9,H$12,0)</f>
        <v>0</v>
      </c>
      <c r="I83" s="19" t="n">
        <f aca="false">-IF($B83=0,H_Acq+H_Board,0)-IF(AND($B83&gt;=1,$B83&lt;=H_ModM),H_TI+H_ServNPL,0)-IF($B83=2,H_LegalJ*H_LegalShare,0)+IF(AND($B83&gt;H_ModM,$B83&lt;=H_ModM+I$9),I$10-H_ServPerf,0)+IF($B83=H_ModM+I$9,I$12,0)</f>
        <v>0</v>
      </c>
      <c r="J83" s="19" t="n">
        <f aca="false">-IF($B83=0,H_Acq+H_Board,0)-IF(AND($B83&gt;=1,$B83&lt;=H_ModM),H_TI+H_ServNPL,0)-IF($B83=2,H_LegalJ*H_LegalShare,0)+IF(AND($B83&gt;H_ModM,$B83&lt;=H_ModM+J$9),J$10-H_ServPerf,0)+IF($B83=H_ModM+J$9,J$12,0)</f>
        <v>0</v>
      </c>
      <c r="K83" s="19" t="n">
        <f aca="false">-IF($B83=0,H_Acq+H_Board,0)-IF(AND($B83&gt;=1,$B83&lt;=H_ModM),H_TI+H_ServNPL,0)-IF($B83=2,H_LegalJ*H_LegalShare,0)+IF(AND($B83&gt;H_ModM,$B83&lt;=H_ModM+K$9),K$10-H_ServPerf,0)+IF($B83=H_ModM+K$9,K$12,0)</f>
        <v>0</v>
      </c>
      <c r="L83" s="19" t="n">
        <f aca="false">-IF($B83=0,H_Acq+H_Board,0)-IF(AND($B83&gt;=1,$B83&lt;=H_ModM),H_TI+H_ServNPL,0)-IF($B83=2,H_LegalJ*H_LegalShare,0)+IF(AND($B83&gt;H_ModM,$B83&lt;=H_ModM+L$9),L$10-H_ServPerf,0)+IF($B83=H_ModM+L$9,L$12,0)</f>
        <v>0</v>
      </c>
      <c r="M83" s="19" t="n">
        <f aca="false">-IF($B83=0,H_Acq+H_Board,0)-IF(AND($B83&gt;=1,$B83&lt;=H_ModM),H_TI+H_ServNPL,0)-IF($B83=2,H_LegalJ*H_LegalShare,0)+IF(AND($B83&gt;H_ModM,$B83&lt;=H_ModM+M$9),M$10-H_ServPerf,0)+IF($B83=H_ModM+M$9,M$12,0)</f>
        <v>0</v>
      </c>
      <c r="N83" s="19" t="n">
        <f aca="false">-IF($B83=0,H_Acq+H_Board,0)-IF(AND($B83&gt;=1,$B83&lt;=H_DilM+H_DilReo),H_TI+H_ServNPL,0)-IF(AND($B83&gt;H_DilM,$B83&lt;=H_DilM+H_DilReo),H_Util,0)-IF($B83=2,H_LegalJ*H_LegalShare,0)-IF($B83=H_DilM,H_CK+H_Value0*H_Repair+H_DilCost,0)+IF($B83=H_DilM+H_DilReo,H_Value0*(1-H_Haircut)*(1-H_SaleCost),0)</f>
        <v>0</v>
      </c>
      <c r="O83" s="19" t="n">
        <f aca="false">Engine!C94</f>
        <v>0</v>
      </c>
      <c r="P83" s="19" t="n">
        <f aca="false">H_PR*C83+H_PM*D83+H_PD*N83+H_PF*O83</f>
        <v>0</v>
      </c>
    </row>
    <row r="84" customFormat="false" ht="15" hidden="false" customHeight="false" outlineLevel="0" collapsed="false">
      <c r="B84" s="0" t="n">
        <v>64</v>
      </c>
      <c r="C84" s="19" t="n">
        <f aca="false">-IF($B84=0,H_Acq+H_Board,0)-IF(AND($B84&gt;=1,$B84&lt;=H_ReinstM),H_TI+H_ServNPL,0)-IF($B84=2,H_LegalJ*H_LegalShare,0)+IF($B84=H_ReinstM,C$11,0)+IF(AND($B84&gt;H_ReinstM,$B84&lt;=H_ReinstM+C$9),H_Pmt-H_ServPerf,0)+IF($B84=H_ReinstM+C$9,C$12,0)</f>
        <v>0</v>
      </c>
      <c r="D84" s="19" t="n">
        <f aca="false">-IF($B84=0,H_Acq+H_Board,0)-IF(AND($B84&gt;=1,$B84&lt;=H_ModM),H_TI+H_ServNPL,0)-IF($B84=2,H_LegalJ*H_LegalShare,0)+IF(AND($B84&gt;H_ModM,$B84&lt;=H_ModM+D$9),D$10-H_ServPerf,0)+IF($B84=H_ModM+D$9,D$12,0)</f>
        <v>0</v>
      </c>
      <c r="E84" s="19" t="n">
        <f aca="false">-IF($B84=0,H_Acq+H_Board,0)-IF(AND($B84&gt;=1,$B84&lt;=H_ModM),H_TI+H_ServNPL,0)-IF($B84=2,H_LegalJ*H_LegalShare,0)+IF(AND($B84&gt;H_ModM,$B84&lt;=H_ModM+E$9),E$10-H_ServPerf,0)+IF($B84=H_ModM+E$9,E$12,0)</f>
        <v>0</v>
      </c>
      <c r="F84" s="19" t="n">
        <f aca="false">-IF($B84=0,H_Acq+H_Board,0)-IF(AND($B84&gt;=1,$B84&lt;=H_ModM),H_TI+H_ServNPL,0)-IF($B84=2,H_LegalJ*H_LegalShare,0)+IF(AND($B84&gt;H_ModM,$B84&lt;=H_ModM+F$9),F$10-H_ServPerf,0)+IF($B84=H_ModM+F$9,F$12,0)</f>
        <v>0</v>
      </c>
      <c r="G84" s="19" t="n">
        <f aca="false">-IF($B84=0,H_Acq+H_Board,0)-IF(AND($B84&gt;=1,$B84&lt;=H_ModM),H_TI+H_ServNPL,0)-IF($B84=2,H_LegalJ*H_LegalShare,0)+IF(AND($B84&gt;H_ModM,$B84&lt;=H_ModM+G$9),G$10-H_ServPerf,0)+IF($B84=H_ModM+G$9,G$12,0)</f>
        <v>0</v>
      </c>
      <c r="H84" s="19" t="n">
        <f aca="false">-IF($B84=0,H_Acq+H_Board,0)-IF(AND($B84&gt;=1,$B84&lt;=H_ModM),H_TI+H_ServNPL,0)-IF($B84=2,H_LegalJ*H_LegalShare,0)+IF(AND($B84&gt;H_ModM,$B84&lt;=H_ModM+H$9),H$10-H_ServPerf,0)+IF($B84=H_ModM+H$9,H$12,0)</f>
        <v>0</v>
      </c>
      <c r="I84" s="19" t="n">
        <f aca="false">-IF($B84=0,H_Acq+H_Board,0)-IF(AND($B84&gt;=1,$B84&lt;=H_ModM),H_TI+H_ServNPL,0)-IF($B84=2,H_LegalJ*H_LegalShare,0)+IF(AND($B84&gt;H_ModM,$B84&lt;=H_ModM+I$9),I$10-H_ServPerf,0)+IF($B84=H_ModM+I$9,I$12,0)</f>
        <v>0</v>
      </c>
      <c r="J84" s="19" t="n">
        <f aca="false">-IF($B84=0,H_Acq+H_Board,0)-IF(AND($B84&gt;=1,$B84&lt;=H_ModM),H_TI+H_ServNPL,0)-IF($B84=2,H_LegalJ*H_LegalShare,0)+IF(AND($B84&gt;H_ModM,$B84&lt;=H_ModM+J$9),J$10-H_ServPerf,0)+IF($B84=H_ModM+J$9,J$12,0)</f>
        <v>0</v>
      </c>
      <c r="K84" s="19" t="n">
        <f aca="false">-IF($B84=0,H_Acq+H_Board,0)-IF(AND($B84&gt;=1,$B84&lt;=H_ModM),H_TI+H_ServNPL,0)-IF($B84=2,H_LegalJ*H_LegalShare,0)+IF(AND($B84&gt;H_ModM,$B84&lt;=H_ModM+K$9),K$10-H_ServPerf,0)+IF($B84=H_ModM+K$9,K$12,0)</f>
        <v>0</v>
      </c>
      <c r="L84" s="19" t="n">
        <f aca="false">-IF($B84=0,H_Acq+H_Board,0)-IF(AND($B84&gt;=1,$B84&lt;=H_ModM),H_TI+H_ServNPL,0)-IF($B84=2,H_LegalJ*H_LegalShare,0)+IF(AND($B84&gt;H_ModM,$B84&lt;=H_ModM+L$9),L$10-H_ServPerf,0)+IF($B84=H_ModM+L$9,L$12,0)</f>
        <v>0</v>
      </c>
      <c r="M84" s="19" t="n">
        <f aca="false">-IF($B84=0,H_Acq+H_Board,0)-IF(AND($B84&gt;=1,$B84&lt;=H_ModM),H_TI+H_ServNPL,0)-IF($B84=2,H_LegalJ*H_LegalShare,0)+IF(AND($B84&gt;H_ModM,$B84&lt;=H_ModM+M$9),M$10-H_ServPerf,0)+IF($B84=H_ModM+M$9,M$12,0)</f>
        <v>0</v>
      </c>
      <c r="N84" s="19" t="n">
        <f aca="false">-IF($B84=0,H_Acq+H_Board,0)-IF(AND($B84&gt;=1,$B84&lt;=H_DilM+H_DilReo),H_TI+H_ServNPL,0)-IF(AND($B84&gt;H_DilM,$B84&lt;=H_DilM+H_DilReo),H_Util,0)-IF($B84=2,H_LegalJ*H_LegalShare,0)-IF($B84=H_DilM,H_CK+H_Value0*H_Repair+H_DilCost,0)+IF($B84=H_DilM+H_DilReo,H_Value0*(1-H_Haircut)*(1-H_SaleCost),0)</f>
        <v>0</v>
      </c>
      <c r="O84" s="19" t="n">
        <f aca="false">Engine!C95</f>
        <v>0</v>
      </c>
      <c r="P84" s="19" t="n">
        <f aca="false">H_PR*C84+H_PM*D84+H_PD*N84+H_PF*O84</f>
        <v>0</v>
      </c>
    </row>
    <row r="85" customFormat="false" ht="15" hidden="false" customHeight="false" outlineLevel="0" collapsed="false">
      <c r="B85" s="0" t="n">
        <v>65</v>
      </c>
      <c r="C85" s="19" t="n">
        <f aca="false">-IF($B85=0,H_Acq+H_Board,0)-IF(AND($B85&gt;=1,$B85&lt;=H_ReinstM),H_TI+H_ServNPL,0)-IF($B85=2,H_LegalJ*H_LegalShare,0)+IF($B85=H_ReinstM,C$11,0)+IF(AND($B85&gt;H_ReinstM,$B85&lt;=H_ReinstM+C$9),H_Pmt-H_ServPerf,0)+IF($B85=H_ReinstM+C$9,C$12,0)</f>
        <v>0</v>
      </c>
      <c r="D85" s="19" t="n">
        <f aca="false">-IF($B85=0,H_Acq+H_Board,0)-IF(AND($B85&gt;=1,$B85&lt;=H_ModM),H_TI+H_ServNPL,0)-IF($B85=2,H_LegalJ*H_LegalShare,0)+IF(AND($B85&gt;H_ModM,$B85&lt;=H_ModM+D$9),D$10-H_ServPerf,0)+IF($B85=H_ModM+D$9,D$12,0)</f>
        <v>0</v>
      </c>
      <c r="E85" s="19" t="n">
        <f aca="false">-IF($B85=0,H_Acq+H_Board,0)-IF(AND($B85&gt;=1,$B85&lt;=H_ModM),H_TI+H_ServNPL,0)-IF($B85=2,H_LegalJ*H_LegalShare,0)+IF(AND($B85&gt;H_ModM,$B85&lt;=H_ModM+E$9),E$10-H_ServPerf,0)+IF($B85=H_ModM+E$9,E$12,0)</f>
        <v>0</v>
      </c>
      <c r="F85" s="19" t="n">
        <f aca="false">-IF($B85=0,H_Acq+H_Board,0)-IF(AND($B85&gt;=1,$B85&lt;=H_ModM),H_TI+H_ServNPL,0)-IF($B85=2,H_LegalJ*H_LegalShare,0)+IF(AND($B85&gt;H_ModM,$B85&lt;=H_ModM+F$9),F$10-H_ServPerf,0)+IF($B85=H_ModM+F$9,F$12,0)</f>
        <v>0</v>
      </c>
      <c r="G85" s="19" t="n">
        <f aca="false">-IF($B85=0,H_Acq+H_Board,0)-IF(AND($B85&gt;=1,$B85&lt;=H_ModM),H_TI+H_ServNPL,0)-IF($B85=2,H_LegalJ*H_LegalShare,0)+IF(AND($B85&gt;H_ModM,$B85&lt;=H_ModM+G$9),G$10-H_ServPerf,0)+IF($B85=H_ModM+G$9,G$12,0)</f>
        <v>0</v>
      </c>
      <c r="H85" s="19" t="n">
        <f aca="false">-IF($B85=0,H_Acq+H_Board,0)-IF(AND($B85&gt;=1,$B85&lt;=H_ModM),H_TI+H_ServNPL,0)-IF($B85=2,H_LegalJ*H_LegalShare,0)+IF(AND($B85&gt;H_ModM,$B85&lt;=H_ModM+H$9),H$10-H_ServPerf,0)+IF($B85=H_ModM+H$9,H$12,0)</f>
        <v>0</v>
      </c>
      <c r="I85" s="19" t="n">
        <f aca="false">-IF($B85=0,H_Acq+H_Board,0)-IF(AND($B85&gt;=1,$B85&lt;=H_ModM),H_TI+H_ServNPL,0)-IF($B85=2,H_LegalJ*H_LegalShare,0)+IF(AND($B85&gt;H_ModM,$B85&lt;=H_ModM+I$9),I$10-H_ServPerf,0)+IF($B85=H_ModM+I$9,I$12,0)</f>
        <v>0</v>
      </c>
      <c r="J85" s="19" t="n">
        <f aca="false">-IF($B85=0,H_Acq+H_Board,0)-IF(AND($B85&gt;=1,$B85&lt;=H_ModM),H_TI+H_ServNPL,0)-IF($B85=2,H_LegalJ*H_LegalShare,0)+IF(AND($B85&gt;H_ModM,$B85&lt;=H_ModM+J$9),J$10-H_ServPerf,0)+IF($B85=H_ModM+J$9,J$12,0)</f>
        <v>0</v>
      </c>
      <c r="K85" s="19" t="n">
        <f aca="false">-IF($B85=0,H_Acq+H_Board,0)-IF(AND($B85&gt;=1,$B85&lt;=H_ModM),H_TI+H_ServNPL,0)-IF($B85=2,H_LegalJ*H_LegalShare,0)+IF(AND($B85&gt;H_ModM,$B85&lt;=H_ModM+K$9),K$10-H_ServPerf,0)+IF($B85=H_ModM+K$9,K$12,0)</f>
        <v>0</v>
      </c>
      <c r="L85" s="19" t="n">
        <f aca="false">-IF($B85=0,H_Acq+H_Board,0)-IF(AND($B85&gt;=1,$B85&lt;=H_ModM),H_TI+H_ServNPL,0)-IF($B85=2,H_LegalJ*H_LegalShare,0)+IF(AND($B85&gt;H_ModM,$B85&lt;=H_ModM+L$9),L$10-H_ServPerf,0)+IF($B85=H_ModM+L$9,L$12,0)</f>
        <v>0</v>
      </c>
      <c r="M85" s="19" t="n">
        <f aca="false">-IF($B85=0,H_Acq+H_Board,0)-IF(AND($B85&gt;=1,$B85&lt;=H_ModM),H_TI+H_ServNPL,0)-IF($B85=2,H_LegalJ*H_LegalShare,0)+IF(AND($B85&gt;H_ModM,$B85&lt;=H_ModM+M$9),M$10-H_ServPerf,0)+IF($B85=H_ModM+M$9,M$12,0)</f>
        <v>0</v>
      </c>
      <c r="N85" s="19" t="n">
        <f aca="false">-IF($B85=0,H_Acq+H_Board,0)-IF(AND($B85&gt;=1,$B85&lt;=H_DilM+H_DilReo),H_TI+H_ServNPL,0)-IF(AND($B85&gt;H_DilM,$B85&lt;=H_DilM+H_DilReo),H_Util,0)-IF($B85=2,H_LegalJ*H_LegalShare,0)-IF($B85=H_DilM,H_CK+H_Value0*H_Repair+H_DilCost,0)+IF($B85=H_DilM+H_DilReo,H_Value0*(1-H_Haircut)*(1-H_SaleCost),0)</f>
        <v>0</v>
      </c>
      <c r="O85" s="19" t="n">
        <f aca="false">Engine!C96</f>
        <v>0</v>
      </c>
      <c r="P85" s="19" t="n">
        <f aca="false">H_PR*C85+H_PM*D85+H_PD*N85+H_PF*O85</f>
        <v>0</v>
      </c>
    </row>
    <row r="86" customFormat="false" ht="15" hidden="false" customHeight="false" outlineLevel="0" collapsed="false">
      <c r="B86" s="0" t="n">
        <v>66</v>
      </c>
      <c r="C86" s="19" t="n">
        <f aca="false">-IF($B86=0,H_Acq+H_Board,0)-IF(AND($B86&gt;=1,$B86&lt;=H_ReinstM),H_TI+H_ServNPL,0)-IF($B86=2,H_LegalJ*H_LegalShare,0)+IF($B86=H_ReinstM,C$11,0)+IF(AND($B86&gt;H_ReinstM,$B86&lt;=H_ReinstM+C$9),H_Pmt-H_ServPerf,0)+IF($B86=H_ReinstM+C$9,C$12,0)</f>
        <v>0</v>
      </c>
      <c r="D86" s="19" t="n">
        <f aca="false">-IF($B86=0,H_Acq+H_Board,0)-IF(AND($B86&gt;=1,$B86&lt;=H_ModM),H_TI+H_ServNPL,0)-IF($B86=2,H_LegalJ*H_LegalShare,0)+IF(AND($B86&gt;H_ModM,$B86&lt;=H_ModM+D$9),D$10-H_ServPerf,0)+IF($B86=H_ModM+D$9,D$12,0)</f>
        <v>0</v>
      </c>
      <c r="E86" s="19" t="n">
        <f aca="false">-IF($B86=0,H_Acq+H_Board,0)-IF(AND($B86&gt;=1,$B86&lt;=H_ModM),H_TI+H_ServNPL,0)-IF($B86=2,H_LegalJ*H_LegalShare,0)+IF(AND($B86&gt;H_ModM,$B86&lt;=H_ModM+E$9),E$10-H_ServPerf,0)+IF($B86=H_ModM+E$9,E$12,0)</f>
        <v>0</v>
      </c>
      <c r="F86" s="19" t="n">
        <f aca="false">-IF($B86=0,H_Acq+H_Board,0)-IF(AND($B86&gt;=1,$B86&lt;=H_ModM),H_TI+H_ServNPL,0)-IF($B86=2,H_LegalJ*H_LegalShare,0)+IF(AND($B86&gt;H_ModM,$B86&lt;=H_ModM+F$9),F$10-H_ServPerf,0)+IF($B86=H_ModM+F$9,F$12,0)</f>
        <v>0</v>
      </c>
      <c r="G86" s="19" t="n">
        <f aca="false">-IF($B86=0,H_Acq+H_Board,0)-IF(AND($B86&gt;=1,$B86&lt;=H_ModM),H_TI+H_ServNPL,0)-IF($B86=2,H_LegalJ*H_LegalShare,0)+IF(AND($B86&gt;H_ModM,$B86&lt;=H_ModM+G$9),G$10-H_ServPerf,0)+IF($B86=H_ModM+G$9,G$12,0)</f>
        <v>0</v>
      </c>
      <c r="H86" s="19" t="n">
        <f aca="false">-IF($B86=0,H_Acq+H_Board,0)-IF(AND($B86&gt;=1,$B86&lt;=H_ModM),H_TI+H_ServNPL,0)-IF($B86=2,H_LegalJ*H_LegalShare,0)+IF(AND($B86&gt;H_ModM,$B86&lt;=H_ModM+H$9),H$10-H_ServPerf,0)+IF($B86=H_ModM+H$9,H$12,0)</f>
        <v>0</v>
      </c>
      <c r="I86" s="19" t="n">
        <f aca="false">-IF($B86=0,H_Acq+H_Board,0)-IF(AND($B86&gt;=1,$B86&lt;=H_ModM),H_TI+H_ServNPL,0)-IF($B86=2,H_LegalJ*H_LegalShare,0)+IF(AND($B86&gt;H_ModM,$B86&lt;=H_ModM+I$9),I$10-H_ServPerf,0)+IF($B86=H_ModM+I$9,I$12,0)</f>
        <v>0</v>
      </c>
      <c r="J86" s="19" t="n">
        <f aca="false">-IF($B86=0,H_Acq+H_Board,0)-IF(AND($B86&gt;=1,$B86&lt;=H_ModM),H_TI+H_ServNPL,0)-IF($B86=2,H_LegalJ*H_LegalShare,0)+IF(AND($B86&gt;H_ModM,$B86&lt;=H_ModM+J$9),J$10-H_ServPerf,0)+IF($B86=H_ModM+J$9,J$12,0)</f>
        <v>0</v>
      </c>
      <c r="K86" s="19" t="n">
        <f aca="false">-IF($B86=0,H_Acq+H_Board,0)-IF(AND($B86&gt;=1,$B86&lt;=H_ModM),H_TI+H_ServNPL,0)-IF($B86=2,H_LegalJ*H_LegalShare,0)+IF(AND($B86&gt;H_ModM,$B86&lt;=H_ModM+K$9),K$10-H_ServPerf,0)+IF($B86=H_ModM+K$9,K$12,0)</f>
        <v>0</v>
      </c>
      <c r="L86" s="19" t="n">
        <f aca="false">-IF($B86=0,H_Acq+H_Board,0)-IF(AND($B86&gt;=1,$B86&lt;=H_ModM),H_TI+H_ServNPL,0)-IF($B86=2,H_LegalJ*H_LegalShare,0)+IF(AND($B86&gt;H_ModM,$B86&lt;=H_ModM+L$9),L$10-H_ServPerf,0)+IF($B86=H_ModM+L$9,L$12,0)</f>
        <v>0</v>
      </c>
      <c r="M86" s="19" t="n">
        <f aca="false">-IF($B86=0,H_Acq+H_Board,0)-IF(AND($B86&gt;=1,$B86&lt;=H_ModM),H_TI+H_ServNPL,0)-IF($B86=2,H_LegalJ*H_LegalShare,0)+IF(AND($B86&gt;H_ModM,$B86&lt;=H_ModM+M$9),M$10-H_ServPerf,0)+IF($B86=H_ModM+M$9,M$12,0)</f>
        <v>0</v>
      </c>
      <c r="N86" s="19" t="n">
        <f aca="false">-IF($B86=0,H_Acq+H_Board,0)-IF(AND($B86&gt;=1,$B86&lt;=H_DilM+H_DilReo),H_TI+H_ServNPL,0)-IF(AND($B86&gt;H_DilM,$B86&lt;=H_DilM+H_DilReo),H_Util,0)-IF($B86=2,H_LegalJ*H_LegalShare,0)-IF($B86=H_DilM,H_CK+H_Value0*H_Repair+H_DilCost,0)+IF($B86=H_DilM+H_DilReo,H_Value0*(1-H_Haircut)*(1-H_SaleCost),0)</f>
        <v>0</v>
      </c>
      <c r="O86" s="19" t="n">
        <f aca="false">Engine!C97</f>
        <v>0</v>
      </c>
      <c r="P86" s="19" t="n">
        <f aca="false">H_PR*C86+H_PM*D86+H_PD*N86+H_PF*O86</f>
        <v>0</v>
      </c>
    </row>
    <row r="87" customFormat="false" ht="15" hidden="false" customHeight="false" outlineLevel="0" collapsed="false">
      <c r="B87" s="0" t="n">
        <v>67</v>
      </c>
      <c r="C87" s="19" t="n">
        <f aca="false">-IF($B87=0,H_Acq+H_Board,0)-IF(AND($B87&gt;=1,$B87&lt;=H_ReinstM),H_TI+H_ServNPL,0)-IF($B87=2,H_LegalJ*H_LegalShare,0)+IF($B87=H_ReinstM,C$11,0)+IF(AND($B87&gt;H_ReinstM,$B87&lt;=H_ReinstM+C$9),H_Pmt-H_ServPerf,0)+IF($B87=H_ReinstM+C$9,C$12,0)</f>
        <v>0</v>
      </c>
      <c r="D87" s="19" t="n">
        <f aca="false">-IF($B87=0,H_Acq+H_Board,0)-IF(AND($B87&gt;=1,$B87&lt;=H_ModM),H_TI+H_ServNPL,0)-IF($B87=2,H_LegalJ*H_LegalShare,0)+IF(AND($B87&gt;H_ModM,$B87&lt;=H_ModM+D$9),D$10-H_ServPerf,0)+IF($B87=H_ModM+D$9,D$12,0)</f>
        <v>0</v>
      </c>
      <c r="E87" s="19" t="n">
        <f aca="false">-IF($B87=0,H_Acq+H_Board,0)-IF(AND($B87&gt;=1,$B87&lt;=H_ModM),H_TI+H_ServNPL,0)-IF($B87=2,H_LegalJ*H_LegalShare,0)+IF(AND($B87&gt;H_ModM,$B87&lt;=H_ModM+E$9),E$10-H_ServPerf,0)+IF($B87=H_ModM+E$9,E$12,0)</f>
        <v>0</v>
      </c>
      <c r="F87" s="19" t="n">
        <f aca="false">-IF($B87=0,H_Acq+H_Board,0)-IF(AND($B87&gt;=1,$B87&lt;=H_ModM),H_TI+H_ServNPL,0)-IF($B87=2,H_LegalJ*H_LegalShare,0)+IF(AND($B87&gt;H_ModM,$B87&lt;=H_ModM+F$9),F$10-H_ServPerf,0)+IF($B87=H_ModM+F$9,F$12,0)</f>
        <v>0</v>
      </c>
      <c r="G87" s="19" t="n">
        <f aca="false">-IF($B87=0,H_Acq+H_Board,0)-IF(AND($B87&gt;=1,$B87&lt;=H_ModM),H_TI+H_ServNPL,0)-IF($B87=2,H_LegalJ*H_LegalShare,0)+IF(AND($B87&gt;H_ModM,$B87&lt;=H_ModM+G$9),G$10-H_ServPerf,0)+IF($B87=H_ModM+G$9,G$12,0)</f>
        <v>0</v>
      </c>
      <c r="H87" s="19" t="n">
        <f aca="false">-IF($B87=0,H_Acq+H_Board,0)-IF(AND($B87&gt;=1,$B87&lt;=H_ModM),H_TI+H_ServNPL,0)-IF($B87=2,H_LegalJ*H_LegalShare,0)+IF(AND($B87&gt;H_ModM,$B87&lt;=H_ModM+H$9),H$10-H_ServPerf,0)+IF($B87=H_ModM+H$9,H$12,0)</f>
        <v>0</v>
      </c>
      <c r="I87" s="19" t="n">
        <f aca="false">-IF($B87=0,H_Acq+H_Board,0)-IF(AND($B87&gt;=1,$B87&lt;=H_ModM),H_TI+H_ServNPL,0)-IF($B87=2,H_LegalJ*H_LegalShare,0)+IF(AND($B87&gt;H_ModM,$B87&lt;=H_ModM+I$9),I$10-H_ServPerf,0)+IF($B87=H_ModM+I$9,I$12,0)</f>
        <v>0</v>
      </c>
      <c r="J87" s="19" t="n">
        <f aca="false">-IF($B87=0,H_Acq+H_Board,0)-IF(AND($B87&gt;=1,$B87&lt;=H_ModM),H_TI+H_ServNPL,0)-IF($B87=2,H_LegalJ*H_LegalShare,0)+IF(AND($B87&gt;H_ModM,$B87&lt;=H_ModM+J$9),J$10-H_ServPerf,0)+IF($B87=H_ModM+J$9,J$12,0)</f>
        <v>0</v>
      </c>
      <c r="K87" s="19" t="n">
        <f aca="false">-IF($B87=0,H_Acq+H_Board,0)-IF(AND($B87&gt;=1,$B87&lt;=H_ModM),H_TI+H_ServNPL,0)-IF($B87=2,H_LegalJ*H_LegalShare,0)+IF(AND($B87&gt;H_ModM,$B87&lt;=H_ModM+K$9),K$10-H_ServPerf,0)+IF($B87=H_ModM+K$9,K$12,0)</f>
        <v>0</v>
      </c>
      <c r="L87" s="19" t="n">
        <f aca="false">-IF($B87=0,H_Acq+H_Board,0)-IF(AND($B87&gt;=1,$B87&lt;=H_ModM),H_TI+H_ServNPL,0)-IF($B87=2,H_LegalJ*H_LegalShare,0)+IF(AND($B87&gt;H_ModM,$B87&lt;=H_ModM+L$9),L$10-H_ServPerf,0)+IF($B87=H_ModM+L$9,L$12,0)</f>
        <v>0</v>
      </c>
      <c r="M87" s="19" t="n">
        <f aca="false">-IF($B87=0,H_Acq+H_Board,0)-IF(AND($B87&gt;=1,$B87&lt;=H_ModM),H_TI+H_ServNPL,0)-IF($B87=2,H_LegalJ*H_LegalShare,0)+IF(AND($B87&gt;H_ModM,$B87&lt;=H_ModM+M$9),M$10-H_ServPerf,0)+IF($B87=H_ModM+M$9,M$12,0)</f>
        <v>0</v>
      </c>
      <c r="N87" s="19" t="n">
        <f aca="false">-IF($B87=0,H_Acq+H_Board,0)-IF(AND($B87&gt;=1,$B87&lt;=H_DilM+H_DilReo),H_TI+H_ServNPL,0)-IF(AND($B87&gt;H_DilM,$B87&lt;=H_DilM+H_DilReo),H_Util,0)-IF($B87=2,H_LegalJ*H_LegalShare,0)-IF($B87=H_DilM,H_CK+H_Value0*H_Repair+H_DilCost,0)+IF($B87=H_DilM+H_DilReo,H_Value0*(1-H_Haircut)*(1-H_SaleCost),0)</f>
        <v>0</v>
      </c>
      <c r="O87" s="19" t="n">
        <f aca="false">Engine!C98</f>
        <v>0</v>
      </c>
      <c r="P87" s="19" t="n">
        <f aca="false">H_PR*C87+H_PM*D87+H_PD*N87+H_PF*O87</f>
        <v>0</v>
      </c>
    </row>
    <row r="88" customFormat="false" ht="15" hidden="false" customHeight="false" outlineLevel="0" collapsed="false">
      <c r="B88" s="0" t="n">
        <v>68</v>
      </c>
      <c r="C88" s="19" t="n">
        <f aca="false">-IF($B88=0,H_Acq+H_Board,0)-IF(AND($B88&gt;=1,$B88&lt;=H_ReinstM),H_TI+H_ServNPL,0)-IF($B88=2,H_LegalJ*H_LegalShare,0)+IF($B88=H_ReinstM,C$11,0)+IF(AND($B88&gt;H_ReinstM,$B88&lt;=H_ReinstM+C$9),H_Pmt-H_ServPerf,0)+IF($B88=H_ReinstM+C$9,C$12,0)</f>
        <v>0</v>
      </c>
      <c r="D88" s="19" t="n">
        <f aca="false">-IF($B88=0,H_Acq+H_Board,0)-IF(AND($B88&gt;=1,$B88&lt;=H_ModM),H_TI+H_ServNPL,0)-IF($B88=2,H_LegalJ*H_LegalShare,0)+IF(AND($B88&gt;H_ModM,$B88&lt;=H_ModM+D$9),D$10-H_ServPerf,0)+IF($B88=H_ModM+D$9,D$12,0)</f>
        <v>0</v>
      </c>
      <c r="E88" s="19" t="n">
        <f aca="false">-IF($B88=0,H_Acq+H_Board,0)-IF(AND($B88&gt;=1,$B88&lt;=H_ModM),H_TI+H_ServNPL,0)-IF($B88=2,H_LegalJ*H_LegalShare,0)+IF(AND($B88&gt;H_ModM,$B88&lt;=H_ModM+E$9),E$10-H_ServPerf,0)+IF($B88=H_ModM+E$9,E$12,0)</f>
        <v>0</v>
      </c>
      <c r="F88" s="19" t="n">
        <f aca="false">-IF($B88=0,H_Acq+H_Board,0)-IF(AND($B88&gt;=1,$B88&lt;=H_ModM),H_TI+H_ServNPL,0)-IF($B88=2,H_LegalJ*H_LegalShare,0)+IF(AND($B88&gt;H_ModM,$B88&lt;=H_ModM+F$9),F$10-H_ServPerf,0)+IF($B88=H_ModM+F$9,F$12,0)</f>
        <v>0</v>
      </c>
      <c r="G88" s="19" t="n">
        <f aca="false">-IF($B88=0,H_Acq+H_Board,0)-IF(AND($B88&gt;=1,$B88&lt;=H_ModM),H_TI+H_ServNPL,0)-IF($B88=2,H_LegalJ*H_LegalShare,0)+IF(AND($B88&gt;H_ModM,$B88&lt;=H_ModM+G$9),G$10-H_ServPerf,0)+IF($B88=H_ModM+G$9,G$12,0)</f>
        <v>0</v>
      </c>
      <c r="H88" s="19" t="n">
        <f aca="false">-IF($B88=0,H_Acq+H_Board,0)-IF(AND($B88&gt;=1,$B88&lt;=H_ModM),H_TI+H_ServNPL,0)-IF($B88=2,H_LegalJ*H_LegalShare,0)+IF(AND($B88&gt;H_ModM,$B88&lt;=H_ModM+H$9),H$10-H_ServPerf,0)+IF($B88=H_ModM+H$9,H$12,0)</f>
        <v>0</v>
      </c>
      <c r="I88" s="19" t="n">
        <f aca="false">-IF($B88=0,H_Acq+H_Board,0)-IF(AND($B88&gt;=1,$B88&lt;=H_ModM),H_TI+H_ServNPL,0)-IF($B88=2,H_LegalJ*H_LegalShare,0)+IF(AND($B88&gt;H_ModM,$B88&lt;=H_ModM+I$9),I$10-H_ServPerf,0)+IF($B88=H_ModM+I$9,I$12,0)</f>
        <v>0</v>
      </c>
      <c r="J88" s="19" t="n">
        <f aca="false">-IF($B88=0,H_Acq+H_Board,0)-IF(AND($B88&gt;=1,$B88&lt;=H_ModM),H_TI+H_ServNPL,0)-IF($B88=2,H_LegalJ*H_LegalShare,0)+IF(AND($B88&gt;H_ModM,$B88&lt;=H_ModM+J$9),J$10-H_ServPerf,0)+IF($B88=H_ModM+J$9,J$12,0)</f>
        <v>0</v>
      </c>
      <c r="K88" s="19" t="n">
        <f aca="false">-IF($B88=0,H_Acq+H_Board,0)-IF(AND($B88&gt;=1,$B88&lt;=H_ModM),H_TI+H_ServNPL,0)-IF($B88=2,H_LegalJ*H_LegalShare,0)+IF(AND($B88&gt;H_ModM,$B88&lt;=H_ModM+K$9),K$10-H_ServPerf,0)+IF($B88=H_ModM+K$9,K$12,0)</f>
        <v>0</v>
      </c>
      <c r="L88" s="19" t="n">
        <f aca="false">-IF($B88=0,H_Acq+H_Board,0)-IF(AND($B88&gt;=1,$B88&lt;=H_ModM),H_TI+H_ServNPL,0)-IF($B88=2,H_LegalJ*H_LegalShare,0)+IF(AND($B88&gt;H_ModM,$B88&lt;=H_ModM+L$9),L$10-H_ServPerf,0)+IF($B88=H_ModM+L$9,L$12,0)</f>
        <v>0</v>
      </c>
      <c r="M88" s="19" t="n">
        <f aca="false">-IF($B88=0,H_Acq+H_Board,0)-IF(AND($B88&gt;=1,$B88&lt;=H_ModM),H_TI+H_ServNPL,0)-IF($B88=2,H_LegalJ*H_LegalShare,0)+IF(AND($B88&gt;H_ModM,$B88&lt;=H_ModM+M$9),M$10-H_ServPerf,0)+IF($B88=H_ModM+M$9,M$12,0)</f>
        <v>0</v>
      </c>
      <c r="N88" s="19" t="n">
        <f aca="false">-IF($B88=0,H_Acq+H_Board,0)-IF(AND($B88&gt;=1,$B88&lt;=H_DilM+H_DilReo),H_TI+H_ServNPL,0)-IF(AND($B88&gt;H_DilM,$B88&lt;=H_DilM+H_DilReo),H_Util,0)-IF($B88=2,H_LegalJ*H_LegalShare,0)-IF($B88=H_DilM,H_CK+H_Value0*H_Repair+H_DilCost,0)+IF($B88=H_DilM+H_DilReo,H_Value0*(1-H_Haircut)*(1-H_SaleCost),0)</f>
        <v>0</v>
      </c>
      <c r="O88" s="19" t="n">
        <f aca="false">Engine!C99</f>
        <v>0</v>
      </c>
      <c r="P88" s="19" t="n">
        <f aca="false">H_PR*C88+H_PM*D88+H_PD*N88+H_PF*O88</f>
        <v>0</v>
      </c>
    </row>
    <row r="89" customFormat="false" ht="15" hidden="false" customHeight="false" outlineLevel="0" collapsed="false">
      <c r="B89" s="0" t="n">
        <v>69</v>
      </c>
      <c r="C89" s="19" t="n">
        <f aca="false">-IF($B89=0,H_Acq+H_Board,0)-IF(AND($B89&gt;=1,$B89&lt;=H_ReinstM),H_TI+H_ServNPL,0)-IF($B89=2,H_LegalJ*H_LegalShare,0)+IF($B89=H_ReinstM,C$11,0)+IF(AND($B89&gt;H_ReinstM,$B89&lt;=H_ReinstM+C$9),H_Pmt-H_ServPerf,0)+IF($B89=H_ReinstM+C$9,C$12,0)</f>
        <v>0</v>
      </c>
      <c r="D89" s="19" t="n">
        <f aca="false">-IF($B89=0,H_Acq+H_Board,0)-IF(AND($B89&gt;=1,$B89&lt;=H_ModM),H_TI+H_ServNPL,0)-IF($B89=2,H_LegalJ*H_LegalShare,0)+IF(AND($B89&gt;H_ModM,$B89&lt;=H_ModM+D$9),D$10-H_ServPerf,0)+IF($B89=H_ModM+D$9,D$12,0)</f>
        <v>0</v>
      </c>
      <c r="E89" s="19" t="n">
        <f aca="false">-IF($B89=0,H_Acq+H_Board,0)-IF(AND($B89&gt;=1,$B89&lt;=H_ModM),H_TI+H_ServNPL,0)-IF($B89=2,H_LegalJ*H_LegalShare,0)+IF(AND($B89&gt;H_ModM,$B89&lt;=H_ModM+E$9),E$10-H_ServPerf,0)+IF($B89=H_ModM+E$9,E$12,0)</f>
        <v>0</v>
      </c>
      <c r="F89" s="19" t="n">
        <f aca="false">-IF($B89=0,H_Acq+H_Board,0)-IF(AND($B89&gt;=1,$B89&lt;=H_ModM),H_TI+H_ServNPL,0)-IF($B89=2,H_LegalJ*H_LegalShare,0)+IF(AND($B89&gt;H_ModM,$B89&lt;=H_ModM+F$9),F$10-H_ServPerf,0)+IF($B89=H_ModM+F$9,F$12,0)</f>
        <v>0</v>
      </c>
      <c r="G89" s="19" t="n">
        <f aca="false">-IF($B89=0,H_Acq+H_Board,0)-IF(AND($B89&gt;=1,$B89&lt;=H_ModM),H_TI+H_ServNPL,0)-IF($B89=2,H_LegalJ*H_LegalShare,0)+IF(AND($B89&gt;H_ModM,$B89&lt;=H_ModM+G$9),G$10-H_ServPerf,0)+IF($B89=H_ModM+G$9,G$12,0)</f>
        <v>0</v>
      </c>
      <c r="H89" s="19" t="n">
        <f aca="false">-IF($B89=0,H_Acq+H_Board,0)-IF(AND($B89&gt;=1,$B89&lt;=H_ModM),H_TI+H_ServNPL,0)-IF($B89=2,H_LegalJ*H_LegalShare,0)+IF(AND($B89&gt;H_ModM,$B89&lt;=H_ModM+H$9),H$10-H_ServPerf,0)+IF($B89=H_ModM+H$9,H$12,0)</f>
        <v>0</v>
      </c>
      <c r="I89" s="19" t="n">
        <f aca="false">-IF($B89=0,H_Acq+H_Board,0)-IF(AND($B89&gt;=1,$B89&lt;=H_ModM),H_TI+H_ServNPL,0)-IF($B89=2,H_LegalJ*H_LegalShare,0)+IF(AND($B89&gt;H_ModM,$B89&lt;=H_ModM+I$9),I$10-H_ServPerf,0)+IF($B89=H_ModM+I$9,I$12,0)</f>
        <v>0</v>
      </c>
      <c r="J89" s="19" t="n">
        <f aca="false">-IF($B89=0,H_Acq+H_Board,0)-IF(AND($B89&gt;=1,$B89&lt;=H_ModM),H_TI+H_ServNPL,0)-IF($B89=2,H_LegalJ*H_LegalShare,0)+IF(AND($B89&gt;H_ModM,$B89&lt;=H_ModM+J$9),J$10-H_ServPerf,0)+IF($B89=H_ModM+J$9,J$12,0)</f>
        <v>0</v>
      </c>
      <c r="K89" s="19" t="n">
        <f aca="false">-IF($B89=0,H_Acq+H_Board,0)-IF(AND($B89&gt;=1,$B89&lt;=H_ModM),H_TI+H_ServNPL,0)-IF($B89=2,H_LegalJ*H_LegalShare,0)+IF(AND($B89&gt;H_ModM,$B89&lt;=H_ModM+K$9),K$10-H_ServPerf,0)+IF($B89=H_ModM+K$9,K$12,0)</f>
        <v>0</v>
      </c>
      <c r="L89" s="19" t="n">
        <f aca="false">-IF($B89=0,H_Acq+H_Board,0)-IF(AND($B89&gt;=1,$B89&lt;=H_ModM),H_TI+H_ServNPL,0)-IF($B89=2,H_LegalJ*H_LegalShare,0)+IF(AND($B89&gt;H_ModM,$B89&lt;=H_ModM+L$9),L$10-H_ServPerf,0)+IF($B89=H_ModM+L$9,L$12,0)</f>
        <v>0</v>
      </c>
      <c r="M89" s="19" t="n">
        <f aca="false">-IF($B89=0,H_Acq+H_Board,0)-IF(AND($B89&gt;=1,$B89&lt;=H_ModM),H_TI+H_ServNPL,0)-IF($B89=2,H_LegalJ*H_LegalShare,0)+IF(AND($B89&gt;H_ModM,$B89&lt;=H_ModM+M$9),M$10-H_ServPerf,0)+IF($B89=H_ModM+M$9,M$12,0)</f>
        <v>0</v>
      </c>
      <c r="N89" s="19" t="n">
        <f aca="false">-IF($B89=0,H_Acq+H_Board,0)-IF(AND($B89&gt;=1,$B89&lt;=H_DilM+H_DilReo),H_TI+H_ServNPL,0)-IF(AND($B89&gt;H_DilM,$B89&lt;=H_DilM+H_DilReo),H_Util,0)-IF($B89=2,H_LegalJ*H_LegalShare,0)-IF($B89=H_DilM,H_CK+H_Value0*H_Repair+H_DilCost,0)+IF($B89=H_DilM+H_DilReo,H_Value0*(1-H_Haircut)*(1-H_SaleCost),0)</f>
        <v>0</v>
      </c>
      <c r="O89" s="19" t="n">
        <f aca="false">Engine!C100</f>
        <v>0</v>
      </c>
      <c r="P89" s="19" t="n">
        <f aca="false">H_PR*C89+H_PM*D89+H_PD*N89+H_PF*O89</f>
        <v>0</v>
      </c>
    </row>
    <row r="90" customFormat="false" ht="15" hidden="false" customHeight="false" outlineLevel="0" collapsed="false">
      <c r="B90" s="0" t="n">
        <v>70</v>
      </c>
      <c r="C90" s="19" t="n">
        <f aca="false">-IF($B90=0,H_Acq+H_Board,0)-IF(AND($B90&gt;=1,$B90&lt;=H_ReinstM),H_TI+H_ServNPL,0)-IF($B90=2,H_LegalJ*H_LegalShare,0)+IF($B90=H_ReinstM,C$11,0)+IF(AND($B90&gt;H_ReinstM,$B90&lt;=H_ReinstM+C$9),H_Pmt-H_ServPerf,0)+IF($B90=H_ReinstM+C$9,C$12,0)</f>
        <v>0</v>
      </c>
      <c r="D90" s="19" t="n">
        <f aca="false">-IF($B90=0,H_Acq+H_Board,0)-IF(AND($B90&gt;=1,$B90&lt;=H_ModM),H_TI+H_ServNPL,0)-IF($B90=2,H_LegalJ*H_LegalShare,0)+IF(AND($B90&gt;H_ModM,$B90&lt;=H_ModM+D$9),D$10-H_ServPerf,0)+IF($B90=H_ModM+D$9,D$12,0)</f>
        <v>0</v>
      </c>
      <c r="E90" s="19" t="n">
        <f aca="false">-IF($B90=0,H_Acq+H_Board,0)-IF(AND($B90&gt;=1,$B90&lt;=H_ModM),H_TI+H_ServNPL,0)-IF($B90=2,H_LegalJ*H_LegalShare,0)+IF(AND($B90&gt;H_ModM,$B90&lt;=H_ModM+E$9),E$10-H_ServPerf,0)+IF($B90=H_ModM+E$9,E$12,0)</f>
        <v>0</v>
      </c>
      <c r="F90" s="19" t="n">
        <f aca="false">-IF($B90=0,H_Acq+H_Board,0)-IF(AND($B90&gt;=1,$B90&lt;=H_ModM),H_TI+H_ServNPL,0)-IF($B90=2,H_LegalJ*H_LegalShare,0)+IF(AND($B90&gt;H_ModM,$B90&lt;=H_ModM+F$9),F$10-H_ServPerf,0)+IF($B90=H_ModM+F$9,F$12,0)</f>
        <v>0</v>
      </c>
      <c r="G90" s="19" t="n">
        <f aca="false">-IF($B90=0,H_Acq+H_Board,0)-IF(AND($B90&gt;=1,$B90&lt;=H_ModM),H_TI+H_ServNPL,0)-IF($B90=2,H_LegalJ*H_LegalShare,0)+IF(AND($B90&gt;H_ModM,$B90&lt;=H_ModM+G$9),G$10-H_ServPerf,0)+IF($B90=H_ModM+G$9,G$12,0)</f>
        <v>0</v>
      </c>
      <c r="H90" s="19" t="n">
        <f aca="false">-IF($B90=0,H_Acq+H_Board,0)-IF(AND($B90&gt;=1,$B90&lt;=H_ModM),H_TI+H_ServNPL,0)-IF($B90=2,H_LegalJ*H_LegalShare,0)+IF(AND($B90&gt;H_ModM,$B90&lt;=H_ModM+H$9),H$10-H_ServPerf,0)+IF($B90=H_ModM+H$9,H$12,0)</f>
        <v>0</v>
      </c>
      <c r="I90" s="19" t="n">
        <f aca="false">-IF($B90=0,H_Acq+H_Board,0)-IF(AND($B90&gt;=1,$B90&lt;=H_ModM),H_TI+H_ServNPL,0)-IF($B90=2,H_LegalJ*H_LegalShare,0)+IF(AND($B90&gt;H_ModM,$B90&lt;=H_ModM+I$9),I$10-H_ServPerf,0)+IF($B90=H_ModM+I$9,I$12,0)</f>
        <v>0</v>
      </c>
      <c r="J90" s="19" t="n">
        <f aca="false">-IF($B90=0,H_Acq+H_Board,0)-IF(AND($B90&gt;=1,$B90&lt;=H_ModM),H_TI+H_ServNPL,0)-IF($B90=2,H_LegalJ*H_LegalShare,0)+IF(AND($B90&gt;H_ModM,$B90&lt;=H_ModM+J$9),J$10-H_ServPerf,0)+IF($B90=H_ModM+J$9,J$12,0)</f>
        <v>0</v>
      </c>
      <c r="K90" s="19" t="n">
        <f aca="false">-IF($B90=0,H_Acq+H_Board,0)-IF(AND($B90&gt;=1,$B90&lt;=H_ModM),H_TI+H_ServNPL,0)-IF($B90=2,H_LegalJ*H_LegalShare,0)+IF(AND($B90&gt;H_ModM,$B90&lt;=H_ModM+K$9),K$10-H_ServPerf,0)+IF($B90=H_ModM+K$9,K$12,0)</f>
        <v>0</v>
      </c>
      <c r="L90" s="19" t="n">
        <f aca="false">-IF($B90=0,H_Acq+H_Board,0)-IF(AND($B90&gt;=1,$B90&lt;=H_ModM),H_TI+H_ServNPL,0)-IF($B90=2,H_LegalJ*H_LegalShare,0)+IF(AND($B90&gt;H_ModM,$B90&lt;=H_ModM+L$9),L$10-H_ServPerf,0)+IF($B90=H_ModM+L$9,L$12,0)</f>
        <v>0</v>
      </c>
      <c r="M90" s="19" t="n">
        <f aca="false">-IF($B90=0,H_Acq+H_Board,0)-IF(AND($B90&gt;=1,$B90&lt;=H_ModM),H_TI+H_ServNPL,0)-IF($B90=2,H_LegalJ*H_LegalShare,0)+IF(AND($B90&gt;H_ModM,$B90&lt;=H_ModM+M$9),M$10-H_ServPerf,0)+IF($B90=H_ModM+M$9,M$12,0)</f>
        <v>0</v>
      </c>
      <c r="N90" s="19" t="n">
        <f aca="false">-IF($B90=0,H_Acq+H_Board,0)-IF(AND($B90&gt;=1,$B90&lt;=H_DilM+H_DilReo),H_TI+H_ServNPL,0)-IF(AND($B90&gt;H_DilM,$B90&lt;=H_DilM+H_DilReo),H_Util,0)-IF($B90=2,H_LegalJ*H_LegalShare,0)-IF($B90=H_DilM,H_CK+H_Value0*H_Repair+H_DilCost,0)+IF($B90=H_DilM+H_DilReo,H_Value0*(1-H_Haircut)*(1-H_SaleCost),0)</f>
        <v>0</v>
      </c>
      <c r="O90" s="19" t="n">
        <f aca="false">Engine!C101</f>
        <v>0</v>
      </c>
      <c r="P90" s="19" t="n">
        <f aca="false">H_PR*C90+H_PM*D90+H_PD*N90+H_PF*O90</f>
        <v>0</v>
      </c>
    </row>
    <row r="91" customFormat="false" ht="15" hidden="false" customHeight="false" outlineLevel="0" collapsed="false">
      <c r="B91" s="0" t="n">
        <v>71</v>
      </c>
      <c r="C91" s="19" t="n">
        <f aca="false">-IF($B91=0,H_Acq+H_Board,0)-IF(AND($B91&gt;=1,$B91&lt;=H_ReinstM),H_TI+H_ServNPL,0)-IF($B91=2,H_LegalJ*H_LegalShare,0)+IF($B91=H_ReinstM,C$11,0)+IF(AND($B91&gt;H_ReinstM,$B91&lt;=H_ReinstM+C$9),H_Pmt-H_ServPerf,0)+IF($B91=H_ReinstM+C$9,C$12,0)</f>
        <v>0</v>
      </c>
      <c r="D91" s="19" t="n">
        <f aca="false">-IF($B91=0,H_Acq+H_Board,0)-IF(AND($B91&gt;=1,$B91&lt;=H_ModM),H_TI+H_ServNPL,0)-IF($B91=2,H_LegalJ*H_LegalShare,0)+IF(AND($B91&gt;H_ModM,$B91&lt;=H_ModM+D$9),D$10-H_ServPerf,0)+IF($B91=H_ModM+D$9,D$12,0)</f>
        <v>0</v>
      </c>
      <c r="E91" s="19" t="n">
        <f aca="false">-IF($B91=0,H_Acq+H_Board,0)-IF(AND($B91&gt;=1,$B91&lt;=H_ModM),H_TI+H_ServNPL,0)-IF($B91=2,H_LegalJ*H_LegalShare,0)+IF(AND($B91&gt;H_ModM,$B91&lt;=H_ModM+E$9),E$10-H_ServPerf,0)+IF($B91=H_ModM+E$9,E$12,0)</f>
        <v>0</v>
      </c>
      <c r="F91" s="19" t="n">
        <f aca="false">-IF($B91=0,H_Acq+H_Board,0)-IF(AND($B91&gt;=1,$B91&lt;=H_ModM),H_TI+H_ServNPL,0)-IF($B91=2,H_LegalJ*H_LegalShare,0)+IF(AND($B91&gt;H_ModM,$B91&lt;=H_ModM+F$9),F$10-H_ServPerf,0)+IF($B91=H_ModM+F$9,F$12,0)</f>
        <v>0</v>
      </c>
      <c r="G91" s="19" t="n">
        <f aca="false">-IF($B91=0,H_Acq+H_Board,0)-IF(AND($B91&gt;=1,$B91&lt;=H_ModM),H_TI+H_ServNPL,0)-IF($B91=2,H_LegalJ*H_LegalShare,0)+IF(AND($B91&gt;H_ModM,$B91&lt;=H_ModM+G$9),G$10-H_ServPerf,0)+IF($B91=H_ModM+G$9,G$12,0)</f>
        <v>0</v>
      </c>
      <c r="H91" s="19" t="n">
        <f aca="false">-IF($B91=0,H_Acq+H_Board,0)-IF(AND($B91&gt;=1,$B91&lt;=H_ModM),H_TI+H_ServNPL,0)-IF($B91=2,H_LegalJ*H_LegalShare,0)+IF(AND($B91&gt;H_ModM,$B91&lt;=H_ModM+H$9),H$10-H_ServPerf,0)+IF($B91=H_ModM+H$9,H$12,0)</f>
        <v>0</v>
      </c>
      <c r="I91" s="19" t="n">
        <f aca="false">-IF($B91=0,H_Acq+H_Board,0)-IF(AND($B91&gt;=1,$B91&lt;=H_ModM),H_TI+H_ServNPL,0)-IF($B91=2,H_LegalJ*H_LegalShare,0)+IF(AND($B91&gt;H_ModM,$B91&lt;=H_ModM+I$9),I$10-H_ServPerf,0)+IF($B91=H_ModM+I$9,I$12,0)</f>
        <v>0</v>
      </c>
      <c r="J91" s="19" t="n">
        <f aca="false">-IF($B91=0,H_Acq+H_Board,0)-IF(AND($B91&gt;=1,$B91&lt;=H_ModM),H_TI+H_ServNPL,0)-IF($B91=2,H_LegalJ*H_LegalShare,0)+IF(AND($B91&gt;H_ModM,$B91&lt;=H_ModM+J$9),J$10-H_ServPerf,0)+IF($B91=H_ModM+J$9,J$12,0)</f>
        <v>0</v>
      </c>
      <c r="K91" s="19" t="n">
        <f aca="false">-IF($B91=0,H_Acq+H_Board,0)-IF(AND($B91&gt;=1,$B91&lt;=H_ModM),H_TI+H_ServNPL,0)-IF($B91=2,H_LegalJ*H_LegalShare,0)+IF(AND($B91&gt;H_ModM,$B91&lt;=H_ModM+K$9),K$10-H_ServPerf,0)+IF($B91=H_ModM+K$9,K$12,0)</f>
        <v>0</v>
      </c>
      <c r="L91" s="19" t="n">
        <f aca="false">-IF($B91=0,H_Acq+H_Board,0)-IF(AND($B91&gt;=1,$B91&lt;=H_ModM),H_TI+H_ServNPL,0)-IF($B91=2,H_LegalJ*H_LegalShare,0)+IF(AND($B91&gt;H_ModM,$B91&lt;=H_ModM+L$9),L$10-H_ServPerf,0)+IF($B91=H_ModM+L$9,L$12,0)</f>
        <v>0</v>
      </c>
      <c r="M91" s="19" t="n">
        <f aca="false">-IF($B91=0,H_Acq+H_Board,0)-IF(AND($B91&gt;=1,$B91&lt;=H_ModM),H_TI+H_ServNPL,0)-IF($B91=2,H_LegalJ*H_LegalShare,0)+IF(AND($B91&gt;H_ModM,$B91&lt;=H_ModM+M$9),M$10-H_ServPerf,0)+IF($B91=H_ModM+M$9,M$12,0)</f>
        <v>0</v>
      </c>
      <c r="N91" s="19" t="n">
        <f aca="false">-IF($B91=0,H_Acq+H_Board,0)-IF(AND($B91&gt;=1,$B91&lt;=H_DilM+H_DilReo),H_TI+H_ServNPL,0)-IF(AND($B91&gt;H_DilM,$B91&lt;=H_DilM+H_DilReo),H_Util,0)-IF($B91=2,H_LegalJ*H_LegalShare,0)-IF($B91=H_DilM,H_CK+H_Value0*H_Repair+H_DilCost,0)+IF($B91=H_DilM+H_DilReo,H_Value0*(1-H_Haircut)*(1-H_SaleCost),0)</f>
        <v>0</v>
      </c>
      <c r="O91" s="19" t="n">
        <f aca="false">Engine!C102</f>
        <v>0</v>
      </c>
      <c r="P91" s="19" t="n">
        <f aca="false">H_PR*C91+H_PM*D91+H_PD*N91+H_PF*O91</f>
        <v>0</v>
      </c>
    </row>
    <row r="92" customFormat="false" ht="15" hidden="false" customHeight="false" outlineLevel="0" collapsed="false">
      <c r="B92" s="0" t="n">
        <v>72</v>
      </c>
      <c r="C92" s="19" t="n">
        <f aca="false">-IF($B92=0,H_Acq+H_Board,0)-IF(AND($B92&gt;=1,$B92&lt;=H_ReinstM),H_TI+H_ServNPL,0)-IF($B92=2,H_LegalJ*H_LegalShare,0)+IF($B92=H_ReinstM,C$11,0)+IF(AND($B92&gt;H_ReinstM,$B92&lt;=H_ReinstM+C$9),H_Pmt-H_ServPerf,0)+IF($B92=H_ReinstM+C$9,C$12,0)</f>
        <v>0</v>
      </c>
      <c r="D92" s="19" t="n">
        <f aca="false">-IF($B92=0,H_Acq+H_Board,0)-IF(AND($B92&gt;=1,$B92&lt;=H_ModM),H_TI+H_ServNPL,0)-IF($B92=2,H_LegalJ*H_LegalShare,0)+IF(AND($B92&gt;H_ModM,$B92&lt;=H_ModM+D$9),D$10-H_ServPerf,0)+IF($B92=H_ModM+D$9,D$12,0)</f>
        <v>0</v>
      </c>
      <c r="E92" s="19" t="n">
        <f aca="false">-IF($B92=0,H_Acq+H_Board,0)-IF(AND($B92&gt;=1,$B92&lt;=H_ModM),H_TI+H_ServNPL,0)-IF($B92=2,H_LegalJ*H_LegalShare,0)+IF(AND($B92&gt;H_ModM,$B92&lt;=H_ModM+E$9),E$10-H_ServPerf,0)+IF($B92=H_ModM+E$9,E$12,0)</f>
        <v>0</v>
      </c>
      <c r="F92" s="19" t="n">
        <f aca="false">-IF($B92=0,H_Acq+H_Board,0)-IF(AND($B92&gt;=1,$B92&lt;=H_ModM),H_TI+H_ServNPL,0)-IF($B92=2,H_LegalJ*H_LegalShare,0)+IF(AND($B92&gt;H_ModM,$B92&lt;=H_ModM+F$9),F$10-H_ServPerf,0)+IF($B92=H_ModM+F$9,F$12,0)</f>
        <v>0</v>
      </c>
      <c r="G92" s="19" t="n">
        <f aca="false">-IF($B92=0,H_Acq+H_Board,0)-IF(AND($B92&gt;=1,$B92&lt;=H_ModM),H_TI+H_ServNPL,0)-IF($B92=2,H_LegalJ*H_LegalShare,0)+IF(AND($B92&gt;H_ModM,$B92&lt;=H_ModM+G$9),G$10-H_ServPerf,0)+IF($B92=H_ModM+G$9,G$12,0)</f>
        <v>0</v>
      </c>
      <c r="H92" s="19" t="n">
        <f aca="false">-IF($B92=0,H_Acq+H_Board,0)-IF(AND($B92&gt;=1,$B92&lt;=H_ModM),H_TI+H_ServNPL,0)-IF($B92=2,H_LegalJ*H_LegalShare,0)+IF(AND($B92&gt;H_ModM,$B92&lt;=H_ModM+H$9),H$10-H_ServPerf,0)+IF($B92=H_ModM+H$9,H$12,0)</f>
        <v>0</v>
      </c>
      <c r="I92" s="19" t="n">
        <f aca="false">-IF($B92=0,H_Acq+H_Board,0)-IF(AND($B92&gt;=1,$B92&lt;=H_ModM),H_TI+H_ServNPL,0)-IF($B92=2,H_LegalJ*H_LegalShare,0)+IF(AND($B92&gt;H_ModM,$B92&lt;=H_ModM+I$9),I$10-H_ServPerf,0)+IF($B92=H_ModM+I$9,I$12,0)</f>
        <v>0</v>
      </c>
      <c r="J92" s="19" t="n">
        <f aca="false">-IF($B92=0,H_Acq+H_Board,0)-IF(AND($B92&gt;=1,$B92&lt;=H_ModM),H_TI+H_ServNPL,0)-IF($B92=2,H_LegalJ*H_LegalShare,0)+IF(AND($B92&gt;H_ModM,$B92&lt;=H_ModM+J$9),J$10-H_ServPerf,0)+IF($B92=H_ModM+J$9,J$12,0)</f>
        <v>0</v>
      </c>
      <c r="K92" s="19" t="n">
        <f aca="false">-IF($B92=0,H_Acq+H_Board,0)-IF(AND($B92&gt;=1,$B92&lt;=H_ModM),H_TI+H_ServNPL,0)-IF($B92=2,H_LegalJ*H_LegalShare,0)+IF(AND($B92&gt;H_ModM,$B92&lt;=H_ModM+K$9),K$10-H_ServPerf,0)+IF($B92=H_ModM+K$9,K$12,0)</f>
        <v>0</v>
      </c>
      <c r="L92" s="19" t="n">
        <f aca="false">-IF($B92=0,H_Acq+H_Board,0)-IF(AND($B92&gt;=1,$B92&lt;=H_ModM),H_TI+H_ServNPL,0)-IF($B92=2,H_LegalJ*H_LegalShare,0)+IF(AND($B92&gt;H_ModM,$B92&lt;=H_ModM+L$9),L$10-H_ServPerf,0)+IF($B92=H_ModM+L$9,L$12,0)</f>
        <v>0</v>
      </c>
      <c r="M92" s="19" t="n">
        <f aca="false">-IF($B92=0,H_Acq+H_Board,0)-IF(AND($B92&gt;=1,$B92&lt;=H_ModM),H_TI+H_ServNPL,0)-IF($B92=2,H_LegalJ*H_LegalShare,0)+IF(AND($B92&gt;H_ModM,$B92&lt;=H_ModM+M$9),M$10-H_ServPerf,0)+IF($B92=H_ModM+M$9,M$12,0)</f>
        <v>0</v>
      </c>
      <c r="N92" s="19" t="n">
        <f aca="false">-IF($B92=0,H_Acq+H_Board,0)-IF(AND($B92&gt;=1,$B92&lt;=H_DilM+H_DilReo),H_TI+H_ServNPL,0)-IF(AND($B92&gt;H_DilM,$B92&lt;=H_DilM+H_DilReo),H_Util,0)-IF($B92=2,H_LegalJ*H_LegalShare,0)-IF($B92=H_DilM,H_CK+H_Value0*H_Repair+H_DilCost,0)+IF($B92=H_DilM+H_DilReo,H_Value0*(1-H_Haircut)*(1-H_SaleCost),0)</f>
        <v>0</v>
      </c>
      <c r="O92" s="19" t="n">
        <f aca="false">Engine!C103</f>
        <v>0</v>
      </c>
      <c r="P92" s="19" t="n">
        <f aca="false">H_PR*C92+H_PM*D92+H_PD*N92+H_PF*O92</f>
        <v>0</v>
      </c>
    </row>
    <row r="93" customFormat="false" ht="15" hidden="false" customHeight="false" outlineLevel="0" collapsed="false">
      <c r="B93" s="0" t="n">
        <v>73</v>
      </c>
      <c r="C93" s="19" t="n">
        <f aca="false">-IF($B93=0,H_Acq+H_Board,0)-IF(AND($B93&gt;=1,$B93&lt;=H_ReinstM),H_TI+H_ServNPL,0)-IF($B93=2,H_LegalJ*H_LegalShare,0)+IF($B93=H_ReinstM,C$11,0)+IF(AND($B93&gt;H_ReinstM,$B93&lt;=H_ReinstM+C$9),H_Pmt-H_ServPerf,0)+IF($B93=H_ReinstM+C$9,C$12,0)</f>
        <v>0</v>
      </c>
      <c r="D93" s="19" t="n">
        <f aca="false">-IF($B93=0,H_Acq+H_Board,0)-IF(AND($B93&gt;=1,$B93&lt;=H_ModM),H_TI+H_ServNPL,0)-IF($B93=2,H_LegalJ*H_LegalShare,0)+IF(AND($B93&gt;H_ModM,$B93&lt;=H_ModM+D$9),D$10-H_ServPerf,0)+IF($B93=H_ModM+D$9,D$12,0)</f>
        <v>0</v>
      </c>
      <c r="E93" s="19" t="n">
        <f aca="false">-IF($B93=0,H_Acq+H_Board,0)-IF(AND($B93&gt;=1,$B93&lt;=H_ModM),H_TI+H_ServNPL,0)-IF($B93=2,H_LegalJ*H_LegalShare,0)+IF(AND($B93&gt;H_ModM,$B93&lt;=H_ModM+E$9),E$10-H_ServPerf,0)+IF($B93=H_ModM+E$9,E$12,0)</f>
        <v>0</v>
      </c>
      <c r="F93" s="19" t="n">
        <f aca="false">-IF($B93=0,H_Acq+H_Board,0)-IF(AND($B93&gt;=1,$B93&lt;=H_ModM),H_TI+H_ServNPL,0)-IF($B93=2,H_LegalJ*H_LegalShare,0)+IF(AND($B93&gt;H_ModM,$B93&lt;=H_ModM+F$9),F$10-H_ServPerf,0)+IF($B93=H_ModM+F$9,F$12,0)</f>
        <v>0</v>
      </c>
      <c r="G93" s="19" t="n">
        <f aca="false">-IF($B93=0,H_Acq+H_Board,0)-IF(AND($B93&gt;=1,$B93&lt;=H_ModM),H_TI+H_ServNPL,0)-IF($B93=2,H_LegalJ*H_LegalShare,0)+IF(AND($B93&gt;H_ModM,$B93&lt;=H_ModM+G$9),G$10-H_ServPerf,0)+IF($B93=H_ModM+G$9,G$12,0)</f>
        <v>0</v>
      </c>
      <c r="H93" s="19" t="n">
        <f aca="false">-IF($B93=0,H_Acq+H_Board,0)-IF(AND($B93&gt;=1,$B93&lt;=H_ModM),H_TI+H_ServNPL,0)-IF($B93=2,H_LegalJ*H_LegalShare,0)+IF(AND($B93&gt;H_ModM,$B93&lt;=H_ModM+H$9),H$10-H_ServPerf,0)+IF($B93=H_ModM+H$9,H$12,0)</f>
        <v>0</v>
      </c>
      <c r="I93" s="19" t="n">
        <f aca="false">-IF($B93=0,H_Acq+H_Board,0)-IF(AND($B93&gt;=1,$B93&lt;=H_ModM),H_TI+H_ServNPL,0)-IF($B93=2,H_LegalJ*H_LegalShare,0)+IF(AND($B93&gt;H_ModM,$B93&lt;=H_ModM+I$9),I$10-H_ServPerf,0)+IF($B93=H_ModM+I$9,I$12,0)</f>
        <v>0</v>
      </c>
      <c r="J93" s="19" t="n">
        <f aca="false">-IF($B93=0,H_Acq+H_Board,0)-IF(AND($B93&gt;=1,$B93&lt;=H_ModM),H_TI+H_ServNPL,0)-IF($B93=2,H_LegalJ*H_LegalShare,0)+IF(AND($B93&gt;H_ModM,$B93&lt;=H_ModM+J$9),J$10-H_ServPerf,0)+IF($B93=H_ModM+J$9,J$12,0)</f>
        <v>0</v>
      </c>
      <c r="K93" s="19" t="n">
        <f aca="false">-IF($B93=0,H_Acq+H_Board,0)-IF(AND($B93&gt;=1,$B93&lt;=H_ModM),H_TI+H_ServNPL,0)-IF($B93=2,H_LegalJ*H_LegalShare,0)+IF(AND($B93&gt;H_ModM,$B93&lt;=H_ModM+K$9),K$10-H_ServPerf,0)+IF($B93=H_ModM+K$9,K$12,0)</f>
        <v>0</v>
      </c>
      <c r="L93" s="19" t="n">
        <f aca="false">-IF($B93=0,H_Acq+H_Board,0)-IF(AND($B93&gt;=1,$B93&lt;=H_ModM),H_TI+H_ServNPL,0)-IF($B93=2,H_LegalJ*H_LegalShare,0)+IF(AND($B93&gt;H_ModM,$B93&lt;=H_ModM+L$9),L$10-H_ServPerf,0)+IF($B93=H_ModM+L$9,L$12,0)</f>
        <v>0</v>
      </c>
      <c r="M93" s="19" t="n">
        <f aca="false">-IF($B93=0,H_Acq+H_Board,0)-IF(AND($B93&gt;=1,$B93&lt;=H_ModM),H_TI+H_ServNPL,0)-IF($B93=2,H_LegalJ*H_LegalShare,0)+IF(AND($B93&gt;H_ModM,$B93&lt;=H_ModM+M$9),M$10-H_ServPerf,0)+IF($B93=H_ModM+M$9,M$12,0)</f>
        <v>0</v>
      </c>
      <c r="N93" s="19" t="n">
        <f aca="false">-IF($B93=0,H_Acq+H_Board,0)-IF(AND($B93&gt;=1,$B93&lt;=H_DilM+H_DilReo),H_TI+H_ServNPL,0)-IF(AND($B93&gt;H_DilM,$B93&lt;=H_DilM+H_DilReo),H_Util,0)-IF($B93=2,H_LegalJ*H_LegalShare,0)-IF($B93=H_DilM,H_CK+H_Value0*H_Repair+H_DilCost,0)+IF($B93=H_DilM+H_DilReo,H_Value0*(1-H_Haircut)*(1-H_SaleCost),0)</f>
        <v>0</v>
      </c>
      <c r="O93" s="19" t="n">
        <f aca="false">Engine!C104</f>
        <v>0</v>
      </c>
      <c r="P93" s="19" t="n">
        <f aca="false">H_PR*C93+H_PM*D93+H_PD*N93+H_PF*O93</f>
        <v>0</v>
      </c>
    </row>
    <row r="94" customFormat="false" ht="15" hidden="false" customHeight="false" outlineLevel="0" collapsed="false">
      <c r="B94" s="0" t="n">
        <v>74</v>
      </c>
      <c r="C94" s="19" t="n">
        <f aca="false">-IF($B94=0,H_Acq+H_Board,0)-IF(AND($B94&gt;=1,$B94&lt;=H_ReinstM),H_TI+H_ServNPL,0)-IF($B94=2,H_LegalJ*H_LegalShare,0)+IF($B94=H_ReinstM,C$11,0)+IF(AND($B94&gt;H_ReinstM,$B94&lt;=H_ReinstM+C$9),H_Pmt-H_ServPerf,0)+IF($B94=H_ReinstM+C$9,C$12,0)</f>
        <v>0</v>
      </c>
      <c r="D94" s="19" t="n">
        <f aca="false">-IF($B94=0,H_Acq+H_Board,0)-IF(AND($B94&gt;=1,$B94&lt;=H_ModM),H_TI+H_ServNPL,0)-IF($B94=2,H_LegalJ*H_LegalShare,0)+IF(AND($B94&gt;H_ModM,$B94&lt;=H_ModM+D$9),D$10-H_ServPerf,0)+IF($B94=H_ModM+D$9,D$12,0)</f>
        <v>0</v>
      </c>
      <c r="E94" s="19" t="n">
        <f aca="false">-IF($B94=0,H_Acq+H_Board,0)-IF(AND($B94&gt;=1,$B94&lt;=H_ModM),H_TI+H_ServNPL,0)-IF($B94=2,H_LegalJ*H_LegalShare,0)+IF(AND($B94&gt;H_ModM,$B94&lt;=H_ModM+E$9),E$10-H_ServPerf,0)+IF($B94=H_ModM+E$9,E$12,0)</f>
        <v>0</v>
      </c>
      <c r="F94" s="19" t="n">
        <f aca="false">-IF($B94=0,H_Acq+H_Board,0)-IF(AND($B94&gt;=1,$B94&lt;=H_ModM),H_TI+H_ServNPL,0)-IF($B94=2,H_LegalJ*H_LegalShare,0)+IF(AND($B94&gt;H_ModM,$B94&lt;=H_ModM+F$9),F$10-H_ServPerf,0)+IF($B94=H_ModM+F$9,F$12,0)</f>
        <v>0</v>
      </c>
      <c r="G94" s="19" t="n">
        <f aca="false">-IF($B94=0,H_Acq+H_Board,0)-IF(AND($B94&gt;=1,$B94&lt;=H_ModM),H_TI+H_ServNPL,0)-IF($B94=2,H_LegalJ*H_LegalShare,0)+IF(AND($B94&gt;H_ModM,$B94&lt;=H_ModM+G$9),G$10-H_ServPerf,0)+IF($B94=H_ModM+G$9,G$12,0)</f>
        <v>0</v>
      </c>
      <c r="H94" s="19" t="n">
        <f aca="false">-IF($B94=0,H_Acq+H_Board,0)-IF(AND($B94&gt;=1,$B94&lt;=H_ModM),H_TI+H_ServNPL,0)-IF($B94=2,H_LegalJ*H_LegalShare,0)+IF(AND($B94&gt;H_ModM,$B94&lt;=H_ModM+H$9),H$10-H_ServPerf,0)+IF($B94=H_ModM+H$9,H$12,0)</f>
        <v>0</v>
      </c>
      <c r="I94" s="19" t="n">
        <f aca="false">-IF($B94=0,H_Acq+H_Board,0)-IF(AND($B94&gt;=1,$B94&lt;=H_ModM),H_TI+H_ServNPL,0)-IF($B94=2,H_LegalJ*H_LegalShare,0)+IF(AND($B94&gt;H_ModM,$B94&lt;=H_ModM+I$9),I$10-H_ServPerf,0)+IF($B94=H_ModM+I$9,I$12,0)</f>
        <v>0</v>
      </c>
      <c r="J94" s="19" t="n">
        <f aca="false">-IF($B94=0,H_Acq+H_Board,0)-IF(AND($B94&gt;=1,$B94&lt;=H_ModM),H_TI+H_ServNPL,0)-IF($B94=2,H_LegalJ*H_LegalShare,0)+IF(AND($B94&gt;H_ModM,$B94&lt;=H_ModM+J$9),J$10-H_ServPerf,0)+IF($B94=H_ModM+J$9,J$12,0)</f>
        <v>0</v>
      </c>
      <c r="K94" s="19" t="n">
        <f aca="false">-IF($B94=0,H_Acq+H_Board,0)-IF(AND($B94&gt;=1,$B94&lt;=H_ModM),H_TI+H_ServNPL,0)-IF($B94=2,H_LegalJ*H_LegalShare,0)+IF(AND($B94&gt;H_ModM,$B94&lt;=H_ModM+K$9),K$10-H_ServPerf,0)+IF($B94=H_ModM+K$9,K$12,0)</f>
        <v>0</v>
      </c>
      <c r="L94" s="19" t="n">
        <f aca="false">-IF($B94=0,H_Acq+H_Board,0)-IF(AND($B94&gt;=1,$B94&lt;=H_ModM),H_TI+H_ServNPL,0)-IF($B94=2,H_LegalJ*H_LegalShare,0)+IF(AND($B94&gt;H_ModM,$B94&lt;=H_ModM+L$9),L$10-H_ServPerf,0)+IF($B94=H_ModM+L$9,L$12,0)</f>
        <v>0</v>
      </c>
      <c r="M94" s="19" t="n">
        <f aca="false">-IF($B94=0,H_Acq+H_Board,0)-IF(AND($B94&gt;=1,$B94&lt;=H_ModM),H_TI+H_ServNPL,0)-IF($B94=2,H_LegalJ*H_LegalShare,0)+IF(AND($B94&gt;H_ModM,$B94&lt;=H_ModM+M$9),M$10-H_ServPerf,0)+IF($B94=H_ModM+M$9,M$12,0)</f>
        <v>0</v>
      </c>
      <c r="N94" s="19" t="n">
        <f aca="false">-IF($B94=0,H_Acq+H_Board,0)-IF(AND($B94&gt;=1,$B94&lt;=H_DilM+H_DilReo),H_TI+H_ServNPL,0)-IF(AND($B94&gt;H_DilM,$B94&lt;=H_DilM+H_DilReo),H_Util,0)-IF($B94=2,H_LegalJ*H_LegalShare,0)-IF($B94=H_DilM,H_CK+H_Value0*H_Repair+H_DilCost,0)+IF($B94=H_DilM+H_DilReo,H_Value0*(1-H_Haircut)*(1-H_SaleCost),0)</f>
        <v>0</v>
      </c>
      <c r="O94" s="19" t="n">
        <f aca="false">Engine!C105</f>
        <v>0</v>
      </c>
      <c r="P94" s="19" t="n">
        <f aca="false">H_PR*C94+H_PM*D94+H_PD*N94+H_PF*O94</f>
        <v>0</v>
      </c>
    </row>
    <row r="95" customFormat="false" ht="15" hidden="false" customHeight="false" outlineLevel="0" collapsed="false">
      <c r="B95" s="0" t="n">
        <v>75</v>
      </c>
      <c r="C95" s="19" t="n">
        <f aca="false">-IF($B95=0,H_Acq+H_Board,0)-IF(AND($B95&gt;=1,$B95&lt;=H_ReinstM),H_TI+H_ServNPL,0)-IF($B95=2,H_LegalJ*H_LegalShare,0)+IF($B95=H_ReinstM,C$11,0)+IF(AND($B95&gt;H_ReinstM,$B95&lt;=H_ReinstM+C$9),H_Pmt-H_ServPerf,0)+IF($B95=H_ReinstM+C$9,C$12,0)</f>
        <v>0</v>
      </c>
      <c r="D95" s="19" t="n">
        <f aca="false">-IF($B95=0,H_Acq+H_Board,0)-IF(AND($B95&gt;=1,$B95&lt;=H_ModM),H_TI+H_ServNPL,0)-IF($B95=2,H_LegalJ*H_LegalShare,0)+IF(AND($B95&gt;H_ModM,$B95&lt;=H_ModM+D$9),D$10-H_ServPerf,0)+IF($B95=H_ModM+D$9,D$12,0)</f>
        <v>0</v>
      </c>
      <c r="E95" s="19" t="n">
        <f aca="false">-IF($B95=0,H_Acq+H_Board,0)-IF(AND($B95&gt;=1,$B95&lt;=H_ModM),H_TI+H_ServNPL,0)-IF($B95=2,H_LegalJ*H_LegalShare,0)+IF(AND($B95&gt;H_ModM,$B95&lt;=H_ModM+E$9),E$10-H_ServPerf,0)+IF($B95=H_ModM+E$9,E$12,0)</f>
        <v>0</v>
      </c>
      <c r="F95" s="19" t="n">
        <f aca="false">-IF($B95=0,H_Acq+H_Board,0)-IF(AND($B95&gt;=1,$B95&lt;=H_ModM),H_TI+H_ServNPL,0)-IF($B95=2,H_LegalJ*H_LegalShare,0)+IF(AND($B95&gt;H_ModM,$B95&lt;=H_ModM+F$9),F$10-H_ServPerf,0)+IF($B95=H_ModM+F$9,F$12,0)</f>
        <v>0</v>
      </c>
      <c r="G95" s="19" t="n">
        <f aca="false">-IF($B95=0,H_Acq+H_Board,0)-IF(AND($B95&gt;=1,$B95&lt;=H_ModM),H_TI+H_ServNPL,0)-IF($B95=2,H_LegalJ*H_LegalShare,0)+IF(AND($B95&gt;H_ModM,$B95&lt;=H_ModM+G$9),G$10-H_ServPerf,0)+IF($B95=H_ModM+G$9,G$12,0)</f>
        <v>0</v>
      </c>
      <c r="H95" s="19" t="n">
        <f aca="false">-IF($B95=0,H_Acq+H_Board,0)-IF(AND($B95&gt;=1,$B95&lt;=H_ModM),H_TI+H_ServNPL,0)-IF($B95=2,H_LegalJ*H_LegalShare,0)+IF(AND($B95&gt;H_ModM,$B95&lt;=H_ModM+H$9),H$10-H_ServPerf,0)+IF($B95=H_ModM+H$9,H$12,0)</f>
        <v>0</v>
      </c>
      <c r="I95" s="19" t="n">
        <f aca="false">-IF($B95=0,H_Acq+H_Board,0)-IF(AND($B95&gt;=1,$B95&lt;=H_ModM),H_TI+H_ServNPL,0)-IF($B95=2,H_LegalJ*H_LegalShare,0)+IF(AND($B95&gt;H_ModM,$B95&lt;=H_ModM+I$9),I$10-H_ServPerf,0)+IF($B95=H_ModM+I$9,I$12,0)</f>
        <v>0</v>
      </c>
      <c r="J95" s="19" t="n">
        <f aca="false">-IF($B95=0,H_Acq+H_Board,0)-IF(AND($B95&gt;=1,$B95&lt;=H_ModM),H_TI+H_ServNPL,0)-IF($B95=2,H_LegalJ*H_LegalShare,0)+IF(AND($B95&gt;H_ModM,$B95&lt;=H_ModM+J$9),J$10-H_ServPerf,0)+IF($B95=H_ModM+J$9,J$12,0)</f>
        <v>0</v>
      </c>
      <c r="K95" s="19" t="n">
        <f aca="false">-IF($B95=0,H_Acq+H_Board,0)-IF(AND($B95&gt;=1,$B95&lt;=H_ModM),H_TI+H_ServNPL,0)-IF($B95=2,H_LegalJ*H_LegalShare,0)+IF(AND($B95&gt;H_ModM,$B95&lt;=H_ModM+K$9),K$10-H_ServPerf,0)+IF($B95=H_ModM+K$9,K$12,0)</f>
        <v>0</v>
      </c>
      <c r="L95" s="19" t="n">
        <f aca="false">-IF($B95=0,H_Acq+H_Board,0)-IF(AND($B95&gt;=1,$B95&lt;=H_ModM),H_TI+H_ServNPL,0)-IF($B95=2,H_LegalJ*H_LegalShare,0)+IF(AND($B95&gt;H_ModM,$B95&lt;=H_ModM+L$9),L$10-H_ServPerf,0)+IF($B95=H_ModM+L$9,L$12,0)</f>
        <v>0</v>
      </c>
      <c r="M95" s="19" t="n">
        <f aca="false">-IF($B95=0,H_Acq+H_Board,0)-IF(AND($B95&gt;=1,$B95&lt;=H_ModM),H_TI+H_ServNPL,0)-IF($B95=2,H_LegalJ*H_LegalShare,0)+IF(AND($B95&gt;H_ModM,$B95&lt;=H_ModM+M$9),M$10-H_ServPerf,0)+IF($B95=H_ModM+M$9,M$12,0)</f>
        <v>0</v>
      </c>
      <c r="N95" s="19" t="n">
        <f aca="false">-IF($B95=0,H_Acq+H_Board,0)-IF(AND($B95&gt;=1,$B95&lt;=H_DilM+H_DilReo),H_TI+H_ServNPL,0)-IF(AND($B95&gt;H_DilM,$B95&lt;=H_DilM+H_DilReo),H_Util,0)-IF($B95=2,H_LegalJ*H_LegalShare,0)-IF($B95=H_DilM,H_CK+H_Value0*H_Repair+H_DilCost,0)+IF($B95=H_DilM+H_DilReo,H_Value0*(1-H_Haircut)*(1-H_SaleCost),0)</f>
        <v>0</v>
      </c>
      <c r="O95" s="19" t="n">
        <f aca="false">Engine!C106</f>
        <v>0</v>
      </c>
      <c r="P95" s="19" t="n">
        <f aca="false">H_PR*C95+H_PM*D95+H_PD*N95+H_PF*O95</f>
        <v>0</v>
      </c>
    </row>
    <row r="96" customFormat="false" ht="15" hidden="false" customHeight="false" outlineLevel="0" collapsed="false">
      <c r="B96" s="0" t="n">
        <v>76</v>
      </c>
      <c r="C96" s="19" t="n">
        <f aca="false">-IF($B96=0,H_Acq+H_Board,0)-IF(AND($B96&gt;=1,$B96&lt;=H_ReinstM),H_TI+H_ServNPL,0)-IF($B96=2,H_LegalJ*H_LegalShare,0)+IF($B96=H_ReinstM,C$11,0)+IF(AND($B96&gt;H_ReinstM,$B96&lt;=H_ReinstM+C$9),H_Pmt-H_ServPerf,0)+IF($B96=H_ReinstM+C$9,C$12,0)</f>
        <v>0</v>
      </c>
      <c r="D96" s="19" t="n">
        <f aca="false">-IF($B96=0,H_Acq+H_Board,0)-IF(AND($B96&gt;=1,$B96&lt;=H_ModM),H_TI+H_ServNPL,0)-IF($B96=2,H_LegalJ*H_LegalShare,0)+IF(AND($B96&gt;H_ModM,$B96&lt;=H_ModM+D$9),D$10-H_ServPerf,0)+IF($B96=H_ModM+D$9,D$12,0)</f>
        <v>0</v>
      </c>
      <c r="E96" s="19" t="n">
        <f aca="false">-IF($B96=0,H_Acq+H_Board,0)-IF(AND($B96&gt;=1,$B96&lt;=H_ModM),H_TI+H_ServNPL,0)-IF($B96=2,H_LegalJ*H_LegalShare,0)+IF(AND($B96&gt;H_ModM,$B96&lt;=H_ModM+E$9),E$10-H_ServPerf,0)+IF($B96=H_ModM+E$9,E$12,0)</f>
        <v>0</v>
      </c>
      <c r="F96" s="19" t="n">
        <f aca="false">-IF($B96=0,H_Acq+H_Board,0)-IF(AND($B96&gt;=1,$B96&lt;=H_ModM),H_TI+H_ServNPL,0)-IF($B96=2,H_LegalJ*H_LegalShare,0)+IF(AND($B96&gt;H_ModM,$B96&lt;=H_ModM+F$9),F$10-H_ServPerf,0)+IF($B96=H_ModM+F$9,F$12,0)</f>
        <v>0</v>
      </c>
      <c r="G96" s="19" t="n">
        <f aca="false">-IF($B96=0,H_Acq+H_Board,0)-IF(AND($B96&gt;=1,$B96&lt;=H_ModM),H_TI+H_ServNPL,0)-IF($B96=2,H_LegalJ*H_LegalShare,0)+IF(AND($B96&gt;H_ModM,$B96&lt;=H_ModM+G$9),G$10-H_ServPerf,0)+IF($B96=H_ModM+G$9,G$12,0)</f>
        <v>0</v>
      </c>
      <c r="H96" s="19" t="n">
        <f aca="false">-IF($B96=0,H_Acq+H_Board,0)-IF(AND($B96&gt;=1,$B96&lt;=H_ModM),H_TI+H_ServNPL,0)-IF($B96=2,H_LegalJ*H_LegalShare,0)+IF(AND($B96&gt;H_ModM,$B96&lt;=H_ModM+H$9),H$10-H_ServPerf,0)+IF($B96=H_ModM+H$9,H$12,0)</f>
        <v>0</v>
      </c>
      <c r="I96" s="19" t="n">
        <f aca="false">-IF($B96=0,H_Acq+H_Board,0)-IF(AND($B96&gt;=1,$B96&lt;=H_ModM),H_TI+H_ServNPL,0)-IF($B96=2,H_LegalJ*H_LegalShare,0)+IF(AND($B96&gt;H_ModM,$B96&lt;=H_ModM+I$9),I$10-H_ServPerf,0)+IF($B96=H_ModM+I$9,I$12,0)</f>
        <v>0</v>
      </c>
      <c r="J96" s="19" t="n">
        <f aca="false">-IF($B96=0,H_Acq+H_Board,0)-IF(AND($B96&gt;=1,$B96&lt;=H_ModM),H_TI+H_ServNPL,0)-IF($B96=2,H_LegalJ*H_LegalShare,0)+IF(AND($B96&gt;H_ModM,$B96&lt;=H_ModM+J$9),J$10-H_ServPerf,0)+IF($B96=H_ModM+J$9,J$12,0)</f>
        <v>0</v>
      </c>
      <c r="K96" s="19" t="n">
        <f aca="false">-IF($B96=0,H_Acq+H_Board,0)-IF(AND($B96&gt;=1,$B96&lt;=H_ModM),H_TI+H_ServNPL,0)-IF($B96=2,H_LegalJ*H_LegalShare,0)+IF(AND($B96&gt;H_ModM,$B96&lt;=H_ModM+K$9),K$10-H_ServPerf,0)+IF($B96=H_ModM+K$9,K$12,0)</f>
        <v>0</v>
      </c>
      <c r="L96" s="19" t="n">
        <f aca="false">-IF($B96=0,H_Acq+H_Board,0)-IF(AND($B96&gt;=1,$B96&lt;=H_ModM),H_TI+H_ServNPL,0)-IF($B96=2,H_LegalJ*H_LegalShare,0)+IF(AND($B96&gt;H_ModM,$B96&lt;=H_ModM+L$9),L$10-H_ServPerf,0)+IF($B96=H_ModM+L$9,L$12,0)</f>
        <v>0</v>
      </c>
      <c r="M96" s="19" t="n">
        <f aca="false">-IF($B96=0,H_Acq+H_Board,0)-IF(AND($B96&gt;=1,$B96&lt;=H_ModM),H_TI+H_ServNPL,0)-IF($B96=2,H_LegalJ*H_LegalShare,0)+IF(AND($B96&gt;H_ModM,$B96&lt;=H_ModM+M$9),M$10-H_ServPerf,0)+IF($B96=H_ModM+M$9,M$12,0)</f>
        <v>0</v>
      </c>
      <c r="N96" s="19" t="n">
        <f aca="false">-IF($B96=0,H_Acq+H_Board,0)-IF(AND($B96&gt;=1,$B96&lt;=H_DilM+H_DilReo),H_TI+H_ServNPL,0)-IF(AND($B96&gt;H_DilM,$B96&lt;=H_DilM+H_DilReo),H_Util,0)-IF($B96=2,H_LegalJ*H_LegalShare,0)-IF($B96=H_DilM,H_CK+H_Value0*H_Repair+H_DilCost,0)+IF($B96=H_DilM+H_DilReo,H_Value0*(1-H_Haircut)*(1-H_SaleCost),0)</f>
        <v>0</v>
      </c>
      <c r="O96" s="19" t="n">
        <f aca="false">Engine!C107</f>
        <v>0</v>
      </c>
      <c r="P96" s="19" t="n">
        <f aca="false">H_PR*C96+H_PM*D96+H_PD*N96+H_PF*O96</f>
        <v>0</v>
      </c>
    </row>
    <row r="97" customFormat="false" ht="15" hidden="false" customHeight="false" outlineLevel="0" collapsed="false">
      <c r="B97" s="0" t="n">
        <v>77</v>
      </c>
      <c r="C97" s="19" t="n">
        <f aca="false">-IF($B97=0,H_Acq+H_Board,0)-IF(AND($B97&gt;=1,$B97&lt;=H_ReinstM),H_TI+H_ServNPL,0)-IF($B97=2,H_LegalJ*H_LegalShare,0)+IF($B97=H_ReinstM,C$11,0)+IF(AND($B97&gt;H_ReinstM,$B97&lt;=H_ReinstM+C$9),H_Pmt-H_ServPerf,0)+IF($B97=H_ReinstM+C$9,C$12,0)</f>
        <v>0</v>
      </c>
      <c r="D97" s="19" t="n">
        <f aca="false">-IF($B97=0,H_Acq+H_Board,0)-IF(AND($B97&gt;=1,$B97&lt;=H_ModM),H_TI+H_ServNPL,0)-IF($B97=2,H_LegalJ*H_LegalShare,0)+IF(AND($B97&gt;H_ModM,$B97&lt;=H_ModM+D$9),D$10-H_ServPerf,0)+IF($B97=H_ModM+D$9,D$12,0)</f>
        <v>0</v>
      </c>
      <c r="E97" s="19" t="n">
        <f aca="false">-IF($B97=0,H_Acq+H_Board,0)-IF(AND($B97&gt;=1,$B97&lt;=H_ModM),H_TI+H_ServNPL,0)-IF($B97=2,H_LegalJ*H_LegalShare,0)+IF(AND($B97&gt;H_ModM,$B97&lt;=H_ModM+E$9),E$10-H_ServPerf,0)+IF($B97=H_ModM+E$9,E$12,0)</f>
        <v>0</v>
      </c>
      <c r="F97" s="19" t="n">
        <f aca="false">-IF($B97=0,H_Acq+H_Board,0)-IF(AND($B97&gt;=1,$B97&lt;=H_ModM),H_TI+H_ServNPL,0)-IF($B97=2,H_LegalJ*H_LegalShare,0)+IF(AND($B97&gt;H_ModM,$B97&lt;=H_ModM+F$9),F$10-H_ServPerf,0)+IF($B97=H_ModM+F$9,F$12,0)</f>
        <v>0</v>
      </c>
      <c r="G97" s="19" t="n">
        <f aca="false">-IF($B97=0,H_Acq+H_Board,0)-IF(AND($B97&gt;=1,$B97&lt;=H_ModM),H_TI+H_ServNPL,0)-IF($B97=2,H_LegalJ*H_LegalShare,0)+IF(AND($B97&gt;H_ModM,$B97&lt;=H_ModM+G$9),G$10-H_ServPerf,0)+IF($B97=H_ModM+G$9,G$12,0)</f>
        <v>0</v>
      </c>
      <c r="H97" s="19" t="n">
        <f aca="false">-IF($B97=0,H_Acq+H_Board,0)-IF(AND($B97&gt;=1,$B97&lt;=H_ModM),H_TI+H_ServNPL,0)-IF($B97=2,H_LegalJ*H_LegalShare,0)+IF(AND($B97&gt;H_ModM,$B97&lt;=H_ModM+H$9),H$10-H_ServPerf,0)+IF($B97=H_ModM+H$9,H$12,0)</f>
        <v>0</v>
      </c>
      <c r="I97" s="19" t="n">
        <f aca="false">-IF($B97=0,H_Acq+H_Board,0)-IF(AND($B97&gt;=1,$B97&lt;=H_ModM),H_TI+H_ServNPL,0)-IF($B97=2,H_LegalJ*H_LegalShare,0)+IF(AND($B97&gt;H_ModM,$B97&lt;=H_ModM+I$9),I$10-H_ServPerf,0)+IF($B97=H_ModM+I$9,I$12,0)</f>
        <v>0</v>
      </c>
      <c r="J97" s="19" t="n">
        <f aca="false">-IF($B97=0,H_Acq+H_Board,0)-IF(AND($B97&gt;=1,$B97&lt;=H_ModM),H_TI+H_ServNPL,0)-IF($B97=2,H_LegalJ*H_LegalShare,0)+IF(AND($B97&gt;H_ModM,$B97&lt;=H_ModM+J$9),J$10-H_ServPerf,0)+IF($B97=H_ModM+J$9,J$12,0)</f>
        <v>0</v>
      </c>
      <c r="K97" s="19" t="n">
        <f aca="false">-IF($B97=0,H_Acq+H_Board,0)-IF(AND($B97&gt;=1,$B97&lt;=H_ModM),H_TI+H_ServNPL,0)-IF($B97=2,H_LegalJ*H_LegalShare,0)+IF(AND($B97&gt;H_ModM,$B97&lt;=H_ModM+K$9),K$10-H_ServPerf,0)+IF($B97=H_ModM+K$9,K$12,0)</f>
        <v>0</v>
      </c>
      <c r="L97" s="19" t="n">
        <f aca="false">-IF($B97=0,H_Acq+H_Board,0)-IF(AND($B97&gt;=1,$B97&lt;=H_ModM),H_TI+H_ServNPL,0)-IF($B97=2,H_LegalJ*H_LegalShare,0)+IF(AND($B97&gt;H_ModM,$B97&lt;=H_ModM+L$9),L$10-H_ServPerf,0)+IF($B97=H_ModM+L$9,L$12,0)</f>
        <v>0</v>
      </c>
      <c r="M97" s="19" t="n">
        <f aca="false">-IF($B97=0,H_Acq+H_Board,0)-IF(AND($B97&gt;=1,$B97&lt;=H_ModM),H_TI+H_ServNPL,0)-IF($B97=2,H_LegalJ*H_LegalShare,0)+IF(AND($B97&gt;H_ModM,$B97&lt;=H_ModM+M$9),M$10-H_ServPerf,0)+IF($B97=H_ModM+M$9,M$12,0)</f>
        <v>0</v>
      </c>
      <c r="N97" s="19" t="n">
        <f aca="false">-IF($B97=0,H_Acq+H_Board,0)-IF(AND($B97&gt;=1,$B97&lt;=H_DilM+H_DilReo),H_TI+H_ServNPL,0)-IF(AND($B97&gt;H_DilM,$B97&lt;=H_DilM+H_DilReo),H_Util,0)-IF($B97=2,H_LegalJ*H_LegalShare,0)-IF($B97=H_DilM,H_CK+H_Value0*H_Repair+H_DilCost,0)+IF($B97=H_DilM+H_DilReo,H_Value0*(1-H_Haircut)*(1-H_SaleCost),0)</f>
        <v>0</v>
      </c>
      <c r="O97" s="19" t="n">
        <f aca="false">Engine!C108</f>
        <v>0</v>
      </c>
      <c r="P97" s="19" t="n">
        <f aca="false">H_PR*C97+H_PM*D97+H_PD*N97+H_PF*O97</f>
        <v>0</v>
      </c>
    </row>
    <row r="98" customFormat="false" ht="15" hidden="false" customHeight="false" outlineLevel="0" collapsed="false">
      <c r="B98" s="0" t="n">
        <v>78</v>
      </c>
      <c r="C98" s="19" t="n">
        <f aca="false">-IF($B98=0,H_Acq+H_Board,0)-IF(AND($B98&gt;=1,$B98&lt;=H_ReinstM),H_TI+H_ServNPL,0)-IF($B98=2,H_LegalJ*H_LegalShare,0)+IF($B98=H_ReinstM,C$11,0)+IF(AND($B98&gt;H_ReinstM,$B98&lt;=H_ReinstM+C$9),H_Pmt-H_ServPerf,0)+IF($B98=H_ReinstM+C$9,C$12,0)</f>
        <v>0</v>
      </c>
      <c r="D98" s="19" t="n">
        <f aca="false">-IF($B98=0,H_Acq+H_Board,0)-IF(AND($B98&gt;=1,$B98&lt;=H_ModM),H_TI+H_ServNPL,0)-IF($B98=2,H_LegalJ*H_LegalShare,0)+IF(AND($B98&gt;H_ModM,$B98&lt;=H_ModM+D$9),D$10-H_ServPerf,0)+IF($B98=H_ModM+D$9,D$12,0)</f>
        <v>0</v>
      </c>
      <c r="E98" s="19" t="n">
        <f aca="false">-IF($B98=0,H_Acq+H_Board,0)-IF(AND($B98&gt;=1,$B98&lt;=H_ModM),H_TI+H_ServNPL,0)-IF($B98=2,H_LegalJ*H_LegalShare,0)+IF(AND($B98&gt;H_ModM,$B98&lt;=H_ModM+E$9),E$10-H_ServPerf,0)+IF($B98=H_ModM+E$9,E$12,0)</f>
        <v>0</v>
      </c>
      <c r="F98" s="19" t="n">
        <f aca="false">-IF($B98=0,H_Acq+H_Board,0)-IF(AND($B98&gt;=1,$B98&lt;=H_ModM),H_TI+H_ServNPL,0)-IF($B98=2,H_LegalJ*H_LegalShare,0)+IF(AND($B98&gt;H_ModM,$B98&lt;=H_ModM+F$9),F$10-H_ServPerf,0)+IF($B98=H_ModM+F$9,F$12,0)</f>
        <v>0</v>
      </c>
      <c r="G98" s="19" t="n">
        <f aca="false">-IF($B98=0,H_Acq+H_Board,0)-IF(AND($B98&gt;=1,$B98&lt;=H_ModM),H_TI+H_ServNPL,0)-IF($B98=2,H_LegalJ*H_LegalShare,0)+IF(AND($B98&gt;H_ModM,$B98&lt;=H_ModM+G$9),G$10-H_ServPerf,0)+IF($B98=H_ModM+G$9,G$12,0)</f>
        <v>0</v>
      </c>
      <c r="H98" s="19" t="n">
        <f aca="false">-IF($B98=0,H_Acq+H_Board,0)-IF(AND($B98&gt;=1,$B98&lt;=H_ModM),H_TI+H_ServNPL,0)-IF($B98=2,H_LegalJ*H_LegalShare,0)+IF(AND($B98&gt;H_ModM,$B98&lt;=H_ModM+H$9),H$10-H_ServPerf,0)+IF($B98=H_ModM+H$9,H$12,0)</f>
        <v>0</v>
      </c>
      <c r="I98" s="19" t="n">
        <f aca="false">-IF($B98=0,H_Acq+H_Board,0)-IF(AND($B98&gt;=1,$B98&lt;=H_ModM),H_TI+H_ServNPL,0)-IF($B98=2,H_LegalJ*H_LegalShare,0)+IF(AND($B98&gt;H_ModM,$B98&lt;=H_ModM+I$9),I$10-H_ServPerf,0)+IF($B98=H_ModM+I$9,I$12,0)</f>
        <v>0</v>
      </c>
      <c r="J98" s="19" t="n">
        <f aca="false">-IF($B98=0,H_Acq+H_Board,0)-IF(AND($B98&gt;=1,$B98&lt;=H_ModM),H_TI+H_ServNPL,0)-IF($B98=2,H_LegalJ*H_LegalShare,0)+IF(AND($B98&gt;H_ModM,$B98&lt;=H_ModM+J$9),J$10-H_ServPerf,0)+IF($B98=H_ModM+J$9,J$12,0)</f>
        <v>0</v>
      </c>
      <c r="K98" s="19" t="n">
        <f aca="false">-IF($B98=0,H_Acq+H_Board,0)-IF(AND($B98&gt;=1,$B98&lt;=H_ModM),H_TI+H_ServNPL,0)-IF($B98=2,H_LegalJ*H_LegalShare,0)+IF(AND($B98&gt;H_ModM,$B98&lt;=H_ModM+K$9),K$10-H_ServPerf,0)+IF($B98=H_ModM+K$9,K$12,0)</f>
        <v>0</v>
      </c>
      <c r="L98" s="19" t="n">
        <f aca="false">-IF($B98=0,H_Acq+H_Board,0)-IF(AND($B98&gt;=1,$B98&lt;=H_ModM),H_TI+H_ServNPL,0)-IF($B98=2,H_LegalJ*H_LegalShare,0)+IF(AND($B98&gt;H_ModM,$B98&lt;=H_ModM+L$9),L$10-H_ServPerf,0)+IF($B98=H_ModM+L$9,L$12,0)</f>
        <v>0</v>
      </c>
      <c r="M98" s="19" t="n">
        <f aca="false">-IF($B98=0,H_Acq+H_Board,0)-IF(AND($B98&gt;=1,$B98&lt;=H_ModM),H_TI+H_ServNPL,0)-IF($B98=2,H_LegalJ*H_LegalShare,0)+IF(AND($B98&gt;H_ModM,$B98&lt;=H_ModM+M$9),M$10-H_ServPerf,0)+IF($B98=H_ModM+M$9,M$12,0)</f>
        <v>0</v>
      </c>
      <c r="N98" s="19" t="n">
        <f aca="false">-IF($B98=0,H_Acq+H_Board,0)-IF(AND($B98&gt;=1,$B98&lt;=H_DilM+H_DilReo),H_TI+H_ServNPL,0)-IF(AND($B98&gt;H_DilM,$B98&lt;=H_DilM+H_DilReo),H_Util,0)-IF($B98=2,H_LegalJ*H_LegalShare,0)-IF($B98=H_DilM,H_CK+H_Value0*H_Repair+H_DilCost,0)+IF($B98=H_DilM+H_DilReo,H_Value0*(1-H_Haircut)*(1-H_SaleCost),0)</f>
        <v>0</v>
      </c>
      <c r="O98" s="19" t="n">
        <f aca="false">Engine!C109</f>
        <v>0</v>
      </c>
      <c r="P98" s="19" t="n">
        <f aca="false">H_PR*C98+H_PM*D98+H_PD*N98+H_PF*O98</f>
        <v>0</v>
      </c>
    </row>
    <row r="99" customFormat="false" ht="15" hidden="false" customHeight="false" outlineLevel="0" collapsed="false">
      <c r="B99" s="0" t="n">
        <v>79</v>
      </c>
      <c r="C99" s="19" t="n">
        <f aca="false">-IF($B99=0,H_Acq+H_Board,0)-IF(AND($B99&gt;=1,$B99&lt;=H_ReinstM),H_TI+H_ServNPL,0)-IF($B99=2,H_LegalJ*H_LegalShare,0)+IF($B99=H_ReinstM,C$11,0)+IF(AND($B99&gt;H_ReinstM,$B99&lt;=H_ReinstM+C$9),H_Pmt-H_ServPerf,0)+IF($B99=H_ReinstM+C$9,C$12,0)</f>
        <v>0</v>
      </c>
      <c r="D99" s="19" t="n">
        <f aca="false">-IF($B99=0,H_Acq+H_Board,0)-IF(AND($B99&gt;=1,$B99&lt;=H_ModM),H_TI+H_ServNPL,0)-IF($B99=2,H_LegalJ*H_LegalShare,0)+IF(AND($B99&gt;H_ModM,$B99&lt;=H_ModM+D$9),D$10-H_ServPerf,0)+IF($B99=H_ModM+D$9,D$12,0)</f>
        <v>0</v>
      </c>
      <c r="E99" s="19" t="n">
        <f aca="false">-IF($B99=0,H_Acq+H_Board,0)-IF(AND($B99&gt;=1,$B99&lt;=H_ModM),H_TI+H_ServNPL,0)-IF($B99=2,H_LegalJ*H_LegalShare,0)+IF(AND($B99&gt;H_ModM,$B99&lt;=H_ModM+E$9),E$10-H_ServPerf,0)+IF($B99=H_ModM+E$9,E$12,0)</f>
        <v>0</v>
      </c>
      <c r="F99" s="19" t="n">
        <f aca="false">-IF($B99=0,H_Acq+H_Board,0)-IF(AND($B99&gt;=1,$B99&lt;=H_ModM),H_TI+H_ServNPL,0)-IF($B99=2,H_LegalJ*H_LegalShare,0)+IF(AND($B99&gt;H_ModM,$B99&lt;=H_ModM+F$9),F$10-H_ServPerf,0)+IF($B99=H_ModM+F$9,F$12,0)</f>
        <v>0</v>
      </c>
      <c r="G99" s="19" t="n">
        <f aca="false">-IF($B99=0,H_Acq+H_Board,0)-IF(AND($B99&gt;=1,$B99&lt;=H_ModM),H_TI+H_ServNPL,0)-IF($B99=2,H_LegalJ*H_LegalShare,0)+IF(AND($B99&gt;H_ModM,$B99&lt;=H_ModM+G$9),G$10-H_ServPerf,0)+IF($B99=H_ModM+G$9,G$12,0)</f>
        <v>0</v>
      </c>
      <c r="H99" s="19" t="n">
        <f aca="false">-IF($B99=0,H_Acq+H_Board,0)-IF(AND($B99&gt;=1,$B99&lt;=H_ModM),H_TI+H_ServNPL,0)-IF($B99=2,H_LegalJ*H_LegalShare,0)+IF(AND($B99&gt;H_ModM,$B99&lt;=H_ModM+H$9),H$10-H_ServPerf,0)+IF($B99=H_ModM+H$9,H$12,0)</f>
        <v>0</v>
      </c>
      <c r="I99" s="19" t="n">
        <f aca="false">-IF($B99=0,H_Acq+H_Board,0)-IF(AND($B99&gt;=1,$B99&lt;=H_ModM),H_TI+H_ServNPL,0)-IF($B99=2,H_LegalJ*H_LegalShare,0)+IF(AND($B99&gt;H_ModM,$B99&lt;=H_ModM+I$9),I$10-H_ServPerf,0)+IF($B99=H_ModM+I$9,I$12,0)</f>
        <v>0</v>
      </c>
      <c r="J99" s="19" t="n">
        <f aca="false">-IF($B99=0,H_Acq+H_Board,0)-IF(AND($B99&gt;=1,$B99&lt;=H_ModM),H_TI+H_ServNPL,0)-IF($B99=2,H_LegalJ*H_LegalShare,0)+IF(AND($B99&gt;H_ModM,$B99&lt;=H_ModM+J$9),J$10-H_ServPerf,0)+IF($B99=H_ModM+J$9,J$12,0)</f>
        <v>0</v>
      </c>
      <c r="K99" s="19" t="n">
        <f aca="false">-IF($B99=0,H_Acq+H_Board,0)-IF(AND($B99&gt;=1,$B99&lt;=H_ModM),H_TI+H_ServNPL,0)-IF($B99=2,H_LegalJ*H_LegalShare,0)+IF(AND($B99&gt;H_ModM,$B99&lt;=H_ModM+K$9),K$10-H_ServPerf,0)+IF($B99=H_ModM+K$9,K$12,0)</f>
        <v>0</v>
      </c>
      <c r="L99" s="19" t="n">
        <f aca="false">-IF($B99=0,H_Acq+H_Board,0)-IF(AND($B99&gt;=1,$B99&lt;=H_ModM),H_TI+H_ServNPL,0)-IF($B99=2,H_LegalJ*H_LegalShare,0)+IF(AND($B99&gt;H_ModM,$B99&lt;=H_ModM+L$9),L$10-H_ServPerf,0)+IF($B99=H_ModM+L$9,L$12,0)</f>
        <v>0</v>
      </c>
      <c r="M99" s="19" t="n">
        <f aca="false">-IF($B99=0,H_Acq+H_Board,0)-IF(AND($B99&gt;=1,$B99&lt;=H_ModM),H_TI+H_ServNPL,0)-IF($B99=2,H_LegalJ*H_LegalShare,0)+IF(AND($B99&gt;H_ModM,$B99&lt;=H_ModM+M$9),M$10-H_ServPerf,0)+IF($B99=H_ModM+M$9,M$12,0)</f>
        <v>0</v>
      </c>
      <c r="N99" s="19" t="n">
        <f aca="false">-IF($B99=0,H_Acq+H_Board,0)-IF(AND($B99&gt;=1,$B99&lt;=H_DilM+H_DilReo),H_TI+H_ServNPL,0)-IF(AND($B99&gt;H_DilM,$B99&lt;=H_DilM+H_DilReo),H_Util,0)-IF($B99=2,H_LegalJ*H_LegalShare,0)-IF($B99=H_DilM,H_CK+H_Value0*H_Repair+H_DilCost,0)+IF($B99=H_DilM+H_DilReo,H_Value0*(1-H_Haircut)*(1-H_SaleCost),0)</f>
        <v>0</v>
      </c>
      <c r="O99" s="19" t="n">
        <f aca="false">Engine!C110</f>
        <v>0</v>
      </c>
      <c r="P99" s="19" t="n">
        <f aca="false">H_PR*C99+H_PM*D99+H_PD*N99+H_PF*O99</f>
        <v>0</v>
      </c>
    </row>
    <row r="100" customFormat="false" ht="15" hidden="false" customHeight="false" outlineLevel="0" collapsed="false">
      <c r="B100" s="0" t="n">
        <v>80</v>
      </c>
      <c r="C100" s="19" t="n">
        <f aca="false">-IF($B100=0,H_Acq+H_Board,0)-IF(AND($B100&gt;=1,$B100&lt;=H_ReinstM),H_TI+H_ServNPL,0)-IF($B100=2,H_LegalJ*H_LegalShare,0)+IF($B100=H_ReinstM,C$11,0)+IF(AND($B100&gt;H_ReinstM,$B100&lt;=H_ReinstM+C$9),H_Pmt-H_ServPerf,0)+IF($B100=H_ReinstM+C$9,C$12,0)</f>
        <v>0</v>
      </c>
      <c r="D100" s="19" t="n">
        <f aca="false">-IF($B100=0,H_Acq+H_Board,0)-IF(AND($B100&gt;=1,$B100&lt;=H_ModM),H_TI+H_ServNPL,0)-IF($B100=2,H_LegalJ*H_LegalShare,0)+IF(AND($B100&gt;H_ModM,$B100&lt;=H_ModM+D$9),D$10-H_ServPerf,0)+IF($B100=H_ModM+D$9,D$12,0)</f>
        <v>0</v>
      </c>
      <c r="E100" s="19" t="n">
        <f aca="false">-IF($B100=0,H_Acq+H_Board,0)-IF(AND($B100&gt;=1,$B100&lt;=H_ModM),H_TI+H_ServNPL,0)-IF($B100=2,H_LegalJ*H_LegalShare,0)+IF(AND($B100&gt;H_ModM,$B100&lt;=H_ModM+E$9),E$10-H_ServPerf,0)+IF($B100=H_ModM+E$9,E$12,0)</f>
        <v>0</v>
      </c>
      <c r="F100" s="19" t="n">
        <f aca="false">-IF($B100=0,H_Acq+H_Board,0)-IF(AND($B100&gt;=1,$B100&lt;=H_ModM),H_TI+H_ServNPL,0)-IF($B100=2,H_LegalJ*H_LegalShare,0)+IF(AND($B100&gt;H_ModM,$B100&lt;=H_ModM+F$9),F$10-H_ServPerf,0)+IF($B100=H_ModM+F$9,F$12,0)</f>
        <v>0</v>
      </c>
      <c r="G100" s="19" t="n">
        <f aca="false">-IF($B100=0,H_Acq+H_Board,0)-IF(AND($B100&gt;=1,$B100&lt;=H_ModM),H_TI+H_ServNPL,0)-IF($B100=2,H_LegalJ*H_LegalShare,0)+IF(AND($B100&gt;H_ModM,$B100&lt;=H_ModM+G$9),G$10-H_ServPerf,0)+IF($B100=H_ModM+G$9,G$12,0)</f>
        <v>0</v>
      </c>
      <c r="H100" s="19" t="n">
        <f aca="false">-IF($B100=0,H_Acq+H_Board,0)-IF(AND($B100&gt;=1,$B100&lt;=H_ModM),H_TI+H_ServNPL,0)-IF($B100=2,H_LegalJ*H_LegalShare,0)+IF(AND($B100&gt;H_ModM,$B100&lt;=H_ModM+H$9),H$10-H_ServPerf,0)+IF($B100=H_ModM+H$9,H$12,0)</f>
        <v>0</v>
      </c>
      <c r="I100" s="19" t="n">
        <f aca="false">-IF($B100=0,H_Acq+H_Board,0)-IF(AND($B100&gt;=1,$B100&lt;=H_ModM),H_TI+H_ServNPL,0)-IF($B100=2,H_LegalJ*H_LegalShare,0)+IF(AND($B100&gt;H_ModM,$B100&lt;=H_ModM+I$9),I$10-H_ServPerf,0)+IF($B100=H_ModM+I$9,I$12,0)</f>
        <v>0</v>
      </c>
      <c r="J100" s="19" t="n">
        <f aca="false">-IF($B100=0,H_Acq+H_Board,0)-IF(AND($B100&gt;=1,$B100&lt;=H_ModM),H_TI+H_ServNPL,0)-IF($B100=2,H_LegalJ*H_LegalShare,0)+IF(AND($B100&gt;H_ModM,$B100&lt;=H_ModM+J$9),J$10-H_ServPerf,0)+IF($B100=H_ModM+J$9,J$12,0)</f>
        <v>0</v>
      </c>
      <c r="K100" s="19" t="n">
        <f aca="false">-IF($B100=0,H_Acq+H_Board,0)-IF(AND($B100&gt;=1,$B100&lt;=H_ModM),H_TI+H_ServNPL,0)-IF($B100=2,H_LegalJ*H_LegalShare,0)+IF(AND($B100&gt;H_ModM,$B100&lt;=H_ModM+K$9),K$10-H_ServPerf,0)+IF($B100=H_ModM+K$9,K$12,0)</f>
        <v>0</v>
      </c>
      <c r="L100" s="19" t="n">
        <f aca="false">-IF($B100=0,H_Acq+H_Board,0)-IF(AND($B100&gt;=1,$B100&lt;=H_ModM),H_TI+H_ServNPL,0)-IF($B100=2,H_LegalJ*H_LegalShare,0)+IF(AND($B100&gt;H_ModM,$B100&lt;=H_ModM+L$9),L$10-H_ServPerf,0)+IF($B100=H_ModM+L$9,L$12,0)</f>
        <v>0</v>
      </c>
      <c r="M100" s="19" t="n">
        <f aca="false">-IF($B100=0,H_Acq+H_Board,0)-IF(AND($B100&gt;=1,$B100&lt;=H_ModM),H_TI+H_ServNPL,0)-IF($B100=2,H_LegalJ*H_LegalShare,0)+IF(AND($B100&gt;H_ModM,$B100&lt;=H_ModM+M$9),M$10-H_ServPerf,0)+IF($B100=H_ModM+M$9,M$12,0)</f>
        <v>0</v>
      </c>
      <c r="N100" s="19" t="n">
        <f aca="false">-IF($B100=0,H_Acq+H_Board,0)-IF(AND($B100&gt;=1,$B100&lt;=H_DilM+H_DilReo),H_TI+H_ServNPL,0)-IF(AND($B100&gt;H_DilM,$B100&lt;=H_DilM+H_DilReo),H_Util,0)-IF($B100=2,H_LegalJ*H_LegalShare,0)-IF($B100=H_DilM,H_CK+H_Value0*H_Repair+H_DilCost,0)+IF($B100=H_DilM+H_DilReo,H_Value0*(1-H_Haircut)*(1-H_SaleCost),0)</f>
        <v>0</v>
      </c>
      <c r="O100" s="19" t="n">
        <f aca="false">Engine!C111</f>
        <v>0</v>
      </c>
      <c r="P100" s="19" t="n">
        <f aca="false">H_PR*C100+H_PM*D100+H_PD*N100+H_PF*O100</f>
        <v>0</v>
      </c>
    </row>
    <row r="101" customFormat="false" ht="15" hidden="false" customHeight="false" outlineLevel="0" collapsed="false">
      <c r="B101" s="0" t="n">
        <v>81</v>
      </c>
      <c r="C101" s="19" t="n">
        <f aca="false">-IF($B101=0,H_Acq+H_Board,0)-IF(AND($B101&gt;=1,$B101&lt;=H_ReinstM),H_TI+H_ServNPL,0)-IF($B101=2,H_LegalJ*H_LegalShare,0)+IF($B101=H_ReinstM,C$11,0)+IF(AND($B101&gt;H_ReinstM,$B101&lt;=H_ReinstM+C$9),H_Pmt-H_ServPerf,0)+IF($B101=H_ReinstM+C$9,C$12,0)</f>
        <v>0</v>
      </c>
      <c r="D101" s="19" t="n">
        <f aca="false">-IF($B101=0,H_Acq+H_Board,0)-IF(AND($B101&gt;=1,$B101&lt;=H_ModM),H_TI+H_ServNPL,0)-IF($B101=2,H_LegalJ*H_LegalShare,0)+IF(AND($B101&gt;H_ModM,$B101&lt;=H_ModM+D$9),D$10-H_ServPerf,0)+IF($B101=H_ModM+D$9,D$12,0)</f>
        <v>0</v>
      </c>
      <c r="E101" s="19" t="n">
        <f aca="false">-IF($B101=0,H_Acq+H_Board,0)-IF(AND($B101&gt;=1,$B101&lt;=H_ModM),H_TI+H_ServNPL,0)-IF($B101=2,H_LegalJ*H_LegalShare,0)+IF(AND($B101&gt;H_ModM,$B101&lt;=H_ModM+E$9),E$10-H_ServPerf,0)+IF($B101=H_ModM+E$9,E$12,0)</f>
        <v>0</v>
      </c>
      <c r="F101" s="19" t="n">
        <f aca="false">-IF($B101=0,H_Acq+H_Board,0)-IF(AND($B101&gt;=1,$B101&lt;=H_ModM),H_TI+H_ServNPL,0)-IF($B101=2,H_LegalJ*H_LegalShare,0)+IF(AND($B101&gt;H_ModM,$B101&lt;=H_ModM+F$9),F$10-H_ServPerf,0)+IF($B101=H_ModM+F$9,F$12,0)</f>
        <v>0</v>
      </c>
      <c r="G101" s="19" t="n">
        <f aca="false">-IF($B101=0,H_Acq+H_Board,0)-IF(AND($B101&gt;=1,$B101&lt;=H_ModM),H_TI+H_ServNPL,0)-IF($B101=2,H_LegalJ*H_LegalShare,0)+IF(AND($B101&gt;H_ModM,$B101&lt;=H_ModM+G$9),G$10-H_ServPerf,0)+IF($B101=H_ModM+G$9,G$12,0)</f>
        <v>0</v>
      </c>
      <c r="H101" s="19" t="n">
        <f aca="false">-IF($B101=0,H_Acq+H_Board,0)-IF(AND($B101&gt;=1,$B101&lt;=H_ModM),H_TI+H_ServNPL,0)-IF($B101=2,H_LegalJ*H_LegalShare,0)+IF(AND($B101&gt;H_ModM,$B101&lt;=H_ModM+H$9),H$10-H_ServPerf,0)+IF($B101=H_ModM+H$9,H$12,0)</f>
        <v>0</v>
      </c>
      <c r="I101" s="19" t="n">
        <f aca="false">-IF($B101=0,H_Acq+H_Board,0)-IF(AND($B101&gt;=1,$B101&lt;=H_ModM),H_TI+H_ServNPL,0)-IF($B101=2,H_LegalJ*H_LegalShare,0)+IF(AND($B101&gt;H_ModM,$B101&lt;=H_ModM+I$9),I$10-H_ServPerf,0)+IF($B101=H_ModM+I$9,I$12,0)</f>
        <v>0</v>
      </c>
      <c r="J101" s="19" t="n">
        <f aca="false">-IF($B101=0,H_Acq+H_Board,0)-IF(AND($B101&gt;=1,$B101&lt;=H_ModM),H_TI+H_ServNPL,0)-IF($B101=2,H_LegalJ*H_LegalShare,0)+IF(AND($B101&gt;H_ModM,$B101&lt;=H_ModM+J$9),J$10-H_ServPerf,0)+IF($B101=H_ModM+J$9,J$12,0)</f>
        <v>0</v>
      </c>
      <c r="K101" s="19" t="n">
        <f aca="false">-IF($B101=0,H_Acq+H_Board,0)-IF(AND($B101&gt;=1,$B101&lt;=H_ModM),H_TI+H_ServNPL,0)-IF($B101=2,H_LegalJ*H_LegalShare,0)+IF(AND($B101&gt;H_ModM,$B101&lt;=H_ModM+K$9),K$10-H_ServPerf,0)+IF($B101=H_ModM+K$9,K$12,0)</f>
        <v>0</v>
      </c>
      <c r="L101" s="19" t="n">
        <f aca="false">-IF($B101=0,H_Acq+H_Board,0)-IF(AND($B101&gt;=1,$B101&lt;=H_ModM),H_TI+H_ServNPL,0)-IF($B101=2,H_LegalJ*H_LegalShare,0)+IF(AND($B101&gt;H_ModM,$B101&lt;=H_ModM+L$9),L$10-H_ServPerf,0)+IF($B101=H_ModM+L$9,L$12,0)</f>
        <v>0</v>
      </c>
      <c r="M101" s="19" t="n">
        <f aca="false">-IF($B101=0,H_Acq+H_Board,0)-IF(AND($B101&gt;=1,$B101&lt;=H_ModM),H_TI+H_ServNPL,0)-IF($B101=2,H_LegalJ*H_LegalShare,0)+IF(AND($B101&gt;H_ModM,$B101&lt;=H_ModM+M$9),M$10-H_ServPerf,0)+IF($B101=H_ModM+M$9,M$12,0)</f>
        <v>0</v>
      </c>
      <c r="N101" s="19" t="n">
        <f aca="false">-IF($B101=0,H_Acq+H_Board,0)-IF(AND($B101&gt;=1,$B101&lt;=H_DilM+H_DilReo),H_TI+H_ServNPL,0)-IF(AND($B101&gt;H_DilM,$B101&lt;=H_DilM+H_DilReo),H_Util,0)-IF($B101=2,H_LegalJ*H_LegalShare,0)-IF($B101=H_DilM,H_CK+H_Value0*H_Repair+H_DilCost,0)+IF($B101=H_DilM+H_DilReo,H_Value0*(1-H_Haircut)*(1-H_SaleCost),0)</f>
        <v>0</v>
      </c>
      <c r="O101" s="19" t="n">
        <f aca="false">Engine!C112</f>
        <v>0</v>
      </c>
      <c r="P101" s="19" t="n">
        <f aca="false">H_PR*C101+H_PM*D101+H_PD*N101+H_PF*O101</f>
        <v>0</v>
      </c>
    </row>
    <row r="102" customFormat="false" ht="15" hidden="false" customHeight="false" outlineLevel="0" collapsed="false">
      <c r="B102" s="0" t="n">
        <v>82</v>
      </c>
      <c r="C102" s="19" t="n">
        <f aca="false">-IF($B102=0,H_Acq+H_Board,0)-IF(AND($B102&gt;=1,$B102&lt;=H_ReinstM),H_TI+H_ServNPL,0)-IF($B102=2,H_LegalJ*H_LegalShare,0)+IF($B102=H_ReinstM,C$11,0)+IF(AND($B102&gt;H_ReinstM,$B102&lt;=H_ReinstM+C$9),H_Pmt-H_ServPerf,0)+IF($B102=H_ReinstM+C$9,C$12,0)</f>
        <v>0</v>
      </c>
      <c r="D102" s="19" t="n">
        <f aca="false">-IF($B102=0,H_Acq+H_Board,0)-IF(AND($B102&gt;=1,$B102&lt;=H_ModM),H_TI+H_ServNPL,0)-IF($B102=2,H_LegalJ*H_LegalShare,0)+IF(AND($B102&gt;H_ModM,$B102&lt;=H_ModM+D$9),D$10-H_ServPerf,0)+IF($B102=H_ModM+D$9,D$12,0)</f>
        <v>0</v>
      </c>
      <c r="E102" s="19" t="n">
        <f aca="false">-IF($B102=0,H_Acq+H_Board,0)-IF(AND($B102&gt;=1,$B102&lt;=H_ModM),H_TI+H_ServNPL,0)-IF($B102=2,H_LegalJ*H_LegalShare,0)+IF(AND($B102&gt;H_ModM,$B102&lt;=H_ModM+E$9),E$10-H_ServPerf,0)+IF($B102=H_ModM+E$9,E$12,0)</f>
        <v>0</v>
      </c>
      <c r="F102" s="19" t="n">
        <f aca="false">-IF($B102=0,H_Acq+H_Board,0)-IF(AND($B102&gt;=1,$B102&lt;=H_ModM),H_TI+H_ServNPL,0)-IF($B102=2,H_LegalJ*H_LegalShare,0)+IF(AND($B102&gt;H_ModM,$B102&lt;=H_ModM+F$9),F$10-H_ServPerf,0)+IF($B102=H_ModM+F$9,F$12,0)</f>
        <v>0</v>
      </c>
      <c r="G102" s="19" t="n">
        <f aca="false">-IF($B102=0,H_Acq+H_Board,0)-IF(AND($B102&gt;=1,$B102&lt;=H_ModM),H_TI+H_ServNPL,0)-IF($B102=2,H_LegalJ*H_LegalShare,0)+IF(AND($B102&gt;H_ModM,$B102&lt;=H_ModM+G$9),G$10-H_ServPerf,0)+IF($B102=H_ModM+G$9,G$12,0)</f>
        <v>0</v>
      </c>
      <c r="H102" s="19" t="n">
        <f aca="false">-IF($B102=0,H_Acq+H_Board,0)-IF(AND($B102&gt;=1,$B102&lt;=H_ModM),H_TI+H_ServNPL,0)-IF($B102=2,H_LegalJ*H_LegalShare,0)+IF(AND($B102&gt;H_ModM,$B102&lt;=H_ModM+H$9),H$10-H_ServPerf,0)+IF($B102=H_ModM+H$9,H$12,0)</f>
        <v>0</v>
      </c>
      <c r="I102" s="19" t="n">
        <f aca="false">-IF($B102=0,H_Acq+H_Board,0)-IF(AND($B102&gt;=1,$B102&lt;=H_ModM),H_TI+H_ServNPL,0)-IF($B102=2,H_LegalJ*H_LegalShare,0)+IF(AND($B102&gt;H_ModM,$B102&lt;=H_ModM+I$9),I$10-H_ServPerf,0)+IF($B102=H_ModM+I$9,I$12,0)</f>
        <v>0</v>
      </c>
      <c r="J102" s="19" t="n">
        <f aca="false">-IF($B102=0,H_Acq+H_Board,0)-IF(AND($B102&gt;=1,$B102&lt;=H_ModM),H_TI+H_ServNPL,0)-IF($B102=2,H_LegalJ*H_LegalShare,0)+IF(AND($B102&gt;H_ModM,$B102&lt;=H_ModM+J$9),J$10-H_ServPerf,0)+IF($B102=H_ModM+J$9,J$12,0)</f>
        <v>0</v>
      </c>
      <c r="K102" s="19" t="n">
        <f aca="false">-IF($B102=0,H_Acq+H_Board,0)-IF(AND($B102&gt;=1,$B102&lt;=H_ModM),H_TI+H_ServNPL,0)-IF($B102=2,H_LegalJ*H_LegalShare,0)+IF(AND($B102&gt;H_ModM,$B102&lt;=H_ModM+K$9),K$10-H_ServPerf,0)+IF($B102=H_ModM+K$9,K$12,0)</f>
        <v>0</v>
      </c>
      <c r="L102" s="19" t="n">
        <f aca="false">-IF($B102=0,H_Acq+H_Board,0)-IF(AND($B102&gt;=1,$B102&lt;=H_ModM),H_TI+H_ServNPL,0)-IF($B102=2,H_LegalJ*H_LegalShare,0)+IF(AND($B102&gt;H_ModM,$B102&lt;=H_ModM+L$9),L$10-H_ServPerf,0)+IF($B102=H_ModM+L$9,L$12,0)</f>
        <v>0</v>
      </c>
      <c r="M102" s="19" t="n">
        <f aca="false">-IF($B102=0,H_Acq+H_Board,0)-IF(AND($B102&gt;=1,$B102&lt;=H_ModM),H_TI+H_ServNPL,0)-IF($B102=2,H_LegalJ*H_LegalShare,0)+IF(AND($B102&gt;H_ModM,$B102&lt;=H_ModM+M$9),M$10-H_ServPerf,0)+IF($B102=H_ModM+M$9,M$12,0)</f>
        <v>0</v>
      </c>
      <c r="N102" s="19" t="n">
        <f aca="false">-IF($B102=0,H_Acq+H_Board,0)-IF(AND($B102&gt;=1,$B102&lt;=H_DilM+H_DilReo),H_TI+H_ServNPL,0)-IF(AND($B102&gt;H_DilM,$B102&lt;=H_DilM+H_DilReo),H_Util,0)-IF($B102=2,H_LegalJ*H_LegalShare,0)-IF($B102=H_DilM,H_CK+H_Value0*H_Repair+H_DilCost,0)+IF($B102=H_DilM+H_DilReo,H_Value0*(1-H_Haircut)*(1-H_SaleCost),0)</f>
        <v>0</v>
      </c>
      <c r="O102" s="19" t="n">
        <f aca="false">Engine!C113</f>
        <v>0</v>
      </c>
      <c r="P102" s="19" t="n">
        <f aca="false">H_PR*C102+H_PM*D102+H_PD*N102+H_PF*O102</f>
        <v>0</v>
      </c>
    </row>
    <row r="103" customFormat="false" ht="15" hidden="false" customHeight="false" outlineLevel="0" collapsed="false">
      <c r="B103" s="0" t="n">
        <v>83</v>
      </c>
      <c r="C103" s="19" t="n">
        <f aca="false">-IF($B103=0,H_Acq+H_Board,0)-IF(AND($B103&gt;=1,$B103&lt;=H_ReinstM),H_TI+H_ServNPL,0)-IF($B103=2,H_LegalJ*H_LegalShare,0)+IF($B103=H_ReinstM,C$11,0)+IF(AND($B103&gt;H_ReinstM,$B103&lt;=H_ReinstM+C$9),H_Pmt-H_ServPerf,0)+IF($B103=H_ReinstM+C$9,C$12,0)</f>
        <v>0</v>
      </c>
      <c r="D103" s="19" t="n">
        <f aca="false">-IF($B103=0,H_Acq+H_Board,0)-IF(AND($B103&gt;=1,$B103&lt;=H_ModM),H_TI+H_ServNPL,0)-IF($B103=2,H_LegalJ*H_LegalShare,0)+IF(AND($B103&gt;H_ModM,$B103&lt;=H_ModM+D$9),D$10-H_ServPerf,0)+IF($B103=H_ModM+D$9,D$12,0)</f>
        <v>0</v>
      </c>
      <c r="E103" s="19" t="n">
        <f aca="false">-IF($B103=0,H_Acq+H_Board,0)-IF(AND($B103&gt;=1,$B103&lt;=H_ModM),H_TI+H_ServNPL,0)-IF($B103=2,H_LegalJ*H_LegalShare,0)+IF(AND($B103&gt;H_ModM,$B103&lt;=H_ModM+E$9),E$10-H_ServPerf,0)+IF($B103=H_ModM+E$9,E$12,0)</f>
        <v>0</v>
      </c>
      <c r="F103" s="19" t="n">
        <f aca="false">-IF($B103=0,H_Acq+H_Board,0)-IF(AND($B103&gt;=1,$B103&lt;=H_ModM),H_TI+H_ServNPL,0)-IF($B103=2,H_LegalJ*H_LegalShare,0)+IF(AND($B103&gt;H_ModM,$B103&lt;=H_ModM+F$9),F$10-H_ServPerf,0)+IF($B103=H_ModM+F$9,F$12,0)</f>
        <v>0</v>
      </c>
      <c r="G103" s="19" t="n">
        <f aca="false">-IF($B103=0,H_Acq+H_Board,0)-IF(AND($B103&gt;=1,$B103&lt;=H_ModM),H_TI+H_ServNPL,0)-IF($B103=2,H_LegalJ*H_LegalShare,0)+IF(AND($B103&gt;H_ModM,$B103&lt;=H_ModM+G$9),G$10-H_ServPerf,0)+IF($B103=H_ModM+G$9,G$12,0)</f>
        <v>0</v>
      </c>
      <c r="H103" s="19" t="n">
        <f aca="false">-IF($B103=0,H_Acq+H_Board,0)-IF(AND($B103&gt;=1,$B103&lt;=H_ModM),H_TI+H_ServNPL,0)-IF($B103=2,H_LegalJ*H_LegalShare,0)+IF(AND($B103&gt;H_ModM,$B103&lt;=H_ModM+H$9),H$10-H_ServPerf,0)+IF($B103=H_ModM+H$9,H$12,0)</f>
        <v>0</v>
      </c>
      <c r="I103" s="19" t="n">
        <f aca="false">-IF($B103=0,H_Acq+H_Board,0)-IF(AND($B103&gt;=1,$B103&lt;=H_ModM),H_TI+H_ServNPL,0)-IF($B103=2,H_LegalJ*H_LegalShare,0)+IF(AND($B103&gt;H_ModM,$B103&lt;=H_ModM+I$9),I$10-H_ServPerf,0)+IF($B103=H_ModM+I$9,I$12,0)</f>
        <v>0</v>
      </c>
      <c r="J103" s="19" t="n">
        <f aca="false">-IF($B103=0,H_Acq+H_Board,0)-IF(AND($B103&gt;=1,$B103&lt;=H_ModM),H_TI+H_ServNPL,0)-IF($B103=2,H_LegalJ*H_LegalShare,0)+IF(AND($B103&gt;H_ModM,$B103&lt;=H_ModM+J$9),J$10-H_ServPerf,0)+IF($B103=H_ModM+J$9,J$12,0)</f>
        <v>0</v>
      </c>
      <c r="K103" s="19" t="n">
        <f aca="false">-IF($B103=0,H_Acq+H_Board,0)-IF(AND($B103&gt;=1,$B103&lt;=H_ModM),H_TI+H_ServNPL,0)-IF($B103=2,H_LegalJ*H_LegalShare,0)+IF(AND($B103&gt;H_ModM,$B103&lt;=H_ModM+K$9),K$10-H_ServPerf,0)+IF($B103=H_ModM+K$9,K$12,0)</f>
        <v>0</v>
      </c>
      <c r="L103" s="19" t="n">
        <f aca="false">-IF($B103=0,H_Acq+H_Board,0)-IF(AND($B103&gt;=1,$B103&lt;=H_ModM),H_TI+H_ServNPL,0)-IF($B103=2,H_LegalJ*H_LegalShare,0)+IF(AND($B103&gt;H_ModM,$B103&lt;=H_ModM+L$9),L$10-H_ServPerf,0)+IF($B103=H_ModM+L$9,L$12,0)</f>
        <v>0</v>
      </c>
      <c r="M103" s="19" t="n">
        <f aca="false">-IF($B103=0,H_Acq+H_Board,0)-IF(AND($B103&gt;=1,$B103&lt;=H_ModM),H_TI+H_ServNPL,0)-IF($B103=2,H_LegalJ*H_LegalShare,0)+IF(AND($B103&gt;H_ModM,$B103&lt;=H_ModM+M$9),M$10-H_ServPerf,0)+IF($B103=H_ModM+M$9,M$12,0)</f>
        <v>0</v>
      </c>
      <c r="N103" s="19" t="n">
        <f aca="false">-IF($B103=0,H_Acq+H_Board,0)-IF(AND($B103&gt;=1,$B103&lt;=H_DilM+H_DilReo),H_TI+H_ServNPL,0)-IF(AND($B103&gt;H_DilM,$B103&lt;=H_DilM+H_DilReo),H_Util,0)-IF($B103=2,H_LegalJ*H_LegalShare,0)-IF($B103=H_DilM,H_CK+H_Value0*H_Repair+H_DilCost,0)+IF($B103=H_DilM+H_DilReo,H_Value0*(1-H_Haircut)*(1-H_SaleCost),0)</f>
        <v>0</v>
      </c>
      <c r="O103" s="19" t="n">
        <f aca="false">Engine!C114</f>
        <v>0</v>
      </c>
      <c r="P103" s="19" t="n">
        <f aca="false">H_PR*C103+H_PM*D103+H_PD*N103+H_PF*O103</f>
        <v>0</v>
      </c>
    </row>
    <row r="104" customFormat="false" ht="15" hidden="false" customHeight="false" outlineLevel="0" collapsed="false">
      <c r="B104" s="0" t="n">
        <v>84</v>
      </c>
      <c r="C104" s="19" t="n">
        <f aca="false">-IF($B104=0,H_Acq+H_Board,0)-IF(AND($B104&gt;=1,$B104&lt;=H_ReinstM),H_TI+H_ServNPL,0)-IF($B104=2,H_LegalJ*H_LegalShare,0)+IF($B104=H_ReinstM,C$11,0)+IF(AND($B104&gt;H_ReinstM,$B104&lt;=H_ReinstM+C$9),H_Pmt-H_ServPerf,0)+IF($B104=H_ReinstM+C$9,C$12,0)</f>
        <v>0</v>
      </c>
      <c r="D104" s="19" t="n">
        <f aca="false">-IF($B104=0,H_Acq+H_Board,0)-IF(AND($B104&gt;=1,$B104&lt;=H_ModM),H_TI+H_ServNPL,0)-IF($B104=2,H_LegalJ*H_LegalShare,0)+IF(AND($B104&gt;H_ModM,$B104&lt;=H_ModM+D$9),D$10-H_ServPerf,0)+IF($B104=H_ModM+D$9,D$12,0)</f>
        <v>0</v>
      </c>
      <c r="E104" s="19" t="n">
        <f aca="false">-IF($B104=0,H_Acq+H_Board,0)-IF(AND($B104&gt;=1,$B104&lt;=H_ModM),H_TI+H_ServNPL,0)-IF($B104=2,H_LegalJ*H_LegalShare,0)+IF(AND($B104&gt;H_ModM,$B104&lt;=H_ModM+E$9),E$10-H_ServPerf,0)+IF($B104=H_ModM+E$9,E$12,0)</f>
        <v>0</v>
      </c>
      <c r="F104" s="19" t="n">
        <f aca="false">-IF($B104=0,H_Acq+H_Board,0)-IF(AND($B104&gt;=1,$B104&lt;=H_ModM),H_TI+H_ServNPL,0)-IF($B104=2,H_LegalJ*H_LegalShare,0)+IF(AND($B104&gt;H_ModM,$B104&lt;=H_ModM+F$9),F$10-H_ServPerf,0)+IF($B104=H_ModM+F$9,F$12,0)</f>
        <v>0</v>
      </c>
      <c r="G104" s="19" t="n">
        <f aca="false">-IF($B104=0,H_Acq+H_Board,0)-IF(AND($B104&gt;=1,$B104&lt;=H_ModM),H_TI+H_ServNPL,0)-IF($B104=2,H_LegalJ*H_LegalShare,0)+IF(AND($B104&gt;H_ModM,$B104&lt;=H_ModM+G$9),G$10-H_ServPerf,0)+IF($B104=H_ModM+G$9,G$12,0)</f>
        <v>0</v>
      </c>
      <c r="H104" s="19" t="n">
        <f aca="false">-IF($B104=0,H_Acq+H_Board,0)-IF(AND($B104&gt;=1,$B104&lt;=H_ModM),H_TI+H_ServNPL,0)-IF($B104=2,H_LegalJ*H_LegalShare,0)+IF(AND($B104&gt;H_ModM,$B104&lt;=H_ModM+H$9),H$10-H_ServPerf,0)+IF($B104=H_ModM+H$9,H$12,0)</f>
        <v>0</v>
      </c>
      <c r="I104" s="19" t="n">
        <f aca="false">-IF($B104=0,H_Acq+H_Board,0)-IF(AND($B104&gt;=1,$B104&lt;=H_ModM),H_TI+H_ServNPL,0)-IF($B104=2,H_LegalJ*H_LegalShare,0)+IF(AND($B104&gt;H_ModM,$B104&lt;=H_ModM+I$9),I$10-H_ServPerf,0)+IF($B104=H_ModM+I$9,I$12,0)</f>
        <v>0</v>
      </c>
      <c r="J104" s="19" t="n">
        <f aca="false">-IF($B104=0,H_Acq+H_Board,0)-IF(AND($B104&gt;=1,$B104&lt;=H_ModM),H_TI+H_ServNPL,0)-IF($B104=2,H_LegalJ*H_LegalShare,0)+IF(AND($B104&gt;H_ModM,$B104&lt;=H_ModM+J$9),J$10-H_ServPerf,0)+IF($B104=H_ModM+J$9,J$12,0)</f>
        <v>0</v>
      </c>
      <c r="K104" s="19" t="n">
        <f aca="false">-IF($B104=0,H_Acq+H_Board,0)-IF(AND($B104&gt;=1,$B104&lt;=H_ModM),H_TI+H_ServNPL,0)-IF($B104=2,H_LegalJ*H_LegalShare,0)+IF(AND($B104&gt;H_ModM,$B104&lt;=H_ModM+K$9),K$10-H_ServPerf,0)+IF($B104=H_ModM+K$9,K$12,0)</f>
        <v>0</v>
      </c>
      <c r="L104" s="19" t="n">
        <f aca="false">-IF($B104=0,H_Acq+H_Board,0)-IF(AND($B104&gt;=1,$B104&lt;=H_ModM),H_TI+H_ServNPL,0)-IF($B104=2,H_LegalJ*H_LegalShare,0)+IF(AND($B104&gt;H_ModM,$B104&lt;=H_ModM+L$9),L$10-H_ServPerf,0)+IF($B104=H_ModM+L$9,L$12,0)</f>
        <v>0</v>
      </c>
      <c r="M104" s="19" t="n">
        <f aca="false">-IF($B104=0,H_Acq+H_Board,0)-IF(AND($B104&gt;=1,$B104&lt;=H_ModM),H_TI+H_ServNPL,0)-IF($B104=2,H_LegalJ*H_LegalShare,0)+IF(AND($B104&gt;H_ModM,$B104&lt;=H_ModM+M$9),M$10-H_ServPerf,0)+IF($B104=H_ModM+M$9,M$12,0)</f>
        <v>0</v>
      </c>
      <c r="N104" s="19" t="n">
        <f aca="false">-IF($B104=0,H_Acq+H_Board,0)-IF(AND($B104&gt;=1,$B104&lt;=H_DilM+H_DilReo),H_TI+H_ServNPL,0)-IF(AND($B104&gt;H_DilM,$B104&lt;=H_DilM+H_DilReo),H_Util,0)-IF($B104=2,H_LegalJ*H_LegalShare,0)-IF($B104=H_DilM,H_CK+H_Value0*H_Repair+H_DilCost,0)+IF($B104=H_DilM+H_DilReo,H_Value0*(1-H_Haircut)*(1-H_SaleCost),0)</f>
        <v>0</v>
      </c>
      <c r="O104" s="19" t="n">
        <f aca="false">Engine!C115</f>
        <v>0</v>
      </c>
      <c r="P104" s="19" t="n">
        <f aca="false">H_PR*C104+H_PM*D104+H_PD*N104+H_PF*O104</f>
        <v>0</v>
      </c>
    </row>
    <row r="105" customFormat="false" ht="15" hidden="false" customHeight="false" outlineLevel="0" collapsed="false">
      <c r="B105" s="0" t="n">
        <v>85</v>
      </c>
      <c r="C105" s="19" t="n">
        <f aca="false">-IF($B105=0,H_Acq+H_Board,0)-IF(AND($B105&gt;=1,$B105&lt;=H_ReinstM),H_TI+H_ServNPL,0)-IF($B105=2,H_LegalJ*H_LegalShare,0)+IF($B105=H_ReinstM,C$11,0)+IF(AND($B105&gt;H_ReinstM,$B105&lt;=H_ReinstM+C$9),H_Pmt-H_ServPerf,0)+IF($B105=H_ReinstM+C$9,C$12,0)</f>
        <v>0</v>
      </c>
      <c r="D105" s="19" t="n">
        <f aca="false">-IF($B105=0,H_Acq+H_Board,0)-IF(AND($B105&gt;=1,$B105&lt;=H_ModM),H_TI+H_ServNPL,0)-IF($B105=2,H_LegalJ*H_LegalShare,0)+IF(AND($B105&gt;H_ModM,$B105&lt;=H_ModM+D$9),D$10-H_ServPerf,0)+IF($B105=H_ModM+D$9,D$12,0)</f>
        <v>0</v>
      </c>
      <c r="E105" s="19" t="n">
        <f aca="false">-IF($B105=0,H_Acq+H_Board,0)-IF(AND($B105&gt;=1,$B105&lt;=H_ModM),H_TI+H_ServNPL,0)-IF($B105=2,H_LegalJ*H_LegalShare,0)+IF(AND($B105&gt;H_ModM,$B105&lt;=H_ModM+E$9),E$10-H_ServPerf,0)+IF($B105=H_ModM+E$9,E$12,0)</f>
        <v>0</v>
      </c>
      <c r="F105" s="19" t="n">
        <f aca="false">-IF($B105=0,H_Acq+H_Board,0)-IF(AND($B105&gt;=1,$B105&lt;=H_ModM),H_TI+H_ServNPL,0)-IF($B105=2,H_LegalJ*H_LegalShare,0)+IF(AND($B105&gt;H_ModM,$B105&lt;=H_ModM+F$9),F$10-H_ServPerf,0)+IF($B105=H_ModM+F$9,F$12,0)</f>
        <v>0</v>
      </c>
      <c r="G105" s="19" t="n">
        <f aca="false">-IF($B105=0,H_Acq+H_Board,0)-IF(AND($B105&gt;=1,$B105&lt;=H_ModM),H_TI+H_ServNPL,0)-IF($B105=2,H_LegalJ*H_LegalShare,0)+IF(AND($B105&gt;H_ModM,$B105&lt;=H_ModM+G$9),G$10-H_ServPerf,0)+IF($B105=H_ModM+G$9,G$12,0)</f>
        <v>0</v>
      </c>
      <c r="H105" s="19" t="n">
        <f aca="false">-IF($B105=0,H_Acq+H_Board,0)-IF(AND($B105&gt;=1,$B105&lt;=H_ModM),H_TI+H_ServNPL,0)-IF($B105=2,H_LegalJ*H_LegalShare,0)+IF(AND($B105&gt;H_ModM,$B105&lt;=H_ModM+H$9),H$10-H_ServPerf,0)+IF($B105=H_ModM+H$9,H$12,0)</f>
        <v>0</v>
      </c>
      <c r="I105" s="19" t="n">
        <f aca="false">-IF($B105=0,H_Acq+H_Board,0)-IF(AND($B105&gt;=1,$B105&lt;=H_ModM),H_TI+H_ServNPL,0)-IF($B105=2,H_LegalJ*H_LegalShare,0)+IF(AND($B105&gt;H_ModM,$B105&lt;=H_ModM+I$9),I$10-H_ServPerf,0)+IF($B105=H_ModM+I$9,I$12,0)</f>
        <v>0</v>
      </c>
      <c r="J105" s="19" t="n">
        <f aca="false">-IF($B105=0,H_Acq+H_Board,0)-IF(AND($B105&gt;=1,$B105&lt;=H_ModM),H_TI+H_ServNPL,0)-IF($B105=2,H_LegalJ*H_LegalShare,0)+IF(AND($B105&gt;H_ModM,$B105&lt;=H_ModM+J$9),J$10-H_ServPerf,0)+IF($B105=H_ModM+J$9,J$12,0)</f>
        <v>0</v>
      </c>
      <c r="K105" s="19" t="n">
        <f aca="false">-IF($B105=0,H_Acq+H_Board,0)-IF(AND($B105&gt;=1,$B105&lt;=H_ModM),H_TI+H_ServNPL,0)-IF($B105=2,H_LegalJ*H_LegalShare,0)+IF(AND($B105&gt;H_ModM,$B105&lt;=H_ModM+K$9),K$10-H_ServPerf,0)+IF($B105=H_ModM+K$9,K$12,0)</f>
        <v>0</v>
      </c>
      <c r="L105" s="19" t="n">
        <f aca="false">-IF($B105=0,H_Acq+H_Board,0)-IF(AND($B105&gt;=1,$B105&lt;=H_ModM),H_TI+H_ServNPL,0)-IF($B105=2,H_LegalJ*H_LegalShare,0)+IF(AND($B105&gt;H_ModM,$B105&lt;=H_ModM+L$9),L$10-H_ServPerf,0)+IF($B105=H_ModM+L$9,L$12,0)</f>
        <v>0</v>
      </c>
      <c r="M105" s="19" t="n">
        <f aca="false">-IF($B105=0,H_Acq+H_Board,0)-IF(AND($B105&gt;=1,$B105&lt;=H_ModM),H_TI+H_ServNPL,0)-IF($B105=2,H_LegalJ*H_LegalShare,0)+IF(AND($B105&gt;H_ModM,$B105&lt;=H_ModM+M$9),M$10-H_ServPerf,0)+IF($B105=H_ModM+M$9,M$12,0)</f>
        <v>0</v>
      </c>
      <c r="N105" s="19" t="n">
        <f aca="false">-IF($B105=0,H_Acq+H_Board,0)-IF(AND($B105&gt;=1,$B105&lt;=H_DilM+H_DilReo),H_TI+H_ServNPL,0)-IF(AND($B105&gt;H_DilM,$B105&lt;=H_DilM+H_DilReo),H_Util,0)-IF($B105=2,H_LegalJ*H_LegalShare,0)-IF($B105=H_DilM,H_CK+H_Value0*H_Repair+H_DilCost,0)+IF($B105=H_DilM+H_DilReo,H_Value0*(1-H_Haircut)*(1-H_SaleCost),0)</f>
        <v>0</v>
      </c>
      <c r="O105" s="19" t="n">
        <f aca="false">Engine!C116</f>
        <v>0</v>
      </c>
      <c r="P105" s="19" t="n">
        <f aca="false">H_PR*C105+H_PM*D105+H_PD*N105+H_PF*O105</f>
        <v>0</v>
      </c>
    </row>
    <row r="106" customFormat="false" ht="15" hidden="false" customHeight="false" outlineLevel="0" collapsed="false">
      <c r="B106" s="0" t="n">
        <v>86</v>
      </c>
      <c r="C106" s="19" t="n">
        <f aca="false">-IF($B106=0,H_Acq+H_Board,0)-IF(AND($B106&gt;=1,$B106&lt;=H_ReinstM),H_TI+H_ServNPL,0)-IF($B106=2,H_LegalJ*H_LegalShare,0)+IF($B106=H_ReinstM,C$11,0)+IF(AND($B106&gt;H_ReinstM,$B106&lt;=H_ReinstM+C$9),H_Pmt-H_ServPerf,0)+IF($B106=H_ReinstM+C$9,C$12,0)</f>
        <v>0</v>
      </c>
      <c r="D106" s="19" t="n">
        <f aca="false">-IF($B106=0,H_Acq+H_Board,0)-IF(AND($B106&gt;=1,$B106&lt;=H_ModM),H_TI+H_ServNPL,0)-IF($B106=2,H_LegalJ*H_LegalShare,0)+IF(AND($B106&gt;H_ModM,$B106&lt;=H_ModM+D$9),D$10-H_ServPerf,0)+IF($B106=H_ModM+D$9,D$12,0)</f>
        <v>0</v>
      </c>
      <c r="E106" s="19" t="n">
        <f aca="false">-IF($B106=0,H_Acq+H_Board,0)-IF(AND($B106&gt;=1,$B106&lt;=H_ModM),H_TI+H_ServNPL,0)-IF($B106=2,H_LegalJ*H_LegalShare,0)+IF(AND($B106&gt;H_ModM,$B106&lt;=H_ModM+E$9),E$10-H_ServPerf,0)+IF($B106=H_ModM+E$9,E$12,0)</f>
        <v>0</v>
      </c>
      <c r="F106" s="19" t="n">
        <f aca="false">-IF($B106=0,H_Acq+H_Board,0)-IF(AND($B106&gt;=1,$B106&lt;=H_ModM),H_TI+H_ServNPL,0)-IF($B106=2,H_LegalJ*H_LegalShare,0)+IF(AND($B106&gt;H_ModM,$B106&lt;=H_ModM+F$9),F$10-H_ServPerf,0)+IF($B106=H_ModM+F$9,F$12,0)</f>
        <v>0</v>
      </c>
      <c r="G106" s="19" t="n">
        <f aca="false">-IF($B106=0,H_Acq+H_Board,0)-IF(AND($B106&gt;=1,$B106&lt;=H_ModM),H_TI+H_ServNPL,0)-IF($B106=2,H_LegalJ*H_LegalShare,0)+IF(AND($B106&gt;H_ModM,$B106&lt;=H_ModM+G$9),G$10-H_ServPerf,0)+IF($B106=H_ModM+G$9,G$12,0)</f>
        <v>0</v>
      </c>
      <c r="H106" s="19" t="n">
        <f aca="false">-IF($B106=0,H_Acq+H_Board,0)-IF(AND($B106&gt;=1,$B106&lt;=H_ModM),H_TI+H_ServNPL,0)-IF($B106=2,H_LegalJ*H_LegalShare,0)+IF(AND($B106&gt;H_ModM,$B106&lt;=H_ModM+H$9),H$10-H_ServPerf,0)+IF($B106=H_ModM+H$9,H$12,0)</f>
        <v>0</v>
      </c>
      <c r="I106" s="19" t="n">
        <f aca="false">-IF($B106=0,H_Acq+H_Board,0)-IF(AND($B106&gt;=1,$B106&lt;=H_ModM),H_TI+H_ServNPL,0)-IF($B106=2,H_LegalJ*H_LegalShare,0)+IF(AND($B106&gt;H_ModM,$B106&lt;=H_ModM+I$9),I$10-H_ServPerf,0)+IF($B106=H_ModM+I$9,I$12,0)</f>
        <v>0</v>
      </c>
      <c r="J106" s="19" t="n">
        <f aca="false">-IF($B106=0,H_Acq+H_Board,0)-IF(AND($B106&gt;=1,$B106&lt;=H_ModM),H_TI+H_ServNPL,0)-IF($B106=2,H_LegalJ*H_LegalShare,0)+IF(AND($B106&gt;H_ModM,$B106&lt;=H_ModM+J$9),J$10-H_ServPerf,0)+IF($B106=H_ModM+J$9,J$12,0)</f>
        <v>0</v>
      </c>
      <c r="K106" s="19" t="n">
        <f aca="false">-IF($B106=0,H_Acq+H_Board,0)-IF(AND($B106&gt;=1,$B106&lt;=H_ModM),H_TI+H_ServNPL,0)-IF($B106=2,H_LegalJ*H_LegalShare,0)+IF(AND($B106&gt;H_ModM,$B106&lt;=H_ModM+K$9),K$10-H_ServPerf,0)+IF($B106=H_ModM+K$9,K$12,0)</f>
        <v>0</v>
      </c>
      <c r="L106" s="19" t="n">
        <f aca="false">-IF($B106=0,H_Acq+H_Board,0)-IF(AND($B106&gt;=1,$B106&lt;=H_ModM),H_TI+H_ServNPL,0)-IF($B106=2,H_LegalJ*H_LegalShare,0)+IF(AND($B106&gt;H_ModM,$B106&lt;=H_ModM+L$9),L$10-H_ServPerf,0)+IF($B106=H_ModM+L$9,L$12,0)</f>
        <v>0</v>
      </c>
      <c r="M106" s="19" t="n">
        <f aca="false">-IF($B106=0,H_Acq+H_Board,0)-IF(AND($B106&gt;=1,$B106&lt;=H_ModM),H_TI+H_ServNPL,0)-IF($B106=2,H_LegalJ*H_LegalShare,0)+IF(AND($B106&gt;H_ModM,$B106&lt;=H_ModM+M$9),M$10-H_ServPerf,0)+IF($B106=H_ModM+M$9,M$12,0)</f>
        <v>0</v>
      </c>
      <c r="N106" s="19" t="n">
        <f aca="false">-IF($B106=0,H_Acq+H_Board,0)-IF(AND($B106&gt;=1,$B106&lt;=H_DilM+H_DilReo),H_TI+H_ServNPL,0)-IF(AND($B106&gt;H_DilM,$B106&lt;=H_DilM+H_DilReo),H_Util,0)-IF($B106=2,H_LegalJ*H_LegalShare,0)-IF($B106=H_DilM,H_CK+H_Value0*H_Repair+H_DilCost,0)+IF($B106=H_DilM+H_DilReo,H_Value0*(1-H_Haircut)*(1-H_SaleCost),0)</f>
        <v>0</v>
      </c>
      <c r="O106" s="19" t="n">
        <f aca="false">Engine!C117</f>
        <v>0</v>
      </c>
      <c r="P106" s="19" t="n">
        <f aca="false">H_PR*C106+H_PM*D106+H_PD*N106+H_PF*O106</f>
        <v>0</v>
      </c>
    </row>
    <row r="107" customFormat="false" ht="15" hidden="false" customHeight="false" outlineLevel="0" collapsed="false">
      <c r="B107" s="0" t="n">
        <v>87</v>
      </c>
      <c r="C107" s="19" t="n">
        <f aca="false">-IF($B107=0,H_Acq+H_Board,0)-IF(AND($B107&gt;=1,$B107&lt;=H_ReinstM),H_TI+H_ServNPL,0)-IF($B107=2,H_LegalJ*H_LegalShare,0)+IF($B107=H_ReinstM,C$11,0)+IF(AND($B107&gt;H_ReinstM,$B107&lt;=H_ReinstM+C$9),H_Pmt-H_ServPerf,0)+IF($B107=H_ReinstM+C$9,C$12,0)</f>
        <v>0</v>
      </c>
      <c r="D107" s="19" t="n">
        <f aca="false">-IF($B107=0,H_Acq+H_Board,0)-IF(AND($B107&gt;=1,$B107&lt;=H_ModM),H_TI+H_ServNPL,0)-IF($B107=2,H_LegalJ*H_LegalShare,0)+IF(AND($B107&gt;H_ModM,$B107&lt;=H_ModM+D$9),D$10-H_ServPerf,0)+IF($B107=H_ModM+D$9,D$12,0)</f>
        <v>0</v>
      </c>
      <c r="E107" s="19" t="n">
        <f aca="false">-IF($B107=0,H_Acq+H_Board,0)-IF(AND($B107&gt;=1,$B107&lt;=H_ModM),H_TI+H_ServNPL,0)-IF($B107=2,H_LegalJ*H_LegalShare,0)+IF(AND($B107&gt;H_ModM,$B107&lt;=H_ModM+E$9),E$10-H_ServPerf,0)+IF($B107=H_ModM+E$9,E$12,0)</f>
        <v>0</v>
      </c>
      <c r="F107" s="19" t="n">
        <f aca="false">-IF($B107=0,H_Acq+H_Board,0)-IF(AND($B107&gt;=1,$B107&lt;=H_ModM),H_TI+H_ServNPL,0)-IF($B107=2,H_LegalJ*H_LegalShare,0)+IF(AND($B107&gt;H_ModM,$B107&lt;=H_ModM+F$9),F$10-H_ServPerf,0)+IF($B107=H_ModM+F$9,F$12,0)</f>
        <v>0</v>
      </c>
      <c r="G107" s="19" t="n">
        <f aca="false">-IF($B107=0,H_Acq+H_Board,0)-IF(AND($B107&gt;=1,$B107&lt;=H_ModM),H_TI+H_ServNPL,0)-IF($B107=2,H_LegalJ*H_LegalShare,0)+IF(AND($B107&gt;H_ModM,$B107&lt;=H_ModM+G$9),G$10-H_ServPerf,0)+IF($B107=H_ModM+G$9,G$12,0)</f>
        <v>0</v>
      </c>
      <c r="H107" s="19" t="n">
        <f aca="false">-IF($B107=0,H_Acq+H_Board,0)-IF(AND($B107&gt;=1,$B107&lt;=H_ModM),H_TI+H_ServNPL,0)-IF($B107=2,H_LegalJ*H_LegalShare,0)+IF(AND($B107&gt;H_ModM,$B107&lt;=H_ModM+H$9),H$10-H_ServPerf,0)+IF($B107=H_ModM+H$9,H$12,0)</f>
        <v>0</v>
      </c>
      <c r="I107" s="19" t="n">
        <f aca="false">-IF($B107=0,H_Acq+H_Board,0)-IF(AND($B107&gt;=1,$B107&lt;=H_ModM),H_TI+H_ServNPL,0)-IF($B107=2,H_LegalJ*H_LegalShare,0)+IF(AND($B107&gt;H_ModM,$B107&lt;=H_ModM+I$9),I$10-H_ServPerf,0)+IF($B107=H_ModM+I$9,I$12,0)</f>
        <v>0</v>
      </c>
      <c r="J107" s="19" t="n">
        <f aca="false">-IF($B107=0,H_Acq+H_Board,0)-IF(AND($B107&gt;=1,$B107&lt;=H_ModM),H_TI+H_ServNPL,0)-IF($B107=2,H_LegalJ*H_LegalShare,0)+IF(AND($B107&gt;H_ModM,$B107&lt;=H_ModM+J$9),J$10-H_ServPerf,0)+IF($B107=H_ModM+J$9,J$12,0)</f>
        <v>0</v>
      </c>
      <c r="K107" s="19" t="n">
        <f aca="false">-IF($B107=0,H_Acq+H_Board,0)-IF(AND($B107&gt;=1,$B107&lt;=H_ModM),H_TI+H_ServNPL,0)-IF($B107=2,H_LegalJ*H_LegalShare,0)+IF(AND($B107&gt;H_ModM,$B107&lt;=H_ModM+K$9),K$10-H_ServPerf,0)+IF($B107=H_ModM+K$9,K$12,0)</f>
        <v>0</v>
      </c>
      <c r="L107" s="19" t="n">
        <f aca="false">-IF($B107=0,H_Acq+H_Board,0)-IF(AND($B107&gt;=1,$B107&lt;=H_ModM),H_TI+H_ServNPL,0)-IF($B107=2,H_LegalJ*H_LegalShare,0)+IF(AND($B107&gt;H_ModM,$B107&lt;=H_ModM+L$9),L$10-H_ServPerf,0)+IF($B107=H_ModM+L$9,L$12,0)</f>
        <v>0</v>
      </c>
      <c r="M107" s="19" t="n">
        <f aca="false">-IF($B107=0,H_Acq+H_Board,0)-IF(AND($B107&gt;=1,$B107&lt;=H_ModM),H_TI+H_ServNPL,0)-IF($B107=2,H_LegalJ*H_LegalShare,0)+IF(AND($B107&gt;H_ModM,$B107&lt;=H_ModM+M$9),M$10-H_ServPerf,0)+IF($B107=H_ModM+M$9,M$12,0)</f>
        <v>0</v>
      </c>
      <c r="N107" s="19" t="n">
        <f aca="false">-IF($B107=0,H_Acq+H_Board,0)-IF(AND($B107&gt;=1,$B107&lt;=H_DilM+H_DilReo),H_TI+H_ServNPL,0)-IF(AND($B107&gt;H_DilM,$B107&lt;=H_DilM+H_DilReo),H_Util,0)-IF($B107=2,H_LegalJ*H_LegalShare,0)-IF($B107=H_DilM,H_CK+H_Value0*H_Repair+H_DilCost,0)+IF($B107=H_DilM+H_DilReo,H_Value0*(1-H_Haircut)*(1-H_SaleCost),0)</f>
        <v>0</v>
      </c>
      <c r="O107" s="19" t="n">
        <f aca="false">Engine!C118</f>
        <v>0</v>
      </c>
      <c r="P107" s="19" t="n">
        <f aca="false">H_PR*C107+H_PM*D107+H_PD*N107+H_PF*O107</f>
        <v>0</v>
      </c>
    </row>
    <row r="108" customFormat="false" ht="15" hidden="false" customHeight="false" outlineLevel="0" collapsed="false">
      <c r="B108" s="0" t="n">
        <v>88</v>
      </c>
      <c r="C108" s="19" t="n">
        <f aca="false">-IF($B108=0,H_Acq+H_Board,0)-IF(AND($B108&gt;=1,$B108&lt;=H_ReinstM),H_TI+H_ServNPL,0)-IF($B108=2,H_LegalJ*H_LegalShare,0)+IF($B108=H_ReinstM,C$11,0)+IF(AND($B108&gt;H_ReinstM,$B108&lt;=H_ReinstM+C$9),H_Pmt-H_ServPerf,0)+IF($B108=H_ReinstM+C$9,C$12,0)</f>
        <v>0</v>
      </c>
      <c r="D108" s="19" t="n">
        <f aca="false">-IF($B108=0,H_Acq+H_Board,0)-IF(AND($B108&gt;=1,$B108&lt;=H_ModM),H_TI+H_ServNPL,0)-IF($B108=2,H_LegalJ*H_LegalShare,0)+IF(AND($B108&gt;H_ModM,$B108&lt;=H_ModM+D$9),D$10-H_ServPerf,0)+IF($B108=H_ModM+D$9,D$12,0)</f>
        <v>0</v>
      </c>
      <c r="E108" s="19" t="n">
        <f aca="false">-IF($B108=0,H_Acq+H_Board,0)-IF(AND($B108&gt;=1,$B108&lt;=H_ModM),H_TI+H_ServNPL,0)-IF($B108=2,H_LegalJ*H_LegalShare,0)+IF(AND($B108&gt;H_ModM,$B108&lt;=H_ModM+E$9),E$10-H_ServPerf,0)+IF($B108=H_ModM+E$9,E$12,0)</f>
        <v>0</v>
      </c>
      <c r="F108" s="19" t="n">
        <f aca="false">-IF($B108=0,H_Acq+H_Board,0)-IF(AND($B108&gt;=1,$B108&lt;=H_ModM),H_TI+H_ServNPL,0)-IF($B108=2,H_LegalJ*H_LegalShare,0)+IF(AND($B108&gt;H_ModM,$B108&lt;=H_ModM+F$9),F$10-H_ServPerf,0)+IF($B108=H_ModM+F$9,F$12,0)</f>
        <v>0</v>
      </c>
      <c r="G108" s="19" t="n">
        <f aca="false">-IF($B108=0,H_Acq+H_Board,0)-IF(AND($B108&gt;=1,$B108&lt;=H_ModM),H_TI+H_ServNPL,0)-IF($B108=2,H_LegalJ*H_LegalShare,0)+IF(AND($B108&gt;H_ModM,$B108&lt;=H_ModM+G$9),G$10-H_ServPerf,0)+IF($B108=H_ModM+G$9,G$12,0)</f>
        <v>0</v>
      </c>
      <c r="H108" s="19" t="n">
        <f aca="false">-IF($B108=0,H_Acq+H_Board,0)-IF(AND($B108&gt;=1,$B108&lt;=H_ModM),H_TI+H_ServNPL,0)-IF($B108=2,H_LegalJ*H_LegalShare,0)+IF(AND($B108&gt;H_ModM,$B108&lt;=H_ModM+H$9),H$10-H_ServPerf,0)+IF($B108=H_ModM+H$9,H$12,0)</f>
        <v>0</v>
      </c>
      <c r="I108" s="19" t="n">
        <f aca="false">-IF($B108=0,H_Acq+H_Board,0)-IF(AND($B108&gt;=1,$B108&lt;=H_ModM),H_TI+H_ServNPL,0)-IF($B108=2,H_LegalJ*H_LegalShare,0)+IF(AND($B108&gt;H_ModM,$B108&lt;=H_ModM+I$9),I$10-H_ServPerf,0)+IF($B108=H_ModM+I$9,I$12,0)</f>
        <v>0</v>
      </c>
      <c r="J108" s="19" t="n">
        <f aca="false">-IF($B108=0,H_Acq+H_Board,0)-IF(AND($B108&gt;=1,$B108&lt;=H_ModM),H_TI+H_ServNPL,0)-IF($B108=2,H_LegalJ*H_LegalShare,0)+IF(AND($B108&gt;H_ModM,$B108&lt;=H_ModM+J$9),J$10-H_ServPerf,0)+IF($B108=H_ModM+J$9,J$12,0)</f>
        <v>0</v>
      </c>
      <c r="K108" s="19" t="n">
        <f aca="false">-IF($B108=0,H_Acq+H_Board,0)-IF(AND($B108&gt;=1,$B108&lt;=H_ModM),H_TI+H_ServNPL,0)-IF($B108=2,H_LegalJ*H_LegalShare,0)+IF(AND($B108&gt;H_ModM,$B108&lt;=H_ModM+K$9),K$10-H_ServPerf,0)+IF($B108=H_ModM+K$9,K$12,0)</f>
        <v>0</v>
      </c>
      <c r="L108" s="19" t="n">
        <f aca="false">-IF($B108=0,H_Acq+H_Board,0)-IF(AND($B108&gt;=1,$B108&lt;=H_ModM),H_TI+H_ServNPL,0)-IF($B108=2,H_LegalJ*H_LegalShare,0)+IF(AND($B108&gt;H_ModM,$B108&lt;=H_ModM+L$9),L$10-H_ServPerf,0)+IF($B108=H_ModM+L$9,L$12,0)</f>
        <v>0</v>
      </c>
      <c r="M108" s="19" t="n">
        <f aca="false">-IF($B108=0,H_Acq+H_Board,0)-IF(AND($B108&gt;=1,$B108&lt;=H_ModM),H_TI+H_ServNPL,0)-IF($B108=2,H_LegalJ*H_LegalShare,0)+IF(AND($B108&gt;H_ModM,$B108&lt;=H_ModM+M$9),M$10-H_ServPerf,0)+IF($B108=H_ModM+M$9,M$12,0)</f>
        <v>0</v>
      </c>
      <c r="N108" s="19" t="n">
        <f aca="false">-IF($B108=0,H_Acq+H_Board,0)-IF(AND($B108&gt;=1,$B108&lt;=H_DilM+H_DilReo),H_TI+H_ServNPL,0)-IF(AND($B108&gt;H_DilM,$B108&lt;=H_DilM+H_DilReo),H_Util,0)-IF($B108=2,H_LegalJ*H_LegalShare,0)-IF($B108=H_DilM,H_CK+H_Value0*H_Repair+H_DilCost,0)+IF($B108=H_DilM+H_DilReo,H_Value0*(1-H_Haircut)*(1-H_SaleCost),0)</f>
        <v>0</v>
      </c>
      <c r="O108" s="19" t="n">
        <f aca="false">Engine!C119</f>
        <v>0</v>
      </c>
      <c r="P108" s="19" t="n">
        <f aca="false">H_PR*C108+H_PM*D108+H_PD*N108+H_PF*O108</f>
        <v>0</v>
      </c>
    </row>
    <row r="109" customFormat="false" ht="15" hidden="false" customHeight="false" outlineLevel="0" collapsed="false">
      <c r="B109" s="0" t="n">
        <v>89</v>
      </c>
      <c r="C109" s="19" t="n">
        <f aca="false">-IF($B109=0,H_Acq+H_Board,0)-IF(AND($B109&gt;=1,$B109&lt;=H_ReinstM),H_TI+H_ServNPL,0)-IF($B109=2,H_LegalJ*H_LegalShare,0)+IF($B109=H_ReinstM,C$11,0)+IF(AND($B109&gt;H_ReinstM,$B109&lt;=H_ReinstM+C$9),H_Pmt-H_ServPerf,0)+IF($B109=H_ReinstM+C$9,C$12,0)</f>
        <v>0</v>
      </c>
      <c r="D109" s="19" t="n">
        <f aca="false">-IF($B109=0,H_Acq+H_Board,0)-IF(AND($B109&gt;=1,$B109&lt;=H_ModM),H_TI+H_ServNPL,0)-IF($B109=2,H_LegalJ*H_LegalShare,0)+IF(AND($B109&gt;H_ModM,$B109&lt;=H_ModM+D$9),D$10-H_ServPerf,0)+IF($B109=H_ModM+D$9,D$12,0)</f>
        <v>0</v>
      </c>
      <c r="E109" s="19" t="n">
        <f aca="false">-IF($B109=0,H_Acq+H_Board,0)-IF(AND($B109&gt;=1,$B109&lt;=H_ModM),H_TI+H_ServNPL,0)-IF($B109=2,H_LegalJ*H_LegalShare,0)+IF(AND($B109&gt;H_ModM,$B109&lt;=H_ModM+E$9),E$10-H_ServPerf,0)+IF($B109=H_ModM+E$9,E$12,0)</f>
        <v>0</v>
      </c>
      <c r="F109" s="19" t="n">
        <f aca="false">-IF($B109=0,H_Acq+H_Board,0)-IF(AND($B109&gt;=1,$B109&lt;=H_ModM),H_TI+H_ServNPL,0)-IF($B109=2,H_LegalJ*H_LegalShare,0)+IF(AND($B109&gt;H_ModM,$B109&lt;=H_ModM+F$9),F$10-H_ServPerf,0)+IF($B109=H_ModM+F$9,F$12,0)</f>
        <v>0</v>
      </c>
      <c r="G109" s="19" t="n">
        <f aca="false">-IF($B109=0,H_Acq+H_Board,0)-IF(AND($B109&gt;=1,$B109&lt;=H_ModM),H_TI+H_ServNPL,0)-IF($B109=2,H_LegalJ*H_LegalShare,0)+IF(AND($B109&gt;H_ModM,$B109&lt;=H_ModM+G$9),G$10-H_ServPerf,0)+IF($B109=H_ModM+G$9,G$12,0)</f>
        <v>0</v>
      </c>
      <c r="H109" s="19" t="n">
        <f aca="false">-IF($B109=0,H_Acq+H_Board,0)-IF(AND($B109&gt;=1,$B109&lt;=H_ModM),H_TI+H_ServNPL,0)-IF($B109=2,H_LegalJ*H_LegalShare,0)+IF(AND($B109&gt;H_ModM,$B109&lt;=H_ModM+H$9),H$10-H_ServPerf,0)+IF($B109=H_ModM+H$9,H$12,0)</f>
        <v>0</v>
      </c>
      <c r="I109" s="19" t="n">
        <f aca="false">-IF($B109=0,H_Acq+H_Board,0)-IF(AND($B109&gt;=1,$B109&lt;=H_ModM),H_TI+H_ServNPL,0)-IF($B109=2,H_LegalJ*H_LegalShare,0)+IF(AND($B109&gt;H_ModM,$B109&lt;=H_ModM+I$9),I$10-H_ServPerf,0)+IF($B109=H_ModM+I$9,I$12,0)</f>
        <v>0</v>
      </c>
      <c r="J109" s="19" t="n">
        <f aca="false">-IF($B109=0,H_Acq+H_Board,0)-IF(AND($B109&gt;=1,$B109&lt;=H_ModM),H_TI+H_ServNPL,0)-IF($B109=2,H_LegalJ*H_LegalShare,0)+IF(AND($B109&gt;H_ModM,$B109&lt;=H_ModM+J$9),J$10-H_ServPerf,0)+IF($B109=H_ModM+J$9,J$12,0)</f>
        <v>0</v>
      </c>
      <c r="K109" s="19" t="n">
        <f aca="false">-IF($B109=0,H_Acq+H_Board,0)-IF(AND($B109&gt;=1,$B109&lt;=H_ModM),H_TI+H_ServNPL,0)-IF($B109=2,H_LegalJ*H_LegalShare,0)+IF(AND($B109&gt;H_ModM,$B109&lt;=H_ModM+K$9),K$10-H_ServPerf,0)+IF($B109=H_ModM+K$9,K$12,0)</f>
        <v>0</v>
      </c>
      <c r="L109" s="19" t="n">
        <f aca="false">-IF($B109=0,H_Acq+H_Board,0)-IF(AND($B109&gt;=1,$B109&lt;=H_ModM),H_TI+H_ServNPL,0)-IF($B109=2,H_LegalJ*H_LegalShare,0)+IF(AND($B109&gt;H_ModM,$B109&lt;=H_ModM+L$9),L$10-H_ServPerf,0)+IF($B109=H_ModM+L$9,L$12,0)</f>
        <v>0</v>
      </c>
      <c r="M109" s="19" t="n">
        <f aca="false">-IF($B109=0,H_Acq+H_Board,0)-IF(AND($B109&gt;=1,$B109&lt;=H_ModM),H_TI+H_ServNPL,0)-IF($B109=2,H_LegalJ*H_LegalShare,0)+IF(AND($B109&gt;H_ModM,$B109&lt;=H_ModM+M$9),M$10-H_ServPerf,0)+IF($B109=H_ModM+M$9,M$12,0)</f>
        <v>0</v>
      </c>
      <c r="N109" s="19" t="n">
        <f aca="false">-IF($B109=0,H_Acq+H_Board,0)-IF(AND($B109&gt;=1,$B109&lt;=H_DilM+H_DilReo),H_TI+H_ServNPL,0)-IF(AND($B109&gt;H_DilM,$B109&lt;=H_DilM+H_DilReo),H_Util,0)-IF($B109=2,H_LegalJ*H_LegalShare,0)-IF($B109=H_DilM,H_CK+H_Value0*H_Repair+H_DilCost,0)+IF($B109=H_DilM+H_DilReo,H_Value0*(1-H_Haircut)*(1-H_SaleCost),0)</f>
        <v>0</v>
      </c>
      <c r="O109" s="19" t="n">
        <f aca="false">Engine!C120</f>
        <v>0</v>
      </c>
      <c r="P109" s="19" t="n">
        <f aca="false">H_PR*C109+H_PM*D109+H_PD*N109+H_PF*O109</f>
        <v>0</v>
      </c>
    </row>
    <row r="110" customFormat="false" ht="15" hidden="false" customHeight="false" outlineLevel="0" collapsed="false">
      <c r="B110" s="0" t="n">
        <v>90</v>
      </c>
      <c r="C110" s="19" t="n">
        <f aca="false">-IF($B110=0,H_Acq+H_Board,0)-IF(AND($B110&gt;=1,$B110&lt;=H_ReinstM),H_TI+H_ServNPL,0)-IF($B110=2,H_LegalJ*H_LegalShare,0)+IF($B110=H_ReinstM,C$11,0)+IF(AND($B110&gt;H_ReinstM,$B110&lt;=H_ReinstM+C$9),H_Pmt-H_ServPerf,0)+IF($B110=H_ReinstM+C$9,C$12,0)</f>
        <v>0</v>
      </c>
      <c r="D110" s="19" t="n">
        <f aca="false">-IF($B110=0,H_Acq+H_Board,0)-IF(AND($B110&gt;=1,$B110&lt;=H_ModM),H_TI+H_ServNPL,0)-IF($B110=2,H_LegalJ*H_LegalShare,0)+IF(AND($B110&gt;H_ModM,$B110&lt;=H_ModM+D$9),D$10-H_ServPerf,0)+IF($B110=H_ModM+D$9,D$12,0)</f>
        <v>0</v>
      </c>
      <c r="E110" s="19" t="n">
        <f aca="false">-IF($B110=0,H_Acq+H_Board,0)-IF(AND($B110&gt;=1,$B110&lt;=H_ModM),H_TI+H_ServNPL,0)-IF($B110=2,H_LegalJ*H_LegalShare,0)+IF(AND($B110&gt;H_ModM,$B110&lt;=H_ModM+E$9),E$10-H_ServPerf,0)+IF($B110=H_ModM+E$9,E$12,0)</f>
        <v>0</v>
      </c>
      <c r="F110" s="19" t="n">
        <f aca="false">-IF($B110=0,H_Acq+H_Board,0)-IF(AND($B110&gt;=1,$B110&lt;=H_ModM),H_TI+H_ServNPL,0)-IF($B110=2,H_LegalJ*H_LegalShare,0)+IF(AND($B110&gt;H_ModM,$B110&lt;=H_ModM+F$9),F$10-H_ServPerf,0)+IF($B110=H_ModM+F$9,F$12,0)</f>
        <v>0</v>
      </c>
      <c r="G110" s="19" t="n">
        <f aca="false">-IF($B110=0,H_Acq+H_Board,0)-IF(AND($B110&gt;=1,$B110&lt;=H_ModM),H_TI+H_ServNPL,0)-IF($B110=2,H_LegalJ*H_LegalShare,0)+IF(AND($B110&gt;H_ModM,$B110&lt;=H_ModM+G$9),G$10-H_ServPerf,0)+IF($B110=H_ModM+G$9,G$12,0)</f>
        <v>0</v>
      </c>
      <c r="H110" s="19" t="n">
        <f aca="false">-IF($B110=0,H_Acq+H_Board,0)-IF(AND($B110&gt;=1,$B110&lt;=H_ModM),H_TI+H_ServNPL,0)-IF($B110=2,H_LegalJ*H_LegalShare,0)+IF(AND($B110&gt;H_ModM,$B110&lt;=H_ModM+H$9),H$10-H_ServPerf,0)+IF($B110=H_ModM+H$9,H$12,0)</f>
        <v>0</v>
      </c>
      <c r="I110" s="19" t="n">
        <f aca="false">-IF($B110=0,H_Acq+H_Board,0)-IF(AND($B110&gt;=1,$B110&lt;=H_ModM),H_TI+H_ServNPL,0)-IF($B110=2,H_LegalJ*H_LegalShare,0)+IF(AND($B110&gt;H_ModM,$B110&lt;=H_ModM+I$9),I$10-H_ServPerf,0)+IF($B110=H_ModM+I$9,I$12,0)</f>
        <v>0</v>
      </c>
      <c r="J110" s="19" t="n">
        <f aca="false">-IF($B110=0,H_Acq+H_Board,0)-IF(AND($B110&gt;=1,$B110&lt;=H_ModM),H_TI+H_ServNPL,0)-IF($B110=2,H_LegalJ*H_LegalShare,0)+IF(AND($B110&gt;H_ModM,$B110&lt;=H_ModM+J$9),J$10-H_ServPerf,0)+IF($B110=H_ModM+J$9,J$12,0)</f>
        <v>0</v>
      </c>
      <c r="K110" s="19" t="n">
        <f aca="false">-IF($B110=0,H_Acq+H_Board,0)-IF(AND($B110&gt;=1,$B110&lt;=H_ModM),H_TI+H_ServNPL,0)-IF($B110=2,H_LegalJ*H_LegalShare,0)+IF(AND($B110&gt;H_ModM,$B110&lt;=H_ModM+K$9),K$10-H_ServPerf,0)+IF($B110=H_ModM+K$9,K$12,0)</f>
        <v>0</v>
      </c>
      <c r="L110" s="19" t="n">
        <f aca="false">-IF($B110=0,H_Acq+H_Board,0)-IF(AND($B110&gt;=1,$B110&lt;=H_ModM),H_TI+H_ServNPL,0)-IF($B110=2,H_LegalJ*H_LegalShare,0)+IF(AND($B110&gt;H_ModM,$B110&lt;=H_ModM+L$9),L$10-H_ServPerf,0)+IF($B110=H_ModM+L$9,L$12,0)</f>
        <v>0</v>
      </c>
      <c r="M110" s="19" t="n">
        <f aca="false">-IF($B110=0,H_Acq+H_Board,0)-IF(AND($B110&gt;=1,$B110&lt;=H_ModM),H_TI+H_ServNPL,0)-IF($B110=2,H_LegalJ*H_LegalShare,0)+IF(AND($B110&gt;H_ModM,$B110&lt;=H_ModM+M$9),M$10-H_ServPerf,0)+IF($B110=H_ModM+M$9,M$12,0)</f>
        <v>0</v>
      </c>
      <c r="N110" s="19" t="n">
        <f aca="false">-IF($B110=0,H_Acq+H_Board,0)-IF(AND($B110&gt;=1,$B110&lt;=H_DilM+H_DilReo),H_TI+H_ServNPL,0)-IF(AND($B110&gt;H_DilM,$B110&lt;=H_DilM+H_DilReo),H_Util,0)-IF($B110=2,H_LegalJ*H_LegalShare,0)-IF($B110=H_DilM,H_CK+H_Value0*H_Repair+H_DilCost,0)+IF($B110=H_DilM+H_DilReo,H_Value0*(1-H_Haircut)*(1-H_SaleCost),0)</f>
        <v>0</v>
      </c>
      <c r="O110" s="19" t="n">
        <f aca="false">Engine!C121</f>
        <v>0</v>
      </c>
      <c r="P110" s="19" t="n">
        <f aca="false">H_PR*C110+H_PM*D110+H_PD*N110+H_PF*O110</f>
        <v>0</v>
      </c>
    </row>
    <row r="119" customFormat="false" ht="15" hidden="false" customHeight="false" outlineLevel="0" collapsed="false">
      <c r="B119" s="2" t="s">
        <v>181</v>
      </c>
    </row>
    <row r="120" customFormat="false" ht="15" hidden="false" customHeight="false" outlineLevel="0" collapsed="false">
      <c r="B120" s="0" t="n">
        <v>0</v>
      </c>
      <c r="C120" s="19" t="n">
        <f aca="false">C20-IF($B20=0,H_Floor,0)</f>
        <v>-71454.426947247</v>
      </c>
      <c r="D120" s="19" t="n">
        <f aca="false">D20-IF($B20=0,H_Floor,0)</f>
        <v>-71454.426947247</v>
      </c>
      <c r="E120" s="19" t="n">
        <f aca="false">E20-IF($B20=0,H_Floor,0)</f>
        <v>-71454.426947247</v>
      </c>
      <c r="F120" s="19" t="n">
        <f aca="false">F20-IF($B20=0,H_Floor,0)</f>
        <v>-71454.426947247</v>
      </c>
      <c r="G120" s="19" t="n">
        <f aca="false">G20-IF($B20=0,H_Floor,0)</f>
        <v>-71454.426947247</v>
      </c>
      <c r="H120" s="19" t="n">
        <f aca="false">H20-IF($B20=0,H_Floor,0)</f>
        <v>-71454.426947247</v>
      </c>
      <c r="I120" s="19" t="n">
        <f aca="false">I20-IF($B20=0,H_Floor,0)</f>
        <v>-71454.426947247</v>
      </c>
      <c r="J120" s="19" t="n">
        <f aca="false">J20-IF($B20=0,H_Floor,0)</f>
        <v>-71454.426947247</v>
      </c>
      <c r="K120" s="19" t="n">
        <f aca="false">K20-IF($B20=0,H_Floor,0)</f>
        <v>-71454.426947247</v>
      </c>
      <c r="L120" s="19" t="n">
        <f aca="false">L20-IF($B20=0,H_Floor,0)</f>
        <v>-71454.426947247</v>
      </c>
      <c r="M120" s="19" t="n">
        <f aca="false">M20-IF($B20=0,H_Floor,0)</f>
        <v>-71454.426947247</v>
      </c>
      <c r="N120" s="19" t="n">
        <f aca="false">N20-IF($B20=0,H_Floor,0)</f>
        <v>-71454.426947247</v>
      </c>
      <c r="O120" s="19" t="n">
        <f aca="false">O20-IF($B20=0,H_Floor,0)</f>
        <v>-71454.426947247</v>
      </c>
      <c r="P120" s="19" t="n">
        <f aca="false">P20-IF($B20=0,H_Floor,0)</f>
        <v>-71454.426947247</v>
      </c>
    </row>
    <row r="121" customFormat="false" ht="15" hidden="false" customHeight="false" outlineLevel="0" collapsed="false">
      <c r="B121" s="0" t="n">
        <v>1</v>
      </c>
      <c r="C121" s="19" t="n">
        <f aca="false">C21-IF($B21=0,H_Floor,0)</f>
        <v>-520</v>
      </c>
      <c r="D121" s="19" t="n">
        <f aca="false">D21-IF($B21=0,H_Floor,0)</f>
        <v>-520</v>
      </c>
      <c r="E121" s="19" t="n">
        <f aca="false">E21-IF($B21=0,H_Floor,0)</f>
        <v>-520</v>
      </c>
      <c r="F121" s="19" t="n">
        <f aca="false">F21-IF($B21=0,H_Floor,0)</f>
        <v>-520</v>
      </c>
      <c r="G121" s="19" t="n">
        <f aca="false">G21-IF($B21=0,H_Floor,0)</f>
        <v>-520</v>
      </c>
      <c r="H121" s="19" t="n">
        <f aca="false">H21-IF($B21=0,H_Floor,0)</f>
        <v>-520</v>
      </c>
      <c r="I121" s="19" t="n">
        <f aca="false">I21-IF($B21=0,H_Floor,0)</f>
        <v>-520</v>
      </c>
      <c r="J121" s="19" t="n">
        <f aca="false">J21-IF($B21=0,H_Floor,0)</f>
        <v>-520</v>
      </c>
      <c r="K121" s="19" t="n">
        <f aca="false">K21-IF($B21=0,H_Floor,0)</f>
        <v>-520</v>
      </c>
      <c r="L121" s="19" t="n">
        <f aca="false">L21-IF($B21=0,H_Floor,0)</f>
        <v>-520</v>
      </c>
      <c r="M121" s="19" t="n">
        <f aca="false">M21-IF($B21=0,H_Floor,0)</f>
        <v>-520</v>
      </c>
      <c r="N121" s="19" t="n">
        <f aca="false">N21-IF($B21=0,H_Floor,0)</f>
        <v>-520</v>
      </c>
      <c r="O121" s="19" t="n">
        <f aca="false">O21-IF($B21=0,H_Floor,0)</f>
        <v>-520</v>
      </c>
      <c r="P121" s="19" t="n">
        <f aca="false">P21-IF($B21=0,H_Floor,0)</f>
        <v>-520</v>
      </c>
    </row>
    <row r="122" customFormat="false" ht="15" hidden="false" customHeight="false" outlineLevel="0" collapsed="false">
      <c r="B122" s="0" t="n">
        <v>2</v>
      </c>
      <c r="C122" s="19" t="n">
        <f aca="false">C22-IF($B22=0,H_Floor,0)</f>
        <v>-3770</v>
      </c>
      <c r="D122" s="19" t="n">
        <f aca="false">D22-IF($B22=0,H_Floor,0)</f>
        <v>-3770</v>
      </c>
      <c r="E122" s="19" t="n">
        <f aca="false">E22-IF($B22=0,H_Floor,0)</f>
        <v>-3770</v>
      </c>
      <c r="F122" s="19" t="n">
        <f aca="false">F22-IF($B22=0,H_Floor,0)</f>
        <v>-3770</v>
      </c>
      <c r="G122" s="19" t="n">
        <f aca="false">G22-IF($B22=0,H_Floor,0)</f>
        <v>-3770</v>
      </c>
      <c r="H122" s="19" t="n">
        <f aca="false">H22-IF($B22=0,H_Floor,0)</f>
        <v>-3770</v>
      </c>
      <c r="I122" s="19" t="n">
        <f aca="false">I22-IF($B22=0,H_Floor,0)</f>
        <v>-3770</v>
      </c>
      <c r="J122" s="19" t="n">
        <f aca="false">J22-IF($B22=0,H_Floor,0)</f>
        <v>-3770</v>
      </c>
      <c r="K122" s="19" t="n">
        <f aca="false">K22-IF($B22=0,H_Floor,0)</f>
        <v>-3770</v>
      </c>
      <c r="L122" s="19" t="n">
        <f aca="false">L22-IF($B22=0,H_Floor,0)</f>
        <v>-3770</v>
      </c>
      <c r="M122" s="19" t="n">
        <f aca="false">M22-IF($B22=0,H_Floor,0)</f>
        <v>-3770</v>
      </c>
      <c r="N122" s="19" t="n">
        <f aca="false">N22-IF($B22=0,H_Floor,0)</f>
        <v>-3770</v>
      </c>
      <c r="O122" s="19" t="n">
        <f aca="false">O22-IF($B22=0,H_Floor,0)</f>
        <v>-3770</v>
      </c>
      <c r="P122" s="19" t="n">
        <f aca="false">P22-IF($B22=0,H_Floor,0)</f>
        <v>-3770</v>
      </c>
    </row>
    <row r="123" customFormat="false" ht="15" hidden="false" customHeight="false" outlineLevel="0" collapsed="false">
      <c r="B123" s="0" t="n">
        <v>3</v>
      </c>
      <c r="C123" s="19" t="n">
        <f aca="false">C23-IF($B23=0,H_Floor,0)</f>
        <v>-520</v>
      </c>
      <c r="D123" s="19" t="n">
        <f aca="false">D23-IF($B23=0,H_Floor,0)</f>
        <v>-520</v>
      </c>
      <c r="E123" s="19" t="n">
        <f aca="false">E23-IF($B23=0,H_Floor,0)</f>
        <v>-520</v>
      </c>
      <c r="F123" s="19" t="n">
        <f aca="false">F23-IF($B23=0,H_Floor,0)</f>
        <v>-520</v>
      </c>
      <c r="G123" s="19" t="n">
        <f aca="false">G23-IF($B23=0,H_Floor,0)</f>
        <v>-520</v>
      </c>
      <c r="H123" s="19" t="n">
        <f aca="false">H23-IF($B23=0,H_Floor,0)</f>
        <v>-520</v>
      </c>
      <c r="I123" s="19" t="n">
        <f aca="false">I23-IF($B23=0,H_Floor,0)</f>
        <v>-520</v>
      </c>
      <c r="J123" s="19" t="n">
        <f aca="false">J23-IF($B23=0,H_Floor,0)</f>
        <v>-520</v>
      </c>
      <c r="K123" s="19" t="n">
        <f aca="false">K23-IF($B23=0,H_Floor,0)</f>
        <v>-520</v>
      </c>
      <c r="L123" s="19" t="n">
        <f aca="false">L23-IF($B23=0,H_Floor,0)</f>
        <v>-520</v>
      </c>
      <c r="M123" s="19" t="n">
        <f aca="false">M23-IF($B23=0,H_Floor,0)</f>
        <v>-520</v>
      </c>
      <c r="N123" s="19" t="n">
        <f aca="false">N23-IF($B23=0,H_Floor,0)</f>
        <v>-520</v>
      </c>
      <c r="O123" s="19" t="n">
        <f aca="false">O23-IF($B23=0,H_Floor,0)</f>
        <v>-520</v>
      </c>
      <c r="P123" s="19" t="n">
        <f aca="false">P23-IF($B23=0,H_Floor,0)</f>
        <v>-520</v>
      </c>
    </row>
    <row r="124" customFormat="false" ht="15" hidden="false" customHeight="false" outlineLevel="0" collapsed="false">
      <c r="B124" s="0" t="n">
        <v>4</v>
      </c>
      <c r="C124" s="19" t="n">
        <f aca="false">C24-IF($B24=0,H_Floor,0)</f>
        <v>-520</v>
      </c>
      <c r="D124" s="19" t="n">
        <f aca="false">D24-IF($B24=0,H_Floor,0)</f>
        <v>-520</v>
      </c>
      <c r="E124" s="19" t="n">
        <f aca="false">E24-IF($B24=0,H_Floor,0)</f>
        <v>-520</v>
      </c>
      <c r="F124" s="19" t="n">
        <f aca="false">F24-IF($B24=0,H_Floor,0)</f>
        <v>-520</v>
      </c>
      <c r="G124" s="19" t="n">
        <f aca="false">G24-IF($B24=0,H_Floor,0)</f>
        <v>-520</v>
      </c>
      <c r="H124" s="19" t="n">
        <f aca="false">H24-IF($B24=0,H_Floor,0)</f>
        <v>-520</v>
      </c>
      <c r="I124" s="19" t="n">
        <f aca="false">I24-IF($B24=0,H_Floor,0)</f>
        <v>-520</v>
      </c>
      <c r="J124" s="19" t="n">
        <f aca="false">J24-IF($B24=0,H_Floor,0)</f>
        <v>-520</v>
      </c>
      <c r="K124" s="19" t="n">
        <f aca="false">K24-IF($B24=0,H_Floor,0)</f>
        <v>-520</v>
      </c>
      <c r="L124" s="19" t="n">
        <f aca="false">L24-IF($B24=0,H_Floor,0)</f>
        <v>-520</v>
      </c>
      <c r="M124" s="19" t="n">
        <f aca="false">M24-IF($B24=0,H_Floor,0)</f>
        <v>-520</v>
      </c>
      <c r="N124" s="19" t="n">
        <f aca="false">N24-IF($B24=0,H_Floor,0)</f>
        <v>-520</v>
      </c>
      <c r="O124" s="19" t="n">
        <f aca="false">O24-IF($B24=0,H_Floor,0)</f>
        <v>-520</v>
      </c>
      <c r="P124" s="19" t="n">
        <f aca="false">P24-IF($B24=0,H_Floor,0)</f>
        <v>-520</v>
      </c>
    </row>
    <row r="125" customFormat="false" ht="15" hidden="false" customHeight="false" outlineLevel="0" collapsed="false">
      <c r="B125" s="0" t="n">
        <v>5</v>
      </c>
      <c r="C125" s="19" t="n">
        <f aca="false">C25-IF($B25=0,H_Floor,0)</f>
        <v>-520</v>
      </c>
      <c r="D125" s="19" t="n">
        <f aca="false">D25-IF($B25=0,H_Floor,0)</f>
        <v>-520</v>
      </c>
      <c r="E125" s="19" t="n">
        <f aca="false">E25-IF($B25=0,H_Floor,0)</f>
        <v>-520</v>
      </c>
      <c r="F125" s="19" t="n">
        <f aca="false">F25-IF($B25=0,H_Floor,0)</f>
        <v>-520</v>
      </c>
      <c r="G125" s="19" t="n">
        <f aca="false">G25-IF($B25=0,H_Floor,0)</f>
        <v>-520</v>
      </c>
      <c r="H125" s="19" t="n">
        <f aca="false">H25-IF($B25=0,H_Floor,0)</f>
        <v>-520</v>
      </c>
      <c r="I125" s="19" t="n">
        <f aca="false">I25-IF($B25=0,H_Floor,0)</f>
        <v>-520</v>
      </c>
      <c r="J125" s="19" t="n">
        <f aca="false">J25-IF($B25=0,H_Floor,0)</f>
        <v>-520</v>
      </c>
      <c r="K125" s="19" t="n">
        <f aca="false">K25-IF($B25=0,H_Floor,0)</f>
        <v>-520</v>
      </c>
      <c r="L125" s="19" t="n">
        <f aca="false">L25-IF($B25=0,H_Floor,0)</f>
        <v>-520</v>
      </c>
      <c r="M125" s="19" t="n">
        <f aca="false">M25-IF($B25=0,H_Floor,0)</f>
        <v>-520</v>
      </c>
      <c r="N125" s="19" t="n">
        <f aca="false">N25-IF($B25=0,H_Floor,0)</f>
        <v>-520</v>
      </c>
      <c r="O125" s="19" t="n">
        <f aca="false">O25-IF($B25=0,H_Floor,0)</f>
        <v>-520</v>
      </c>
      <c r="P125" s="19" t="n">
        <f aca="false">P25-IF($B25=0,H_Floor,0)</f>
        <v>-520</v>
      </c>
    </row>
    <row r="126" customFormat="false" ht="15" hidden="false" customHeight="false" outlineLevel="0" collapsed="false">
      <c r="B126" s="0" t="n">
        <v>6</v>
      </c>
      <c r="C126" s="19" t="n">
        <f aca="false">C26-IF($B26=0,H_Floor,0)</f>
        <v>-520</v>
      </c>
      <c r="D126" s="19" t="n">
        <f aca="false">D26-IF($B26=0,H_Floor,0)</f>
        <v>-520</v>
      </c>
      <c r="E126" s="19" t="n">
        <f aca="false">E26-IF($B26=0,H_Floor,0)</f>
        <v>-520</v>
      </c>
      <c r="F126" s="19" t="n">
        <f aca="false">F26-IF($B26=0,H_Floor,0)</f>
        <v>-520</v>
      </c>
      <c r="G126" s="19" t="n">
        <f aca="false">G26-IF($B26=0,H_Floor,0)</f>
        <v>-520</v>
      </c>
      <c r="H126" s="19" t="n">
        <f aca="false">H26-IF($B26=0,H_Floor,0)</f>
        <v>-520</v>
      </c>
      <c r="I126" s="19" t="n">
        <f aca="false">I26-IF($B26=0,H_Floor,0)</f>
        <v>-520</v>
      </c>
      <c r="J126" s="19" t="n">
        <f aca="false">J26-IF($B26=0,H_Floor,0)</f>
        <v>-520</v>
      </c>
      <c r="K126" s="19" t="n">
        <f aca="false">K26-IF($B26=0,H_Floor,0)</f>
        <v>-520</v>
      </c>
      <c r="L126" s="19" t="n">
        <f aca="false">L26-IF($B26=0,H_Floor,0)</f>
        <v>-520</v>
      </c>
      <c r="M126" s="19" t="n">
        <f aca="false">M26-IF($B26=0,H_Floor,0)</f>
        <v>-520</v>
      </c>
      <c r="N126" s="19" t="n">
        <f aca="false">N26-IF($B26=0,H_Floor,0)</f>
        <v>-520</v>
      </c>
      <c r="O126" s="19" t="n">
        <f aca="false">O26-IF($B26=0,H_Floor,0)</f>
        <v>-520</v>
      </c>
      <c r="P126" s="19" t="n">
        <f aca="false">P26-IF($B26=0,H_Floor,0)</f>
        <v>-520</v>
      </c>
    </row>
    <row r="127" customFormat="false" ht="15" hidden="false" customHeight="false" outlineLevel="0" collapsed="false">
      <c r="B127" s="0" t="n">
        <v>7</v>
      </c>
      <c r="C127" s="19" t="n">
        <f aca="false">C27-IF($B27=0,H_Floor,0)</f>
        <v>-520</v>
      </c>
      <c r="D127" s="19" t="n">
        <f aca="false">D27-IF($B27=0,H_Floor,0)</f>
        <v>939.499864576801</v>
      </c>
      <c r="E127" s="19" t="n">
        <f aca="false">E27-IF($B27=0,H_Floor,0)</f>
        <v>810.303081774996</v>
      </c>
      <c r="F127" s="19" t="n">
        <f aca="false">F27-IF($B27=0,H_Floor,0)</f>
        <v>1111.49174582318</v>
      </c>
      <c r="G127" s="19" t="n">
        <f aca="false">G27-IF($B27=0,H_Floor,0)</f>
        <v>1207.9551031955</v>
      </c>
      <c r="H127" s="19" t="n">
        <f aca="false">H27-IF($B27=0,H_Floor,0)</f>
        <v>1020.00000000013</v>
      </c>
      <c r="I127" s="19" t="n">
        <f aca="false">I27-IF($B27=0,H_Floor,0)</f>
        <v>939.499864576801</v>
      </c>
      <c r="J127" s="19" t="n">
        <f aca="false">J27-IF($B27=0,H_Floor,0)</f>
        <v>939.499864576801</v>
      </c>
      <c r="K127" s="19" t="n">
        <f aca="false">K27-IF($B27=0,H_Floor,0)</f>
        <v>939.499864576801</v>
      </c>
      <c r="L127" s="19" t="n">
        <f aca="false">L27-IF($B27=0,H_Floor,0)</f>
        <v>939.499864576801</v>
      </c>
      <c r="M127" s="19" t="n">
        <f aca="false">M27-IF($B27=0,H_Floor,0)</f>
        <v>939.499864576801</v>
      </c>
      <c r="N127" s="19" t="n">
        <f aca="false">N27-IF($B27=0,H_Floor,0)</f>
        <v>-520</v>
      </c>
      <c r="O127" s="19" t="n">
        <f aca="false">O27-IF($B27=0,H_Floor,0)</f>
        <v>-520</v>
      </c>
      <c r="P127" s="19" t="n">
        <f aca="false">P27-IF($B27=0,H_Floor,0)</f>
        <v>-82.1500406269597</v>
      </c>
    </row>
    <row r="128" customFormat="false" ht="15" hidden="false" customHeight="false" outlineLevel="0" collapsed="false">
      <c r="B128" s="0" t="n">
        <v>8</v>
      </c>
      <c r="C128" s="19" t="n">
        <f aca="false">C28-IF($B28=0,H_Floor,0)</f>
        <v>-520</v>
      </c>
      <c r="D128" s="19" t="n">
        <f aca="false">D28-IF($B28=0,H_Floor,0)</f>
        <v>939.499864576801</v>
      </c>
      <c r="E128" s="19" t="n">
        <f aca="false">E28-IF($B28=0,H_Floor,0)</f>
        <v>810.303081774996</v>
      </c>
      <c r="F128" s="19" t="n">
        <f aca="false">F28-IF($B28=0,H_Floor,0)</f>
        <v>1111.49174582318</v>
      </c>
      <c r="G128" s="19" t="n">
        <f aca="false">G28-IF($B28=0,H_Floor,0)</f>
        <v>1207.9551031955</v>
      </c>
      <c r="H128" s="19" t="n">
        <f aca="false">H28-IF($B28=0,H_Floor,0)</f>
        <v>1020.00000000013</v>
      </c>
      <c r="I128" s="19" t="n">
        <f aca="false">I28-IF($B28=0,H_Floor,0)</f>
        <v>939.499864576801</v>
      </c>
      <c r="J128" s="19" t="n">
        <f aca="false">J28-IF($B28=0,H_Floor,0)</f>
        <v>939.499864576801</v>
      </c>
      <c r="K128" s="19" t="n">
        <f aca="false">K28-IF($B28=0,H_Floor,0)</f>
        <v>939.499864576801</v>
      </c>
      <c r="L128" s="19" t="n">
        <f aca="false">L28-IF($B28=0,H_Floor,0)</f>
        <v>939.499864576801</v>
      </c>
      <c r="M128" s="19" t="n">
        <f aca="false">M28-IF($B28=0,H_Floor,0)</f>
        <v>939.499864576801</v>
      </c>
      <c r="N128" s="19" t="n">
        <f aca="false">N28-IF($B28=0,H_Floor,0)</f>
        <v>-520</v>
      </c>
      <c r="O128" s="19" t="n">
        <f aca="false">O28-IF($B28=0,H_Floor,0)</f>
        <v>-520</v>
      </c>
      <c r="P128" s="19" t="n">
        <f aca="false">P28-IF($B28=0,H_Floor,0)</f>
        <v>-82.1500406269597</v>
      </c>
    </row>
    <row r="129" customFormat="false" ht="15" hidden="false" customHeight="false" outlineLevel="0" collapsed="false">
      <c r="B129" s="0" t="n">
        <v>9</v>
      </c>
      <c r="C129" s="19" t="n">
        <f aca="false">C29-IF($B29=0,H_Floor,0)</f>
        <v>45662.1469014901</v>
      </c>
      <c r="D129" s="19" t="n">
        <f aca="false">D29-IF($B29=0,H_Floor,0)</f>
        <v>939.499864576801</v>
      </c>
      <c r="E129" s="19" t="n">
        <f aca="false">E29-IF($B29=0,H_Floor,0)</f>
        <v>810.303081774996</v>
      </c>
      <c r="F129" s="19" t="n">
        <f aca="false">F29-IF($B29=0,H_Floor,0)</f>
        <v>1111.49174582318</v>
      </c>
      <c r="G129" s="19" t="n">
        <f aca="false">G29-IF($B29=0,H_Floor,0)</f>
        <v>1207.9551031955</v>
      </c>
      <c r="H129" s="19" t="n">
        <f aca="false">H29-IF($B29=0,H_Floor,0)</f>
        <v>1020.00000000013</v>
      </c>
      <c r="I129" s="19" t="n">
        <f aca="false">I29-IF($B29=0,H_Floor,0)</f>
        <v>939.499864576801</v>
      </c>
      <c r="J129" s="19" t="n">
        <f aca="false">J29-IF($B29=0,H_Floor,0)</f>
        <v>939.499864576801</v>
      </c>
      <c r="K129" s="19" t="n">
        <f aca="false">K29-IF($B29=0,H_Floor,0)</f>
        <v>939.499864576801</v>
      </c>
      <c r="L129" s="19" t="n">
        <f aca="false">L29-IF($B29=0,H_Floor,0)</f>
        <v>939.499864576801</v>
      </c>
      <c r="M129" s="19" t="n">
        <f aca="false">M29-IF($B29=0,H_Floor,0)</f>
        <v>939.499864576801</v>
      </c>
      <c r="N129" s="19" t="n">
        <f aca="false">N29-IF($B29=0,H_Floor,0)</f>
        <v>-520</v>
      </c>
      <c r="O129" s="19" t="n">
        <f aca="false">O29-IF($B29=0,H_Floor,0)</f>
        <v>-520</v>
      </c>
      <c r="P129" s="19" t="n">
        <f aca="false">P29-IF($B29=0,H_Floor,0)</f>
        <v>4536.06464952205</v>
      </c>
    </row>
    <row r="130" customFormat="false" ht="15" hidden="false" customHeight="false" outlineLevel="0" collapsed="false">
      <c r="B130" s="0" t="n">
        <v>10</v>
      </c>
      <c r="C130" s="19" t="n">
        <f aca="false">C30-IF($B30=0,H_Floor,0)</f>
        <v>1078.2909607675</v>
      </c>
      <c r="D130" s="19" t="n">
        <f aca="false">D30-IF($B30=0,H_Floor,0)</f>
        <v>939.499864576801</v>
      </c>
      <c r="E130" s="19" t="n">
        <f aca="false">E30-IF($B30=0,H_Floor,0)</f>
        <v>810.303081774996</v>
      </c>
      <c r="F130" s="19" t="n">
        <f aca="false">F30-IF($B30=0,H_Floor,0)</f>
        <v>1111.49174582318</v>
      </c>
      <c r="G130" s="19" t="n">
        <f aca="false">G30-IF($B30=0,H_Floor,0)</f>
        <v>1207.9551031955</v>
      </c>
      <c r="H130" s="19" t="n">
        <f aca="false">H30-IF($B30=0,H_Floor,0)</f>
        <v>1020.00000000013</v>
      </c>
      <c r="I130" s="19" t="n">
        <f aca="false">I30-IF($B30=0,H_Floor,0)</f>
        <v>939.499864576801</v>
      </c>
      <c r="J130" s="19" t="n">
        <f aca="false">J30-IF($B30=0,H_Floor,0)</f>
        <v>939.499864576801</v>
      </c>
      <c r="K130" s="19" t="n">
        <f aca="false">K30-IF($B30=0,H_Floor,0)</f>
        <v>939.499864576801</v>
      </c>
      <c r="L130" s="19" t="n">
        <f aca="false">L30-IF($B30=0,H_Floor,0)</f>
        <v>939.499864576801</v>
      </c>
      <c r="M130" s="19" t="n">
        <f aca="false">M30-IF($B30=0,H_Floor,0)</f>
        <v>939.499864576801</v>
      </c>
      <c r="N130" s="19" t="n">
        <f aca="false">N30-IF($B30=0,H_Floor,0)</f>
        <v>-10820</v>
      </c>
      <c r="O130" s="19" t="n">
        <f aca="false">O30-IF($B30=0,H_Floor,0)</f>
        <v>-520</v>
      </c>
      <c r="P130" s="19" t="n">
        <f aca="false">P30-IF($B30=0,H_Floor,0)</f>
        <v>-1467.32094455021</v>
      </c>
    </row>
    <row r="131" customFormat="false" ht="15" hidden="false" customHeight="false" outlineLevel="0" collapsed="false">
      <c r="B131" s="0" t="n">
        <v>11</v>
      </c>
      <c r="C131" s="19" t="n">
        <f aca="false">C31-IF($B31=0,H_Floor,0)</f>
        <v>1078.2909607675</v>
      </c>
      <c r="D131" s="19" t="n">
        <f aca="false">D31-IF($B31=0,H_Floor,0)</f>
        <v>939.499864576801</v>
      </c>
      <c r="E131" s="19" t="n">
        <f aca="false">E31-IF($B31=0,H_Floor,0)</f>
        <v>810.303081774996</v>
      </c>
      <c r="F131" s="19" t="n">
        <f aca="false">F31-IF($B31=0,H_Floor,0)</f>
        <v>1111.49174582318</v>
      </c>
      <c r="G131" s="19" t="n">
        <f aca="false">G31-IF($B31=0,H_Floor,0)</f>
        <v>1207.9551031955</v>
      </c>
      <c r="H131" s="19" t="n">
        <f aca="false">H31-IF($B31=0,H_Floor,0)</f>
        <v>1020.00000000013</v>
      </c>
      <c r="I131" s="19" t="n">
        <f aca="false">I31-IF($B31=0,H_Floor,0)</f>
        <v>939.499864576801</v>
      </c>
      <c r="J131" s="19" t="n">
        <f aca="false">J31-IF($B31=0,H_Floor,0)</f>
        <v>939.499864576801</v>
      </c>
      <c r="K131" s="19" t="n">
        <f aca="false">K31-IF($B31=0,H_Floor,0)</f>
        <v>939.499864576801</v>
      </c>
      <c r="L131" s="19" t="n">
        <f aca="false">L31-IF($B31=0,H_Floor,0)</f>
        <v>939.499864576801</v>
      </c>
      <c r="M131" s="19" t="n">
        <f aca="false">M31-IF($B31=0,H_Floor,0)</f>
        <v>939.499864576801</v>
      </c>
      <c r="N131" s="19" t="n">
        <f aca="false">N31-IF($B31=0,H_Floor,0)</f>
        <v>-670</v>
      </c>
      <c r="O131" s="19" t="n">
        <f aca="false">O31-IF($B31=0,H_Floor,0)</f>
        <v>-520</v>
      </c>
      <c r="P131" s="19" t="n">
        <f aca="false">P31-IF($B31=0,H_Floor,0)</f>
        <v>55.1790554497908</v>
      </c>
    </row>
    <row r="132" customFormat="false" ht="15" hidden="false" customHeight="false" outlineLevel="0" collapsed="false">
      <c r="B132" s="0" t="n">
        <v>12</v>
      </c>
      <c r="C132" s="19" t="n">
        <f aca="false">C32-IF($B32=0,H_Floor,0)</f>
        <v>1078.2909607675</v>
      </c>
      <c r="D132" s="19" t="n">
        <f aca="false">D32-IF($B32=0,H_Floor,0)</f>
        <v>939.499864576801</v>
      </c>
      <c r="E132" s="19" t="n">
        <f aca="false">E32-IF($B32=0,H_Floor,0)</f>
        <v>810.303081774996</v>
      </c>
      <c r="F132" s="19" t="n">
        <f aca="false">F32-IF($B32=0,H_Floor,0)</f>
        <v>1111.49174582318</v>
      </c>
      <c r="G132" s="19" t="n">
        <f aca="false">G32-IF($B32=0,H_Floor,0)</f>
        <v>1207.9551031955</v>
      </c>
      <c r="H132" s="19" t="n">
        <f aca="false">H32-IF($B32=0,H_Floor,0)</f>
        <v>1020.00000000013</v>
      </c>
      <c r="I132" s="19" t="n">
        <f aca="false">I32-IF($B32=0,H_Floor,0)</f>
        <v>939.499864576801</v>
      </c>
      <c r="J132" s="19" t="n">
        <f aca="false">J32-IF($B32=0,H_Floor,0)</f>
        <v>939.499864576801</v>
      </c>
      <c r="K132" s="19" t="n">
        <f aca="false">K32-IF($B32=0,H_Floor,0)</f>
        <v>939.499864576801</v>
      </c>
      <c r="L132" s="19" t="n">
        <f aca="false">L32-IF($B32=0,H_Floor,0)</f>
        <v>126462.194442254</v>
      </c>
      <c r="M132" s="19" t="n">
        <f aca="false">M32-IF($B32=0,H_Floor,0)</f>
        <v>939.499864576801</v>
      </c>
      <c r="N132" s="19" t="n">
        <f aca="false">N32-IF($B32=0,H_Floor,0)</f>
        <v>-670</v>
      </c>
      <c r="O132" s="19" t="n">
        <f aca="false">O32-IF($B32=0,H_Floor,0)</f>
        <v>-520</v>
      </c>
      <c r="P132" s="19" t="n">
        <f aca="false">P32-IF($B32=0,H_Floor,0)</f>
        <v>55.1790554497908</v>
      </c>
    </row>
    <row r="133" customFormat="false" ht="15" hidden="false" customHeight="false" outlineLevel="0" collapsed="false">
      <c r="B133" s="0" t="n">
        <v>13</v>
      </c>
      <c r="C133" s="19" t="n">
        <f aca="false">C33-IF($B33=0,H_Floor,0)</f>
        <v>1078.2909607675</v>
      </c>
      <c r="D133" s="19" t="n">
        <f aca="false">D33-IF($B33=0,H_Floor,0)</f>
        <v>939.499864576801</v>
      </c>
      <c r="E133" s="19" t="n">
        <f aca="false">E33-IF($B33=0,H_Floor,0)</f>
        <v>810.303081774996</v>
      </c>
      <c r="F133" s="19" t="n">
        <f aca="false">F33-IF($B33=0,H_Floor,0)</f>
        <v>1111.49174582318</v>
      </c>
      <c r="G133" s="19" t="n">
        <f aca="false">G33-IF($B33=0,H_Floor,0)</f>
        <v>1207.9551031955</v>
      </c>
      <c r="H133" s="19" t="n">
        <f aca="false">H33-IF($B33=0,H_Floor,0)</f>
        <v>1020.00000000013</v>
      </c>
      <c r="I133" s="19" t="n">
        <f aca="false">I33-IF($B33=0,H_Floor,0)</f>
        <v>939.499864576801</v>
      </c>
      <c r="J133" s="19" t="n">
        <f aca="false">J33-IF($B33=0,H_Floor,0)</f>
        <v>939.499864576801</v>
      </c>
      <c r="K133" s="19" t="n">
        <f aca="false">K33-IF($B33=0,H_Floor,0)</f>
        <v>939.499864576801</v>
      </c>
      <c r="L133" s="19" t="n">
        <f aca="false">L33-IF($B33=0,H_Floor,0)</f>
        <v>0</v>
      </c>
      <c r="M133" s="19" t="n">
        <f aca="false">M33-IF($B33=0,H_Floor,0)</f>
        <v>939.499864576801</v>
      </c>
      <c r="N133" s="19" t="n">
        <f aca="false">N33-IF($B33=0,H_Floor,0)</f>
        <v>-670</v>
      </c>
      <c r="O133" s="19" t="n">
        <f aca="false">O33-IF($B33=0,H_Floor,0)</f>
        <v>-520</v>
      </c>
      <c r="P133" s="19" t="n">
        <f aca="false">P33-IF($B33=0,H_Floor,0)</f>
        <v>55.1790554497908</v>
      </c>
    </row>
    <row r="134" customFormat="false" ht="15" hidden="false" customHeight="false" outlineLevel="0" collapsed="false">
      <c r="B134" s="0" t="n">
        <v>14</v>
      </c>
      <c r="C134" s="19" t="n">
        <f aca="false">C34-IF($B34=0,H_Floor,0)</f>
        <v>1078.2909607675</v>
      </c>
      <c r="D134" s="19" t="n">
        <f aca="false">D34-IF($B34=0,H_Floor,0)</f>
        <v>939.499864576801</v>
      </c>
      <c r="E134" s="19" t="n">
        <f aca="false">E34-IF($B34=0,H_Floor,0)</f>
        <v>810.303081774996</v>
      </c>
      <c r="F134" s="19" t="n">
        <f aca="false">F34-IF($B34=0,H_Floor,0)</f>
        <v>1111.49174582318</v>
      </c>
      <c r="G134" s="19" t="n">
        <f aca="false">G34-IF($B34=0,H_Floor,0)</f>
        <v>1207.9551031955</v>
      </c>
      <c r="H134" s="19" t="n">
        <f aca="false">H34-IF($B34=0,H_Floor,0)</f>
        <v>1020.00000000013</v>
      </c>
      <c r="I134" s="19" t="n">
        <f aca="false">I34-IF($B34=0,H_Floor,0)</f>
        <v>939.499864576801</v>
      </c>
      <c r="J134" s="19" t="n">
        <f aca="false">J34-IF($B34=0,H_Floor,0)</f>
        <v>939.499864576801</v>
      </c>
      <c r="K134" s="19" t="n">
        <f aca="false">K34-IF($B34=0,H_Floor,0)</f>
        <v>939.499864576801</v>
      </c>
      <c r="L134" s="19" t="n">
        <f aca="false">L34-IF($B34=0,H_Floor,0)</f>
        <v>0</v>
      </c>
      <c r="M134" s="19" t="n">
        <f aca="false">M34-IF($B34=0,H_Floor,0)</f>
        <v>939.499864576801</v>
      </c>
      <c r="N134" s="19" t="n">
        <f aca="false">N34-IF($B34=0,H_Floor,0)</f>
        <v>176774</v>
      </c>
      <c r="O134" s="19" t="n">
        <f aca="false">O34-IF($B34=0,H_Floor,0)</f>
        <v>-520</v>
      </c>
      <c r="P134" s="19" t="n">
        <f aca="false">P34-IF($B34=0,H_Floor,0)</f>
        <v>26671.7790554498</v>
      </c>
    </row>
    <row r="135" customFormat="false" ht="15" hidden="false" customHeight="false" outlineLevel="0" collapsed="false">
      <c r="B135" s="0" t="n">
        <v>15</v>
      </c>
      <c r="C135" s="19" t="n">
        <f aca="false">C35-IF($B35=0,H_Floor,0)</f>
        <v>1078.2909607675</v>
      </c>
      <c r="D135" s="19" t="n">
        <f aca="false">D35-IF($B35=0,H_Floor,0)</f>
        <v>939.499864576801</v>
      </c>
      <c r="E135" s="19" t="n">
        <f aca="false">E35-IF($B35=0,H_Floor,0)</f>
        <v>810.303081774996</v>
      </c>
      <c r="F135" s="19" t="n">
        <f aca="false">F35-IF($B35=0,H_Floor,0)</f>
        <v>1111.49174582318</v>
      </c>
      <c r="G135" s="19" t="n">
        <f aca="false">G35-IF($B35=0,H_Floor,0)</f>
        <v>1207.9551031955</v>
      </c>
      <c r="H135" s="19" t="n">
        <f aca="false">H35-IF($B35=0,H_Floor,0)</f>
        <v>1020.00000000013</v>
      </c>
      <c r="I135" s="19" t="n">
        <f aca="false">I35-IF($B35=0,H_Floor,0)</f>
        <v>939.499864576801</v>
      </c>
      <c r="J135" s="19" t="n">
        <f aca="false">J35-IF($B35=0,H_Floor,0)</f>
        <v>939.499864576801</v>
      </c>
      <c r="K135" s="19" t="n">
        <f aca="false">K35-IF($B35=0,H_Floor,0)</f>
        <v>939.499864576801</v>
      </c>
      <c r="L135" s="19" t="n">
        <f aca="false">L35-IF($B35=0,H_Floor,0)</f>
        <v>0</v>
      </c>
      <c r="M135" s="19" t="n">
        <f aca="false">M35-IF($B35=0,H_Floor,0)</f>
        <v>939.499864576801</v>
      </c>
      <c r="N135" s="19" t="n">
        <f aca="false">N35-IF($B35=0,H_Floor,0)</f>
        <v>0</v>
      </c>
      <c r="O135" s="19" t="n">
        <f aca="false">O35-IF($B35=0,H_Floor,0)</f>
        <v>-520</v>
      </c>
      <c r="P135" s="19" t="n">
        <f aca="false">P35-IF($B35=0,H_Floor,0)</f>
        <v>155.679055449791</v>
      </c>
    </row>
    <row r="136" customFormat="false" ht="15" hidden="false" customHeight="false" outlineLevel="0" collapsed="false">
      <c r="B136" s="0" t="n">
        <v>16</v>
      </c>
      <c r="C136" s="19" t="n">
        <f aca="false">C36-IF($B36=0,H_Floor,0)</f>
        <v>1078.2909607675</v>
      </c>
      <c r="D136" s="19" t="n">
        <f aca="false">D36-IF($B36=0,H_Floor,0)</f>
        <v>939.499864576801</v>
      </c>
      <c r="E136" s="19" t="n">
        <f aca="false">E36-IF($B36=0,H_Floor,0)</f>
        <v>810.303081774996</v>
      </c>
      <c r="F136" s="19" t="n">
        <f aca="false">F36-IF($B36=0,H_Floor,0)</f>
        <v>1111.49174582318</v>
      </c>
      <c r="G136" s="19" t="n">
        <f aca="false">G36-IF($B36=0,H_Floor,0)</f>
        <v>1207.9551031955</v>
      </c>
      <c r="H136" s="19" t="n">
        <f aca="false">H36-IF($B36=0,H_Floor,0)</f>
        <v>1020.00000000013</v>
      </c>
      <c r="I136" s="19" t="n">
        <f aca="false">I36-IF($B36=0,H_Floor,0)</f>
        <v>939.499864576801</v>
      </c>
      <c r="J136" s="19" t="n">
        <f aca="false">J36-IF($B36=0,H_Floor,0)</f>
        <v>939.499864576801</v>
      </c>
      <c r="K136" s="19" t="n">
        <f aca="false">K36-IF($B36=0,H_Floor,0)</f>
        <v>939.499864576801</v>
      </c>
      <c r="L136" s="19" t="n">
        <f aca="false">L36-IF($B36=0,H_Floor,0)</f>
        <v>0</v>
      </c>
      <c r="M136" s="19" t="n">
        <f aca="false">M36-IF($B36=0,H_Floor,0)</f>
        <v>939.499864576801</v>
      </c>
      <c r="N136" s="19" t="n">
        <f aca="false">N36-IF($B36=0,H_Floor,0)</f>
        <v>0</v>
      </c>
      <c r="O136" s="19" t="n">
        <f aca="false">O36-IF($B36=0,H_Floor,0)</f>
        <v>-520</v>
      </c>
      <c r="P136" s="19" t="n">
        <f aca="false">P36-IF($B36=0,H_Floor,0)</f>
        <v>155.679055449791</v>
      </c>
    </row>
    <row r="137" customFormat="false" ht="15" hidden="false" customHeight="false" outlineLevel="0" collapsed="false">
      <c r="B137" s="0" t="n">
        <v>17</v>
      </c>
      <c r="C137" s="19" t="n">
        <f aca="false">C37-IF($B37=0,H_Floor,0)</f>
        <v>1078.2909607675</v>
      </c>
      <c r="D137" s="19" t="n">
        <f aca="false">D37-IF($B37=0,H_Floor,0)</f>
        <v>939.499864576801</v>
      </c>
      <c r="E137" s="19" t="n">
        <f aca="false">E37-IF($B37=0,H_Floor,0)</f>
        <v>810.303081774996</v>
      </c>
      <c r="F137" s="19" t="n">
        <f aca="false">F37-IF($B37=0,H_Floor,0)</f>
        <v>1111.49174582318</v>
      </c>
      <c r="G137" s="19" t="n">
        <f aca="false">G37-IF($B37=0,H_Floor,0)</f>
        <v>1207.9551031955</v>
      </c>
      <c r="H137" s="19" t="n">
        <f aca="false">H37-IF($B37=0,H_Floor,0)</f>
        <v>1020.00000000013</v>
      </c>
      <c r="I137" s="19" t="n">
        <f aca="false">I37-IF($B37=0,H_Floor,0)</f>
        <v>939.499864576801</v>
      </c>
      <c r="J137" s="19" t="n">
        <f aca="false">J37-IF($B37=0,H_Floor,0)</f>
        <v>939.499864576801</v>
      </c>
      <c r="K137" s="19" t="n">
        <f aca="false">K37-IF($B37=0,H_Floor,0)</f>
        <v>939.499864576801</v>
      </c>
      <c r="L137" s="19" t="n">
        <f aca="false">L37-IF($B37=0,H_Floor,0)</f>
        <v>0</v>
      </c>
      <c r="M137" s="19" t="n">
        <f aca="false">M37-IF($B37=0,H_Floor,0)</f>
        <v>939.499864576801</v>
      </c>
      <c r="N137" s="19" t="n">
        <f aca="false">N37-IF($B37=0,H_Floor,0)</f>
        <v>0</v>
      </c>
      <c r="O137" s="19" t="n">
        <f aca="false">O37-IF($B37=0,H_Floor,0)</f>
        <v>-520</v>
      </c>
      <c r="P137" s="19" t="n">
        <f aca="false">P37-IF($B37=0,H_Floor,0)</f>
        <v>155.679055449791</v>
      </c>
    </row>
    <row r="138" customFormat="false" ht="15" hidden="false" customHeight="false" outlineLevel="0" collapsed="false">
      <c r="B138" s="0" t="n">
        <v>18</v>
      </c>
      <c r="C138" s="19" t="n">
        <f aca="false">C38-IF($B38=0,H_Floor,0)</f>
        <v>1078.2909607675</v>
      </c>
      <c r="D138" s="19" t="n">
        <f aca="false">D38-IF($B38=0,H_Floor,0)</f>
        <v>126290.525781736</v>
      </c>
      <c r="E138" s="19" t="n">
        <f aca="false">E38-IF($B38=0,H_Floor,0)</f>
        <v>109456.892143265</v>
      </c>
      <c r="F138" s="19" t="n">
        <f aca="false">F38-IF($B38=0,H_Floor,0)</f>
        <v>148700.126507896</v>
      </c>
      <c r="G138" s="19" t="n">
        <f aca="false">G38-IF($B38=0,H_Floor,0)</f>
        <v>154012.189530392</v>
      </c>
      <c r="H138" s="19" t="n">
        <f aca="false">H38-IF($B38=0,H_Floor,0)</f>
        <v>136779.25280865</v>
      </c>
      <c r="I138" s="19" t="n">
        <f aca="false">I38-IF($B38=0,H_Floor,0)</f>
        <v>139876.089993633</v>
      </c>
      <c r="J138" s="19" t="n">
        <f aca="false">J38-IF($B38=0,H_Floor,0)</f>
        <v>114886.174244476</v>
      </c>
      <c r="K138" s="19" t="n">
        <f aca="false">K38-IF($B38=0,H_Floor,0)</f>
        <v>105225.032835918</v>
      </c>
      <c r="L138" s="19" t="n">
        <f aca="false">L38-IF($B38=0,H_Floor,0)</f>
        <v>0</v>
      </c>
      <c r="M138" s="19" t="n">
        <f aca="false">M38-IF($B38=0,H_Floor,0)</f>
        <v>939.499864576801</v>
      </c>
      <c r="N138" s="19" t="n">
        <f aca="false">N38-IF($B38=0,H_Floor,0)</f>
        <v>0</v>
      </c>
      <c r="O138" s="19" t="n">
        <f aca="false">O38-IF($B38=0,H_Floor,0)</f>
        <v>-520</v>
      </c>
      <c r="P138" s="19" t="n">
        <f aca="false">P38-IF($B38=0,H_Floor,0)</f>
        <v>37760.9868305976</v>
      </c>
    </row>
    <row r="139" customFormat="false" ht="15" hidden="false" customHeight="false" outlineLevel="0" collapsed="false">
      <c r="B139" s="0" t="n">
        <v>19</v>
      </c>
      <c r="C139" s="19" t="n">
        <f aca="false">C39-IF($B39=0,H_Floor,0)</f>
        <v>1078.2909607675</v>
      </c>
      <c r="D139" s="19" t="n">
        <f aca="false">D39-IF($B39=0,H_Floor,0)</f>
        <v>0</v>
      </c>
      <c r="E139" s="19" t="n">
        <f aca="false">E39-IF($B39=0,H_Floor,0)</f>
        <v>0</v>
      </c>
      <c r="F139" s="19" t="n">
        <f aca="false">F39-IF($B39=0,H_Floor,0)</f>
        <v>0</v>
      </c>
      <c r="G139" s="19" t="n">
        <f aca="false">G39-IF($B39=0,H_Floor,0)</f>
        <v>0</v>
      </c>
      <c r="H139" s="19" t="n">
        <f aca="false">H39-IF($B39=0,H_Floor,0)</f>
        <v>0</v>
      </c>
      <c r="I139" s="19" t="n">
        <f aca="false">I39-IF($B39=0,H_Floor,0)</f>
        <v>0</v>
      </c>
      <c r="J139" s="19" t="n">
        <f aca="false">J39-IF($B39=0,H_Floor,0)</f>
        <v>0</v>
      </c>
      <c r="K139" s="19" t="n">
        <f aca="false">K39-IF($B39=0,H_Floor,0)</f>
        <v>0</v>
      </c>
      <c r="L139" s="19" t="n">
        <f aca="false">L39-IF($B39=0,H_Floor,0)</f>
        <v>0</v>
      </c>
      <c r="M139" s="19" t="n">
        <f aca="false">M39-IF($B39=0,H_Floor,0)</f>
        <v>939.499864576801</v>
      </c>
      <c r="N139" s="19" t="n">
        <f aca="false">N39-IF($B39=0,H_Floor,0)</f>
        <v>0</v>
      </c>
      <c r="O139" s="19" t="n">
        <f aca="false">O39-IF($B39=0,H_Floor,0)</f>
        <v>-520</v>
      </c>
      <c r="P139" s="19" t="n">
        <f aca="false">P39-IF($B39=0,H_Floor,0)</f>
        <v>-126.17090392325</v>
      </c>
    </row>
    <row r="140" customFormat="false" ht="15" hidden="false" customHeight="false" outlineLevel="0" collapsed="false">
      <c r="B140" s="0" t="n">
        <v>20</v>
      </c>
      <c r="C140" s="19" t="n">
        <f aca="false">C40-IF($B40=0,H_Floor,0)</f>
        <v>1078.2909607675</v>
      </c>
      <c r="D140" s="19" t="n">
        <f aca="false">D40-IF($B40=0,H_Floor,0)</f>
        <v>0</v>
      </c>
      <c r="E140" s="19" t="n">
        <f aca="false">E40-IF($B40=0,H_Floor,0)</f>
        <v>0</v>
      </c>
      <c r="F140" s="19" t="n">
        <f aca="false">F40-IF($B40=0,H_Floor,0)</f>
        <v>0</v>
      </c>
      <c r="G140" s="19" t="n">
        <f aca="false">G40-IF($B40=0,H_Floor,0)</f>
        <v>0</v>
      </c>
      <c r="H140" s="19" t="n">
        <f aca="false">H40-IF($B40=0,H_Floor,0)</f>
        <v>0</v>
      </c>
      <c r="I140" s="19" t="n">
        <f aca="false">I40-IF($B40=0,H_Floor,0)</f>
        <v>0</v>
      </c>
      <c r="J140" s="19" t="n">
        <f aca="false">J40-IF($B40=0,H_Floor,0)</f>
        <v>0</v>
      </c>
      <c r="K140" s="19" t="n">
        <f aca="false">K40-IF($B40=0,H_Floor,0)</f>
        <v>0</v>
      </c>
      <c r="L140" s="19" t="n">
        <f aca="false">L40-IF($B40=0,H_Floor,0)</f>
        <v>0</v>
      </c>
      <c r="M140" s="19" t="n">
        <f aca="false">M40-IF($B40=0,H_Floor,0)</f>
        <v>939.499864576801</v>
      </c>
      <c r="N140" s="19" t="n">
        <f aca="false">N40-IF($B40=0,H_Floor,0)</f>
        <v>0</v>
      </c>
      <c r="O140" s="19" t="n">
        <f aca="false">O40-IF($B40=0,H_Floor,0)</f>
        <v>-520</v>
      </c>
      <c r="P140" s="19" t="n">
        <f aca="false">P40-IF($B40=0,H_Floor,0)</f>
        <v>-126.17090392325</v>
      </c>
    </row>
    <row r="141" customFormat="false" ht="15" hidden="false" customHeight="false" outlineLevel="0" collapsed="false">
      <c r="B141" s="0" t="n">
        <v>21</v>
      </c>
      <c r="C141" s="19" t="n">
        <f aca="false">C41-IF($B41=0,H_Floor,0)</f>
        <v>126029.726279532</v>
      </c>
      <c r="D141" s="19" t="n">
        <f aca="false">D41-IF($B41=0,H_Floor,0)</f>
        <v>0</v>
      </c>
      <c r="E141" s="19" t="n">
        <f aca="false">E41-IF($B41=0,H_Floor,0)</f>
        <v>0</v>
      </c>
      <c r="F141" s="19" t="n">
        <f aca="false">F41-IF($B41=0,H_Floor,0)</f>
        <v>0</v>
      </c>
      <c r="G141" s="19" t="n">
        <f aca="false">G41-IF($B41=0,H_Floor,0)</f>
        <v>0</v>
      </c>
      <c r="H141" s="19" t="n">
        <f aca="false">H41-IF($B41=0,H_Floor,0)</f>
        <v>0</v>
      </c>
      <c r="I141" s="19" t="n">
        <f aca="false">I41-IF($B41=0,H_Floor,0)</f>
        <v>0</v>
      </c>
      <c r="J141" s="19" t="n">
        <f aca="false">J41-IF($B41=0,H_Floor,0)</f>
        <v>0</v>
      </c>
      <c r="K141" s="19" t="n">
        <f aca="false">K41-IF($B41=0,H_Floor,0)</f>
        <v>0</v>
      </c>
      <c r="L141" s="19" t="n">
        <f aca="false">L41-IF($B41=0,H_Floor,0)</f>
        <v>0</v>
      </c>
      <c r="M141" s="19" t="n">
        <f aca="false">M41-IF($B41=0,H_Floor,0)</f>
        <v>939.499864576801</v>
      </c>
      <c r="N141" s="19" t="n">
        <f aca="false">N41-IF($B41=0,H_Floor,0)</f>
        <v>0</v>
      </c>
      <c r="O141" s="19" t="n">
        <f aca="false">O41-IF($B41=0,H_Floor,0)</f>
        <v>-520</v>
      </c>
      <c r="P141" s="19" t="n">
        <f aca="false">P41-IF($B41=0,H_Floor,0)</f>
        <v>12368.9726279532</v>
      </c>
    </row>
    <row r="142" customFormat="false" ht="15" hidden="false" customHeight="false" outlineLevel="0" collapsed="false">
      <c r="B142" s="0" t="n">
        <v>22</v>
      </c>
      <c r="C142" s="19" t="n">
        <f aca="false">C42-IF($B42=0,H_Floor,0)</f>
        <v>0</v>
      </c>
      <c r="D142" s="19" t="n">
        <f aca="false">D42-IF($B42=0,H_Floor,0)</f>
        <v>0</v>
      </c>
      <c r="E142" s="19" t="n">
        <f aca="false">E42-IF($B42=0,H_Floor,0)</f>
        <v>0</v>
      </c>
      <c r="F142" s="19" t="n">
        <f aca="false">F42-IF($B42=0,H_Floor,0)</f>
        <v>0</v>
      </c>
      <c r="G142" s="19" t="n">
        <f aca="false">G42-IF($B42=0,H_Floor,0)</f>
        <v>0</v>
      </c>
      <c r="H142" s="19" t="n">
        <f aca="false">H42-IF($B42=0,H_Floor,0)</f>
        <v>0</v>
      </c>
      <c r="I142" s="19" t="n">
        <f aca="false">I42-IF($B42=0,H_Floor,0)</f>
        <v>0</v>
      </c>
      <c r="J142" s="19" t="n">
        <f aca="false">J42-IF($B42=0,H_Floor,0)</f>
        <v>0</v>
      </c>
      <c r="K142" s="19" t="n">
        <f aca="false">K42-IF($B42=0,H_Floor,0)</f>
        <v>0</v>
      </c>
      <c r="L142" s="19" t="n">
        <f aca="false">L42-IF($B42=0,H_Floor,0)</f>
        <v>0</v>
      </c>
      <c r="M142" s="19" t="n">
        <f aca="false">M42-IF($B42=0,H_Floor,0)</f>
        <v>939.499864576801</v>
      </c>
      <c r="N142" s="19" t="n">
        <f aca="false">N42-IF($B42=0,H_Floor,0)</f>
        <v>0</v>
      </c>
      <c r="O142" s="19" t="n">
        <f aca="false">O42-IF($B42=0,H_Floor,0)</f>
        <v>-520</v>
      </c>
      <c r="P142" s="19" t="n">
        <f aca="false">P42-IF($B42=0,H_Floor,0)</f>
        <v>-234</v>
      </c>
    </row>
    <row r="143" customFormat="false" ht="15" hidden="false" customHeight="false" outlineLevel="0" collapsed="false">
      <c r="B143" s="0" t="n">
        <v>23</v>
      </c>
      <c r="C143" s="19" t="n">
        <f aca="false">C43-IF($B43=0,H_Floor,0)</f>
        <v>0</v>
      </c>
      <c r="D143" s="19" t="n">
        <f aca="false">D43-IF($B43=0,H_Floor,0)</f>
        <v>0</v>
      </c>
      <c r="E143" s="19" t="n">
        <f aca="false">E43-IF($B43=0,H_Floor,0)</f>
        <v>0</v>
      </c>
      <c r="F143" s="19" t="n">
        <f aca="false">F43-IF($B43=0,H_Floor,0)</f>
        <v>0</v>
      </c>
      <c r="G143" s="19" t="n">
        <f aca="false">G43-IF($B43=0,H_Floor,0)</f>
        <v>0</v>
      </c>
      <c r="H143" s="19" t="n">
        <f aca="false">H43-IF($B43=0,H_Floor,0)</f>
        <v>0</v>
      </c>
      <c r="I143" s="19" t="n">
        <f aca="false">I43-IF($B43=0,H_Floor,0)</f>
        <v>0</v>
      </c>
      <c r="J143" s="19" t="n">
        <f aca="false">J43-IF($B43=0,H_Floor,0)</f>
        <v>0</v>
      </c>
      <c r="K143" s="19" t="n">
        <f aca="false">K43-IF($B43=0,H_Floor,0)</f>
        <v>0</v>
      </c>
      <c r="L143" s="19" t="n">
        <f aca="false">L43-IF($B43=0,H_Floor,0)</f>
        <v>0</v>
      </c>
      <c r="M143" s="19" t="n">
        <f aca="false">M43-IF($B43=0,H_Floor,0)</f>
        <v>939.499864576801</v>
      </c>
      <c r="N143" s="19" t="n">
        <f aca="false">N43-IF($B43=0,H_Floor,0)</f>
        <v>0</v>
      </c>
      <c r="O143" s="19" t="n">
        <f aca="false">O43-IF($B43=0,H_Floor,0)</f>
        <v>-520</v>
      </c>
      <c r="P143" s="19" t="n">
        <f aca="false">P43-IF($B43=0,H_Floor,0)</f>
        <v>-234</v>
      </c>
    </row>
    <row r="144" customFormat="false" ht="15" hidden="false" customHeight="false" outlineLevel="0" collapsed="false">
      <c r="B144" s="0" t="n">
        <v>24</v>
      </c>
      <c r="C144" s="19" t="n">
        <f aca="false">C44-IF($B44=0,H_Floor,0)</f>
        <v>0</v>
      </c>
      <c r="D144" s="19" t="n">
        <f aca="false">D44-IF($B44=0,H_Floor,0)</f>
        <v>0</v>
      </c>
      <c r="E144" s="19" t="n">
        <f aca="false">E44-IF($B44=0,H_Floor,0)</f>
        <v>0</v>
      </c>
      <c r="F144" s="19" t="n">
        <f aca="false">F44-IF($B44=0,H_Floor,0)</f>
        <v>0</v>
      </c>
      <c r="G144" s="19" t="n">
        <f aca="false">G44-IF($B44=0,H_Floor,0)</f>
        <v>0</v>
      </c>
      <c r="H144" s="19" t="n">
        <f aca="false">H44-IF($B44=0,H_Floor,0)</f>
        <v>0</v>
      </c>
      <c r="I144" s="19" t="n">
        <f aca="false">I44-IF($B44=0,H_Floor,0)</f>
        <v>0</v>
      </c>
      <c r="J144" s="19" t="n">
        <f aca="false">J44-IF($B44=0,H_Floor,0)</f>
        <v>0</v>
      </c>
      <c r="K144" s="19" t="n">
        <f aca="false">K44-IF($B44=0,H_Floor,0)</f>
        <v>0</v>
      </c>
      <c r="L144" s="19" t="n">
        <f aca="false">L44-IF($B44=0,H_Floor,0)</f>
        <v>0</v>
      </c>
      <c r="M144" s="19" t="n">
        <f aca="false">M44-IF($B44=0,H_Floor,0)</f>
        <v>939.499864576801</v>
      </c>
      <c r="N144" s="19" t="n">
        <f aca="false">N44-IF($B44=0,H_Floor,0)</f>
        <v>0</v>
      </c>
      <c r="O144" s="19" t="n">
        <f aca="false">O44-IF($B44=0,H_Floor,0)</f>
        <v>-520</v>
      </c>
      <c r="P144" s="19" t="n">
        <f aca="false">P44-IF($B44=0,H_Floor,0)</f>
        <v>-234</v>
      </c>
    </row>
    <row r="145" customFormat="false" ht="15" hidden="false" customHeight="false" outlineLevel="0" collapsed="false">
      <c r="B145" s="0" t="n">
        <v>25</v>
      </c>
      <c r="C145" s="19" t="n">
        <f aca="false">C45-IF($B45=0,H_Floor,0)</f>
        <v>0</v>
      </c>
      <c r="D145" s="19" t="n">
        <f aca="false">D45-IF($B45=0,H_Floor,0)</f>
        <v>0</v>
      </c>
      <c r="E145" s="19" t="n">
        <f aca="false">E45-IF($B45=0,H_Floor,0)</f>
        <v>0</v>
      </c>
      <c r="F145" s="19" t="n">
        <f aca="false">F45-IF($B45=0,H_Floor,0)</f>
        <v>0</v>
      </c>
      <c r="G145" s="19" t="n">
        <f aca="false">G45-IF($B45=0,H_Floor,0)</f>
        <v>0</v>
      </c>
      <c r="H145" s="19" t="n">
        <f aca="false">H45-IF($B45=0,H_Floor,0)</f>
        <v>0</v>
      </c>
      <c r="I145" s="19" t="n">
        <f aca="false">I45-IF($B45=0,H_Floor,0)</f>
        <v>0</v>
      </c>
      <c r="J145" s="19" t="n">
        <f aca="false">J45-IF($B45=0,H_Floor,0)</f>
        <v>0</v>
      </c>
      <c r="K145" s="19" t="n">
        <f aca="false">K45-IF($B45=0,H_Floor,0)</f>
        <v>0</v>
      </c>
      <c r="L145" s="19" t="n">
        <f aca="false">L45-IF($B45=0,H_Floor,0)</f>
        <v>0</v>
      </c>
      <c r="M145" s="19" t="n">
        <f aca="false">M45-IF($B45=0,H_Floor,0)</f>
        <v>939.499864576801</v>
      </c>
      <c r="N145" s="19" t="n">
        <f aca="false">N45-IF($B45=0,H_Floor,0)</f>
        <v>0</v>
      </c>
      <c r="O145" s="19" t="n">
        <f aca="false">O45-IF($B45=0,H_Floor,0)</f>
        <v>-520</v>
      </c>
      <c r="P145" s="19" t="n">
        <f aca="false">P45-IF($B45=0,H_Floor,0)</f>
        <v>-234</v>
      </c>
    </row>
    <row r="146" customFormat="false" ht="15" hidden="false" customHeight="false" outlineLevel="0" collapsed="false">
      <c r="B146" s="0" t="n">
        <v>26</v>
      </c>
      <c r="C146" s="19" t="n">
        <f aca="false">C46-IF($B46=0,H_Floor,0)</f>
        <v>0</v>
      </c>
      <c r="D146" s="19" t="n">
        <f aca="false">D46-IF($B46=0,H_Floor,0)</f>
        <v>0</v>
      </c>
      <c r="E146" s="19" t="n">
        <f aca="false">E46-IF($B46=0,H_Floor,0)</f>
        <v>0</v>
      </c>
      <c r="F146" s="19" t="n">
        <f aca="false">F46-IF($B46=0,H_Floor,0)</f>
        <v>0</v>
      </c>
      <c r="G146" s="19" t="n">
        <f aca="false">G46-IF($B46=0,H_Floor,0)</f>
        <v>0</v>
      </c>
      <c r="H146" s="19" t="n">
        <f aca="false">H46-IF($B46=0,H_Floor,0)</f>
        <v>0</v>
      </c>
      <c r="I146" s="19" t="n">
        <f aca="false">I46-IF($B46=0,H_Floor,0)</f>
        <v>0</v>
      </c>
      <c r="J146" s="19" t="n">
        <f aca="false">J46-IF($B46=0,H_Floor,0)</f>
        <v>0</v>
      </c>
      <c r="K146" s="19" t="n">
        <f aca="false">K46-IF($B46=0,H_Floor,0)</f>
        <v>0</v>
      </c>
      <c r="L146" s="19" t="n">
        <f aca="false">L46-IF($B46=0,H_Floor,0)</f>
        <v>0</v>
      </c>
      <c r="M146" s="19" t="n">
        <f aca="false">M46-IF($B46=0,H_Floor,0)</f>
        <v>939.499864576801</v>
      </c>
      <c r="N146" s="19" t="n">
        <f aca="false">N46-IF($B46=0,H_Floor,0)</f>
        <v>0</v>
      </c>
      <c r="O146" s="19" t="n">
        <f aca="false">O46-IF($B46=0,H_Floor,0)</f>
        <v>-520</v>
      </c>
      <c r="P146" s="19" t="n">
        <f aca="false">P46-IF($B46=0,H_Floor,0)</f>
        <v>-234</v>
      </c>
    </row>
    <row r="147" customFormat="false" ht="15" hidden="false" customHeight="false" outlineLevel="0" collapsed="false">
      <c r="B147" s="0" t="n">
        <v>27</v>
      </c>
      <c r="C147" s="19" t="n">
        <f aca="false">C47-IF($B47=0,H_Floor,0)</f>
        <v>0</v>
      </c>
      <c r="D147" s="19" t="n">
        <f aca="false">D47-IF($B47=0,H_Floor,0)</f>
        <v>0</v>
      </c>
      <c r="E147" s="19" t="n">
        <f aca="false">E47-IF($B47=0,H_Floor,0)</f>
        <v>0</v>
      </c>
      <c r="F147" s="19" t="n">
        <f aca="false">F47-IF($B47=0,H_Floor,0)</f>
        <v>0</v>
      </c>
      <c r="G147" s="19" t="n">
        <f aca="false">G47-IF($B47=0,H_Floor,0)</f>
        <v>0</v>
      </c>
      <c r="H147" s="19" t="n">
        <f aca="false">H47-IF($B47=0,H_Floor,0)</f>
        <v>0</v>
      </c>
      <c r="I147" s="19" t="n">
        <f aca="false">I47-IF($B47=0,H_Floor,0)</f>
        <v>0</v>
      </c>
      <c r="J147" s="19" t="n">
        <f aca="false">J47-IF($B47=0,H_Floor,0)</f>
        <v>0</v>
      </c>
      <c r="K147" s="19" t="n">
        <f aca="false">K47-IF($B47=0,H_Floor,0)</f>
        <v>0</v>
      </c>
      <c r="L147" s="19" t="n">
        <f aca="false">L47-IF($B47=0,H_Floor,0)</f>
        <v>0</v>
      </c>
      <c r="M147" s="19" t="n">
        <f aca="false">M47-IF($B47=0,H_Floor,0)</f>
        <v>939.499864576801</v>
      </c>
      <c r="N147" s="19" t="n">
        <f aca="false">N47-IF($B47=0,H_Floor,0)</f>
        <v>0</v>
      </c>
      <c r="O147" s="19" t="n">
        <f aca="false">O47-IF($B47=0,H_Floor,0)</f>
        <v>-520</v>
      </c>
      <c r="P147" s="19" t="n">
        <f aca="false">P47-IF($B47=0,H_Floor,0)</f>
        <v>-234</v>
      </c>
    </row>
    <row r="148" customFormat="false" ht="15" hidden="false" customHeight="false" outlineLevel="0" collapsed="false">
      <c r="B148" s="0" t="n">
        <v>28</v>
      </c>
      <c r="C148" s="19" t="n">
        <f aca="false">C48-IF($B48=0,H_Floor,0)</f>
        <v>0</v>
      </c>
      <c r="D148" s="19" t="n">
        <f aca="false">D48-IF($B48=0,H_Floor,0)</f>
        <v>0</v>
      </c>
      <c r="E148" s="19" t="n">
        <f aca="false">E48-IF($B48=0,H_Floor,0)</f>
        <v>0</v>
      </c>
      <c r="F148" s="19" t="n">
        <f aca="false">F48-IF($B48=0,H_Floor,0)</f>
        <v>0</v>
      </c>
      <c r="G148" s="19" t="n">
        <f aca="false">G48-IF($B48=0,H_Floor,0)</f>
        <v>0</v>
      </c>
      <c r="H148" s="19" t="n">
        <f aca="false">H48-IF($B48=0,H_Floor,0)</f>
        <v>0</v>
      </c>
      <c r="I148" s="19" t="n">
        <f aca="false">I48-IF($B48=0,H_Floor,0)</f>
        <v>0</v>
      </c>
      <c r="J148" s="19" t="n">
        <f aca="false">J48-IF($B48=0,H_Floor,0)</f>
        <v>0</v>
      </c>
      <c r="K148" s="19" t="n">
        <f aca="false">K48-IF($B48=0,H_Floor,0)</f>
        <v>0</v>
      </c>
      <c r="L148" s="19" t="n">
        <f aca="false">L48-IF($B48=0,H_Floor,0)</f>
        <v>0</v>
      </c>
      <c r="M148" s="19" t="n">
        <f aca="false">M48-IF($B48=0,H_Floor,0)</f>
        <v>939.499864576801</v>
      </c>
      <c r="N148" s="19" t="n">
        <f aca="false">N48-IF($B48=0,H_Floor,0)</f>
        <v>0</v>
      </c>
      <c r="O148" s="19" t="n">
        <f aca="false">O48-IF($B48=0,H_Floor,0)</f>
        <v>-520</v>
      </c>
      <c r="P148" s="19" t="n">
        <f aca="false">P48-IF($B48=0,H_Floor,0)</f>
        <v>-234</v>
      </c>
    </row>
    <row r="149" customFormat="false" ht="15" hidden="false" customHeight="false" outlineLevel="0" collapsed="false">
      <c r="B149" s="0" t="n">
        <v>29</v>
      </c>
      <c r="C149" s="19" t="n">
        <f aca="false">C49-IF($B49=0,H_Floor,0)</f>
        <v>0</v>
      </c>
      <c r="D149" s="19" t="n">
        <f aca="false">D49-IF($B49=0,H_Floor,0)</f>
        <v>0</v>
      </c>
      <c r="E149" s="19" t="n">
        <f aca="false">E49-IF($B49=0,H_Floor,0)</f>
        <v>0</v>
      </c>
      <c r="F149" s="19" t="n">
        <f aca="false">F49-IF($B49=0,H_Floor,0)</f>
        <v>0</v>
      </c>
      <c r="G149" s="19" t="n">
        <f aca="false">G49-IF($B49=0,H_Floor,0)</f>
        <v>0</v>
      </c>
      <c r="H149" s="19" t="n">
        <f aca="false">H49-IF($B49=0,H_Floor,0)</f>
        <v>0</v>
      </c>
      <c r="I149" s="19" t="n">
        <f aca="false">I49-IF($B49=0,H_Floor,0)</f>
        <v>0</v>
      </c>
      <c r="J149" s="19" t="n">
        <f aca="false">J49-IF($B49=0,H_Floor,0)</f>
        <v>0</v>
      </c>
      <c r="K149" s="19" t="n">
        <f aca="false">K49-IF($B49=0,H_Floor,0)</f>
        <v>0</v>
      </c>
      <c r="L149" s="19" t="n">
        <f aca="false">L49-IF($B49=0,H_Floor,0)</f>
        <v>0</v>
      </c>
      <c r="M149" s="19" t="n">
        <f aca="false">M49-IF($B49=0,H_Floor,0)</f>
        <v>939.499864576801</v>
      </c>
      <c r="N149" s="19" t="n">
        <f aca="false">N49-IF($B49=0,H_Floor,0)</f>
        <v>0</v>
      </c>
      <c r="O149" s="19" t="n">
        <f aca="false">O49-IF($B49=0,H_Floor,0)</f>
        <v>-520</v>
      </c>
      <c r="P149" s="19" t="n">
        <f aca="false">P49-IF($B49=0,H_Floor,0)</f>
        <v>-234</v>
      </c>
    </row>
    <row r="150" customFormat="false" ht="15" hidden="false" customHeight="false" outlineLevel="0" collapsed="false">
      <c r="B150" s="0" t="n">
        <v>30</v>
      </c>
      <c r="C150" s="19" t="n">
        <f aca="false">C50-IF($B50=0,H_Floor,0)</f>
        <v>0</v>
      </c>
      <c r="D150" s="19" t="n">
        <f aca="false">D50-IF($B50=0,H_Floor,0)</f>
        <v>0</v>
      </c>
      <c r="E150" s="19" t="n">
        <f aca="false">E50-IF($B50=0,H_Floor,0)</f>
        <v>0</v>
      </c>
      <c r="F150" s="19" t="n">
        <f aca="false">F50-IF($B50=0,H_Floor,0)</f>
        <v>0</v>
      </c>
      <c r="G150" s="19" t="n">
        <f aca="false">G50-IF($B50=0,H_Floor,0)</f>
        <v>0</v>
      </c>
      <c r="H150" s="19" t="n">
        <f aca="false">H50-IF($B50=0,H_Floor,0)</f>
        <v>0</v>
      </c>
      <c r="I150" s="19" t="n">
        <f aca="false">I50-IF($B50=0,H_Floor,0)</f>
        <v>0</v>
      </c>
      <c r="J150" s="19" t="n">
        <f aca="false">J50-IF($B50=0,H_Floor,0)</f>
        <v>0</v>
      </c>
      <c r="K150" s="19" t="n">
        <f aca="false">K50-IF($B50=0,H_Floor,0)</f>
        <v>0</v>
      </c>
      <c r="L150" s="19" t="n">
        <f aca="false">L50-IF($B50=0,H_Floor,0)</f>
        <v>0</v>
      </c>
      <c r="M150" s="19" t="n">
        <f aca="false">M50-IF($B50=0,H_Floor,0)</f>
        <v>125923.213364448</v>
      </c>
      <c r="N150" s="19" t="n">
        <f aca="false">N50-IF($B50=0,H_Floor,0)</f>
        <v>0</v>
      </c>
      <c r="O150" s="19" t="n">
        <f aca="false">O50-IF($B50=0,H_Floor,0)</f>
        <v>-3770</v>
      </c>
      <c r="P150" s="19" t="n">
        <f aca="false">P50-IF($B50=0,H_Floor,0)</f>
        <v>-1696.5</v>
      </c>
    </row>
    <row r="151" customFormat="false" ht="15" hidden="false" customHeight="false" outlineLevel="0" collapsed="false">
      <c r="B151" s="0" t="n">
        <v>31</v>
      </c>
      <c r="C151" s="19" t="n">
        <f aca="false">C51-IF($B51=0,H_Floor,0)</f>
        <v>0</v>
      </c>
      <c r="D151" s="19" t="n">
        <f aca="false">D51-IF($B51=0,H_Floor,0)</f>
        <v>0</v>
      </c>
      <c r="E151" s="19" t="n">
        <f aca="false">E51-IF($B51=0,H_Floor,0)</f>
        <v>0</v>
      </c>
      <c r="F151" s="19" t="n">
        <f aca="false">F51-IF($B51=0,H_Floor,0)</f>
        <v>0</v>
      </c>
      <c r="G151" s="19" t="n">
        <f aca="false">G51-IF($B51=0,H_Floor,0)</f>
        <v>0</v>
      </c>
      <c r="H151" s="19" t="n">
        <f aca="false">H51-IF($B51=0,H_Floor,0)</f>
        <v>0</v>
      </c>
      <c r="I151" s="19" t="n">
        <f aca="false">I51-IF($B51=0,H_Floor,0)</f>
        <v>0</v>
      </c>
      <c r="J151" s="19" t="n">
        <f aca="false">J51-IF($B51=0,H_Floor,0)</f>
        <v>0</v>
      </c>
      <c r="K151" s="19" t="n">
        <f aca="false">K51-IF($B51=0,H_Floor,0)</f>
        <v>0</v>
      </c>
      <c r="L151" s="19" t="n">
        <f aca="false">L51-IF($B51=0,H_Floor,0)</f>
        <v>0</v>
      </c>
      <c r="M151" s="19" t="n">
        <f aca="false">M51-IF($B51=0,H_Floor,0)</f>
        <v>0</v>
      </c>
      <c r="N151" s="19" t="n">
        <f aca="false">N51-IF($B51=0,H_Floor,0)</f>
        <v>0</v>
      </c>
      <c r="O151" s="19" t="n">
        <f aca="false">O51-IF($B51=0,H_Floor,0)</f>
        <v>-670</v>
      </c>
      <c r="P151" s="19" t="n">
        <f aca="false">P51-IF($B51=0,H_Floor,0)</f>
        <v>-301.5</v>
      </c>
    </row>
    <row r="152" customFormat="false" ht="15" hidden="false" customHeight="false" outlineLevel="0" collapsed="false">
      <c r="B152" s="0" t="n">
        <v>32</v>
      </c>
      <c r="C152" s="19" t="n">
        <f aca="false">C52-IF($B52=0,H_Floor,0)</f>
        <v>0</v>
      </c>
      <c r="D152" s="19" t="n">
        <f aca="false">D52-IF($B52=0,H_Floor,0)</f>
        <v>0</v>
      </c>
      <c r="E152" s="19" t="n">
        <f aca="false">E52-IF($B52=0,H_Floor,0)</f>
        <v>0</v>
      </c>
      <c r="F152" s="19" t="n">
        <f aca="false">F52-IF($B52=0,H_Floor,0)</f>
        <v>0</v>
      </c>
      <c r="G152" s="19" t="n">
        <f aca="false">G52-IF($B52=0,H_Floor,0)</f>
        <v>0</v>
      </c>
      <c r="H152" s="19" t="n">
        <f aca="false">H52-IF($B52=0,H_Floor,0)</f>
        <v>0</v>
      </c>
      <c r="I152" s="19" t="n">
        <f aca="false">I52-IF($B52=0,H_Floor,0)</f>
        <v>0</v>
      </c>
      <c r="J152" s="19" t="n">
        <f aca="false">J52-IF($B52=0,H_Floor,0)</f>
        <v>0</v>
      </c>
      <c r="K152" s="19" t="n">
        <f aca="false">K52-IF($B52=0,H_Floor,0)</f>
        <v>0</v>
      </c>
      <c r="L152" s="19" t="n">
        <f aca="false">L52-IF($B52=0,H_Floor,0)</f>
        <v>0</v>
      </c>
      <c r="M152" s="19" t="n">
        <f aca="false">M52-IF($B52=0,H_Floor,0)</f>
        <v>0</v>
      </c>
      <c r="N152" s="19" t="n">
        <f aca="false">N52-IF($B52=0,H_Floor,0)</f>
        <v>0</v>
      </c>
      <c r="O152" s="19" t="n">
        <f aca="false">O52-IF($B52=0,H_Floor,0)</f>
        <v>-670</v>
      </c>
      <c r="P152" s="19" t="n">
        <f aca="false">P52-IF($B52=0,H_Floor,0)</f>
        <v>-301.5</v>
      </c>
    </row>
    <row r="153" customFormat="false" ht="15" hidden="false" customHeight="false" outlineLevel="0" collapsed="false">
      <c r="B153" s="0" t="n">
        <v>33</v>
      </c>
      <c r="C153" s="19" t="n">
        <f aca="false">C53-IF($B53=0,H_Floor,0)</f>
        <v>0</v>
      </c>
      <c r="D153" s="19" t="n">
        <f aca="false">D53-IF($B53=0,H_Floor,0)</f>
        <v>0</v>
      </c>
      <c r="E153" s="19" t="n">
        <f aca="false">E53-IF($B53=0,H_Floor,0)</f>
        <v>0</v>
      </c>
      <c r="F153" s="19" t="n">
        <f aca="false">F53-IF($B53=0,H_Floor,0)</f>
        <v>0</v>
      </c>
      <c r="G153" s="19" t="n">
        <f aca="false">G53-IF($B53=0,H_Floor,0)</f>
        <v>0</v>
      </c>
      <c r="H153" s="19" t="n">
        <f aca="false">H53-IF($B53=0,H_Floor,0)</f>
        <v>0</v>
      </c>
      <c r="I153" s="19" t="n">
        <f aca="false">I53-IF($B53=0,H_Floor,0)</f>
        <v>0</v>
      </c>
      <c r="J153" s="19" t="n">
        <f aca="false">J53-IF($B53=0,H_Floor,0)</f>
        <v>0</v>
      </c>
      <c r="K153" s="19" t="n">
        <f aca="false">K53-IF($B53=0,H_Floor,0)</f>
        <v>0</v>
      </c>
      <c r="L153" s="19" t="n">
        <f aca="false">L53-IF($B53=0,H_Floor,0)</f>
        <v>0</v>
      </c>
      <c r="M153" s="19" t="n">
        <f aca="false">M53-IF($B53=0,H_Floor,0)</f>
        <v>0</v>
      </c>
      <c r="N153" s="19" t="n">
        <f aca="false">N53-IF($B53=0,H_Floor,0)</f>
        <v>0</v>
      </c>
      <c r="O153" s="19" t="n">
        <f aca="false">O53-IF($B53=0,H_Floor,0)</f>
        <v>-8970</v>
      </c>
      <c r="P153" s="19" t="n">
        <f aca="false">P53-IF($B53=0,H_Floor,0)</f>
        <v>-4036.5</v>
      </c>
    </row>
    <row r="154" customFormat="false" ht="15" hidden="false" customHeight="false" outlineLevel="0" collapsed="false">
      <c r="B154" s="0" t="n">
        <v>34</v>
      </c>
      <c r="C154" s="19" t="n">
        <f aca="false">C54-IF($B54=0,H_Floor,0)</f>
        <v>0</v>
      </c>
      <c r="D154" s="19" t="n">
        <f aca="false">D54-IF($B54=0,H_Floor,0)</f>
        <v>0</v>
      </c>
      <c r="E154" s="19" t="n">
        <f aca="false">E54-IF($B54=0,H_Floor,0)</f>
        <v>0</v>
      </c>
      <c r="F154" s="19" t="n">
        <f aca="false">F54-IF($B54=0,H_Floor,0)</f>
        <v>0</v>
      </c>
      <c r="G154" s="19" t="n">
        <f aca="false">G54-IF($B54=0,H_Floor,0)</f>
        <v>0</v>
      </c>
      <c r="H154" s="19" t="n">
        <f aca="false">H54-IF($B54=0,H_Floor,0)</f>
        <v>0</v>
      </c>
      <c r="I154" s="19" t="n">
        <f aca="false">I54-IF($B54=0,H_Floor,0)</f>
        <v>0</v>
      </c>
      <c r="J154" s="19" t="n">
        <f aca="false">J54-IF($B54=0,H_Floor,0)</f>
        <v>0</v>
      </c>
      <c r="K154" s="19" t="n">
        <f aca="false">K54-IF($B54=0,H_Floor,0)</f>
        <v>0</v>
      </c>
      <c r="L154" s="19" t="n">
        <f aca="false">L54-IF($B54=0,H_Floor,0)</f>
        <v>0</v>
      </c>
      <c r="M154" s="19" t="n">
        <f aca="false">M54-IF($B54=0,H_Floor,0)</f>
        <v>0</v>
      </c>
      <c r="N154" s="19" t="n">
        <f aca="false">N54-IF($B54=0,H_Floor,0)</f>
        <v>0</v>
      </c>
      <c r="O154" s="19" t="n">
        <f aca="false">O54-IF($B54=0,H_Floor,0)</f>
        <v>-670</v>
      </c>
      <c r="P154" s="19" t="n">
        <f aca="false">P54-IF($B54=0,H_Floor,0)</f>
        <v>-301.5</v>
      </c>
    </row>
    <row r="155" customFormat="false" ht="15" hidden="false" customHeight="false" outlineLevel="0" collapsed="false">
      <c r="B155" s="0" t="n">
        <v>35</v>
      </c>
      <c r="C155" s="19" t="n">
        <f aca="false">C55-IF($B55=0,H_Floor,0)</f>
        <v>0</v>
      </c>
      <c r="D155" s="19" t="n">
        <f aca="false">D55-IF($B55=0,H_Floor,0)</f>
        <v>0</v>
      </c>
      <c r="E155" s="19" t="n">
        <f aca="false">E55-IF($B55=0,H_Floor,0)</f>
        <v>0</v>
      </c>
      <c r="F155" s="19" t="n">
        <f aca="false">F55-IF($B55=0,H_Floor,0)</f>
        <v>0</v>
      </c>
      <c r="G155" s="19" t="n">
        <f aca="false">G55-IF($B55=0,H_Floor,0)</f>
        <v>0</v>
      </c>
      <c r="H155" s="19" t="n">
        <f aca="false">H55-IF($B55=0,H_Floor,0)</f>
        <v>0</v>
      </c>
      <c r="I155" s="19" t="n">
        <f aca="false">I55-IF($B55=0,H_Floor,0)</f>
        <v>0</v>
      </c>
      <c r="J155" s="19" t="n">
        <f aca="false">J55-IF($B55=0,H_Floor,0)</f>
        <v>0</v>
      </c>
      <c r="K155" s="19" t="n">
        <f aca="false">K55-IF($B55=0,H_Floor,0)</f>
        <v>0</v>
      </c>
      <c r="L155" s="19" t="n">
        <f aca="false">L55-IF($B55=0,H_Floor,0)</f>
        <v>0</v>
      </c>
      <c r="M155" s="19" t="n">
        <f aca="false">M55-IF($B55=0,H_Floor,0)</f>
        <v>0</v>
      </c>
      <c r="N155" s="19" t="n">
        <f aca="false">N55-IF($B55=0,H_Floor,0)</f>
        <v>0</v>
      </c>
      <c r="O155" s="19" t="n">
        <f aca="false">O55-IF($B55=0,H_Floor,0)</f>
        <v>-670</v>
      </c>
      <c r="P155" s="19" t="n">
        <f aca="false">P55-IF($B55=0,H_Floor,0)</f>
        <v>-301.5</v>
      </c>
    </row>
    <row r="156" customFormat="false" ht="15" hidden="false" customHeight="false" outlineLevel="0" collapsed="false">
      <c r="B156" s="0" t="n">
        <v>36</v>
      </c>
      <c r="C156" s="19" t="n">
        <f aca="false">C56-IF($B56=0,H_Floor,0)</f>
        <v>0</v>
      </c>
      <c r="D156" s="19" t="n">
        <f aca="false">D56-IF($B56=0,H_Floor,0)</f>
        <v>0</v>
      </c>
      <c r="E156" s="19" t="n">
        <f aca="false">E56-IF($B56=0,H_Floor,0)</f>
        <v>0</v>
      </c>
      <c r="F156" s="19" t="n">
        <f aca="false">F56-IF($B56=0,H_Floor,0)</f>
        <v>0</v>
      </c>
      <c r="G156" s="19" t="n">
        <f aca="false">G56-IF($B56=0,H_Floor,0)</f>
        <v>0</v>
      </c>
      <c r="H156" s="19" t="n">
        <f aca="false">H56-IF($B56=0,H_Floor,0)</f>
        <v>0</v>
      </c>
      <c r="I156" s="19" t="n">
        <f aca="false">I56-IF($B56=0,H_Floor,0)</f>
        <v>0</v>
      </c>
      <c r="J156" s="19" t="n">
        <f aca="false">J56-IF($B56=0,H_Floor,0)</f>
        <v>0</v>
      </c>
      <c r="K156" s="19" t="n">
        <f aca="false">K56-IF($B56=0,H_Floor,0)</f>
        <v>0</v>
      </c>
      <c r="L156" s="19" t="n">
        <f aca="false">L56-IF($B56=0,H_Floor,0)</f>
        <v>0</v>
      </c>
      <c r="M156" s="19" t="n">
        <f aca="false">M56-IF($B56=0,H_Floor,0)</f>
        <v>0</v>
      </c>
      <c r="N156" s="19" t="n">
        <f aca="false">N56-IF($B56=0,H_Floor,0)</f>
        <v>0</v>
      </c>
      <c r="O156" s="19" t="n">
        <f aca="false">O56-IF($B56=0,H_Floor,0)</f>
        <v>-670</v>
      </c>
      <c r="P156" s="19" t="n">
        <f aca="false">P56-IF($B56=0,H_Floor,0)</f>
        <v>-301.5</v>
      </c>
    </row>
    <row r="157" customFormat="false" ht="15" hidden="false" customHeight="false" outlineLevel="0" collapsed="false">
      <c r="B157" s="0" t="n">
        <v>37</v>
      </c>
      <c r="C157" s="19" t="n">
        <f aca="false">C57-IF($B57=0,H_Floor,0)</f>
        <v>0</v>
      </c>
      <c r="D157" s="19" t="n">
        <f aca="false">D57-IF($B57=0,H_Floor,0)</f>
        <v>0</v>
      </c>
      <c r="E157" s="19" t="n">
        <f aca="false">E57-IF($B57=0,H_Floor,0)</f>
        <v>0</v>
      </c>
      <c r="F157" s="19" t="n">
        <f aca="false">F57-IF($B57=0,H_Floor,0)</f>
        <v>0</v>
      </c>
      <c r="G157" s="19" t="n">
        <f aca="false">G57-IF($B57=0,H_Floor,0)</f>
        <v>0</v>
      </c>
      <c r="H157" s="19" t="n">
        <f aca="false">H57-IF($B57=0,H_Floor,0)</f>
        <v>0</v>
      </c>
      <c r="I157" s="19" t="n">
        <f aca="false">I57-IF($B57=0,H_Floor,0)</f>
        <v>0</v>
      </c>
      <c r="J157" s="19" t="n">
        <f aca="false">J57-IF($B57=0,H_Floor,0)</f>
        <v>0</v>
      </c>
      <c r="K157" s="19" t="n">
        <f aca="false">K57-IF($B57=0,H_Floor,0)</f>
        <v>0</v>
      </c>
      <c r="L157" s="19" t="n">
        <f aca="false">L57-IF($B57=0,H_Floor,0)</f>
        <v>0</v>
      </c>
      <c r="M157" s="19" t="n">
        <f aca="false">M57-IF($B57=0,H_Floor,0)</f>
        <v>0</v>
      </c>
      <c r="N157" s="19" t="n">
        <f aca="false">N57-IF($B57=0,H_Floor,0)</f>
        <v>0</v>
      </c>
      <c r="O157" s="19" t="n">
        <f aca="false">O57-IF($B57=0,H_Floor,0)</f>
        <v>176774</v>
      </c>
      <c r="P157" s="19" t="n">
        <f aca="false">P57-IF($B57=0,H_Floor,0)</f>
        <v>79548.3</v>
      </c>
    </row>
    <row r="158" customFormat="false" ht="15" hidden="false" customHeight="false" outlineLevel="0" collapsed="false">
      <c r="B158" s="0" t="n">
        <v>38</v>
      </c>
      <c r="C158" s="19" t="n">
        <f aca="false">C58-IF($B58=0,H_Floor,0)</f>
        <v>0</v>
      </c>
      <c r="D158" s="19" t="n">
        <f aca="false">D58-IF($B58=0,H_Floor,0)</f>
        <v>0</v>
      </c>
      <c r="E158" s="19" t="n">
        <f aca="false">E58-IF($B58=0,H_Floor,0)</f>
        <v>0</v>
      </c>
      <c r="F158" s="19" t="n">
        <f aca="false">F58-IF($B58=0,H_Floor,0)</f>
        <v>0</v>
      </c>
      <c r="G158" s="19" t="n">
        <f aca="false">G58-IF($B58=0,H_Floor,0)</f>
        <v>0</v>
      </c>
      <c r="H158" s="19" t="n">
        <f aca="false">H58-IF($B58=0,H_Floor,0)</f>
        <v>0</v>
      </c>
      <c r="I158" s="19" t="n">
        <f aca="false">I58-IF($B58=0,H_Floor,0)</f>
        <v>0</v>
      </c>
      <c r="J158" s="19" t="n">
        <f aca="false">J58-IF($B58=0,H_Floor,0)</f>
        <v>0</v>
      </c>
      <c r="K158" s="19" t="n">
        <f aca="false">K58-IF($B58=0,H_Floor,0)</f>
        <v>0</v>
      </c>
      <c r="L158" s="19" t="n">
        <f aca="false">L58-IF($B58=0,H_Floor,0)</f>
        <v>0</v>
      </c>
      <c r="M158" s="19" t="n">
        <f aca="false">M58-IF($B58=0,H_Floor,0)</f>
        <v>0</v>
      </c>
      <c r="N158" s="19" t="n">
        <f aca="false">N58-IF($B58=0,H_Floor,0)</f>
        <v>0</v>
      </c>
      <c r="O158" s="19" t="n">
        <f aca="false">O58-IF($B58=0,H_Floor,0)</f>
        <v>0</v>
      </c>
      <c r="P158" s="19" t="n">
        <f aca="false">P58-IF($B58=0,H_Floor,0)</f>
        <v>0</v>
      </c>
    </row>
    <row r="159" customFormat="false" ht="15" hidden="false" customHeight="false" outlineLevel="0" collapsed="false">
      <c r="B159" s="0" t="n">
        <v>39</v>
      </c>
      <c r="C159" s="19" t="n">
        <f aca="false">C59-IF($B59=0,H_Floor,0)</f>
        <v>0</v>
      </c>
      <c r="D159" s="19" t="n">
        <f aca="false">D59-IF($B59=0,H_Floor,0)</f>
        <v>0</v>
      </c>
      <c r="E159" s="19" t="n">
        <f aca="false">E59-IF($B59=0,H_Floor,0)</f>
        <v>0</v>
      </c>
      <c r="F159" s="19" t="n">
        <f aca="false">F59-IF($B59=0,H_Floor,0)</f>
        <v>0</v>
      </c>
      <c r="G159" s="19" t="n">
        <f aca="false">G59-IF($B59=0,H_Floor,0)</f>
        <v>0</v>
      </c>
      <c r="H159" s="19" t="n">
        <f aca="false">H59-IF($B59=0,H_Floor,0)</f>
        <v>0</v>
      </c>
      <c r="I159" s="19" t="n">
        <f aca="false">I59-IF($B59=0,H_Floor,0)</f>
        <v>0</v>
      </c>
      <c r="J159" s="19" t="n">
        <f aca="false">J59-IF($B59=0,H_Floor,0)</f>
        <v>0</v>
      </c>
      <c r="K159" s="19" t="n">
        <f aca="false">K59-IF($B59=0,H_Floor,0)</f>
        <v>0</v>
      </c>
      <c r="L159" s="19" t="n">
        <f aca="false">L59-IF($B59=0,H_Floor,0)</f>
        <v>0</v>
      </c>
      <c r="M159" s="19" t="n">
        <f aca="false">M59-IF($B59=0,H_Floor,0)</f>
        <v>0</v>
      </c>
      <c r="N159" s="19" t="n">
        <f aca="false">N59-IF($B59=0,H_Floor,0)</f>
        <v>0</v>
      </c>
      <c r="O159" s="19" t="n">
        <f aca="false">O59-IF($B59=0,H_Floor,0)</f>
        <v>0</v>
      </c>
      <c r="P159" s="19" t="n">
        <f aca="false">P59-IF($B59=0,H_Floor,0)</f>
        <v>0</v>
      </c>
    </row>
    <row r="160" customFormat="false" ht="15" hidden="false" customHeight="false" outlineLevel="0" collapsed="false">
      <c r="B160" s="0" t="n">
        <v>40</v>
      </c>
      <c r="C160" s="19" t="n">
        <f aca="false">C60-IF($B60=0,H_Floor,0)</f>
        <v>0</v>
      </c>
      <c r="D160" s="19" t="n">
        <f aca="false">D60-IF($B60=0,H_Floor,0)</f>
        <v>0</v>
      </c>
      <c r="E160" s="19" t="n">
        <f aca="false">E60-IF($B60=0,H_Floor,0)</f>
        <v>0</v>
      </c>
      <c r="F160" s="19" t="n">
        <f aca="false">F60-IF($B60=0,H_Floor,0)</f>
        <v>0</v>
      </c>
      <c r="G160" s="19" t="n">
        <f aca="false">G60-IF($B60=0,H_Floor,0)</f>
        <v>0</v>
      </c>
      <c r="H160" s="19" t="n">
        <f aca="false">H60-IF($B60=0,H_Floor,0)</f>
        <v>0</v>
      </c>
      <c r="I160" s="19" t="n">
        <f aca="false">I60-IF($B60=0,H_Floor,0)</f>
        <v>0</v>
      </c>
      <c r="J160" s="19" t="n">
        <f aca="false">J60-IF($B60=0,H_Floor,0)</f>
        <v>0</v>
      </c>
      <c r="K160" s="19" t="n">
        <f aca="false">K60-IF($B60=0,H_Floor,0)</f>
        <v>0</v>
      </c>
      <c r="L160" s="19" t="n">
        <f aca="false">L60-IF($B60=0,H_Floor,0)</f>
        <v>0</v>
      </c>
      <c r="M160" s="19" t="n">
        <f aca="false">M60-IF($B60=0,H_Floor,0)</f>
        <v>0</v>
      </c>
      <c r="N160" s="19" t="n">
        <f aca="false">N60-IF($B60=0,H_Floor,0)</f>
        <v>0</v>
      </c>
      <c r="O160" s="19" t="n">
        <f aca="false">O60-IF($B60=0,H_Floor,0)</f>
        <v>0</v>
      </c>
      <c r="P160" s="19" t="n">
        <f aca="false">P60-IF($B60=0,H_Floor,0)</f>
        <v>0</v>
      </c>
    </row>
    <row r="161" customFormat="false" ht="15" hidden="false" customHeight="false" outlineLevel="0" collapsed="false">
      <c r="B161" s="0" t="n">
        <v>41</v>
      </c>
      <c r="C161" s="19" t="n">
        <f aca="false">C61-IF($B61=0,H_Floor,0)</f>
        <v>0</v>
      </c>
      <c r="D161" s="19" t="n">
        <f aca="false">D61-IF($B61=0,H_Floor,0)</f>
        <v>0</v>
      </c>
      <c r="E161" s="19" t="n">
        <f aca="false">E61-IF($B61=0,H_Floor,0)</f>
        <v>0</v>
      </c>
      <c r="F161" s="19" t="n">
        <f aca="false">F61-IF($B61=0,H_Floor,0)</f>
        <v>0</v>
      </c>
      <c r="G161" s="19" t="n">
        <f aca="false">G61-IF($B61=0,H_Floor,0)</f>
        <v>0</v>
      </c>
      <c r="H161" s="19" t="n">
        <f aca="false">H61-IF($B61=0,H_Floor,0)</f>
        <v>0</v>
      </c>
      <c r="I161" s="19" t="n">
        <f aca="false">I61-IF($B61=0,H_Floor,0)</f>
        <v>0</v>
      </c>
      <c r="J161" s="19" t="n">
        <f aca="false">J61-IF($B61=0,H_Floor,0)</f>
        <v>0</v>
      </c>
      <c r="K161" s="19" t="n">
        <f aca="false">K61-IF($B61=0,H_Floor,0)</f>
        <v>0</v>
      </c>
      <c r="L161" s="19" t="n">
        <f aca="false">L61-IF($B61=0,H_Floor,0)</f>
        <v>0</v>
      </c>
      <c r="M161" s="19" t="n">
        <f aca="false">M61-IF($B61=0,H_Floor,0)</f>
        <v>0</v>
      </c>
      <c r="N161" s="19" t="n">
        <f aca="false">N61-IF($B61=0,H_Floor,0)</f>
        <v>0</v>
      </c>
      <c r="O161" s="19" t="n">
        <f aca="false">O61-IF($B61=0,H_Floor,0)</f>
        <v>0</v>
      </c>
      <c r="P161" s="19" t="n">
        <f aca="false">P61-IF($B61=0,H_Floor,0)</f>
        <v>0</v>
      </c>
    </row>
    <row r="162" customFormat="false" ht="15" hidden="false" customHeight="false" outlineLevel="0" collapsed="false">
      <c r="B162" s="0" t="n">
        <v>42</v>
      </c>
      <c r="C162" s="19" t="n">
        <f aca="false">C62-IF($B62=0,H_Floor,0)</f>
        <v>0</v>
      </c>
      <c r="D162" s="19" t="n">
        <f aca="false">D62-IF($B62=0,H_Floor,0)</f>
        <v>0</v>
      </c>
      <c r="E162" s="19" t="n">
        <f aca="false">E62-IF($B62=0,H_Floor,0)</f>
        <v>0</v>
      </c>
      <c r="F162" s="19" t="n">
        <f aca="false">F62-IF($B62=0,H_Floor,0)</f>
        <v>0</v>
      </c>
      <c r="G162" s="19" t="n">
        <f aca="false">G62-IF($B62=0,H_Floor,0)</f>
        <v>0</v>
      </c>
      <c r="H162" s="19" t="n">
        <f aca="false">H62-IF($B62=0,H_Floor,0)</f>
        <v>0</v>
      </c>
      <c r="I162" s="19" t="n">
        <f aca="false">I62-IF($B62=0,H_Floor,0)</f>
        <v>0</v>
      </c>
      <c r="J162" s="19" t="n">
        <f aca="false">J62-IF($B62=0,H_Floor,0)</f>
        <v>0</v>
      </c>
      <c r="K162" s="19" t="n">
        <f aca="false">K62-IF($B62=0,H_Floor,0)</f>
        <v>0</v>
      </c>
      <c r="L162" s="19" t="n">
        <f aca="false">L62-IF($B62=0,H_Floor,0)</f>
        <v>0</v>
      </c>
      <c r="M162" s="19" t="n">
        <f aca="false">M62-IF($B62=0,H_Floor,0)</f>
        <v>0</v>
      </c>
      <c r="N162" s="19" t="n">
        <f aca="false">N62-IF($B62=0,H_Floor,0)</f>
        <v>0</v>
      </c>
      <c r="O162" s="19" t="n">
        <f aca="false">O62-IF($B62=0,H_Floor,0)</f>
        <v>0</v>
      </c>
      <c r="P162" s="19" t="n">
        <f aca="false">P62-IF($B62=0,H_Floor,0)</f>
        <v>0</v>
      </c>
    </row>
    <row r="163" customFormat="false" ht="15" hidden="false" customHeight="false" outlineLevel="0" collapsed="false">
      <c r="B163" s="0" t="n">
        <v>43</v>
      </c>
      <c r="C163" s="19" t="n">
        <f aca="false">C63-IF($B63=0,H_Floor,0)</f>
        <v>0</v>
      </c>
      <c r="D163" s="19" t="n">
        <f aca="false">D63-IF($B63=0,H_Floor,0)</f>
        <v>0</v>
      </c>
      <c r="E163" s="19" t="n">
        <f aca="false">E63-IF($B63=0,H_Floor,0)</f>
        <v>0</v>
      </c>
      <c r="F163" s="19" t="n">
        <f aca="false">F63-IF($B63=0,H_Floor,0)</f>
        <v>0</v>
      </c>
      <c r="G163" s="19" t="n">
        <f aca="false">G63-IF($B63=0,H_Floor,0)</f>
        <v>0</v>
      </c>
      <c r="H163" s="19" t="n">
        <f aca="false">H63-IF($B63=0,H_Floor,0)</f>
        <v>0</v>
      </c>
      <c r="I163" s="19" t="n">
        <f aca="false">I63-IF($B63=0,H_Floor,0)</f>
        <v>0</v>
      </c>
      <c r="J163" s="19" t="n">
        <f aca="false">J63-IF($B63=0,H_Floor,0)</f>
        <v>0</v>
      </c>
      <c r="K163" s="19" t="n">
        <f aca="false">K63-IF($B63=0,H_Floor,0)</f>
        <v>0</v>
      </c>
      <c r="L163" s="19" t="n">
        <f aca="false">L63-IF($B63=0,H_Floor,0)</f>
        <v>0</v>
      </c>
      <c r="M163" s="19" t="n">
        <f aca="false">M63-IF($B63=0,H_Floor,0)</f>
        <v>0</v>
      </c>
      <c r="N163" s="19" t="n">
        <f aca="false">N63-IF($B63=0,H_Floor,0)</f>
        <v>0</v>
      </c>
      <c r="O163" s="19" t="n">
        <f aca="false">O63-IF($B63=0,H_Floor,0)</f>
        <v>0</v>
      </c>
      <c r="P163" s="19" t="n">
        <f aca="false">P63-IF($B63=0,H_Floor,0)</f>
        <v>0</v>
      </c>
    </row>
    <row r="164" customFormat="false" ht="15" hidden="false" customHeight="false" outlineLevel="0" collapsed="false">
      <c r="B164" s="0" t="n">
        <v>44</v>
      </c>
      <c r="C164" s="19" t="n">
        <f aca="false">C64-IF($B64=0,H_Floor,0)</f>
        <v>0</v>
      </c>
      <c r="D164" s="19" t="n">
        <f aca="false">D64-IF($B64=0,H_Floor,0)</f>
        <v>0</v>
      </c>
      <c r="E164" s="19" t="n">
        <f aca="false">E64-IF($B64=0,H_Floor,0)</f>
        <v>0</v>
      </c>
      <c r="F164" s="19" t="n">
        <f aca="false">F64-IF($B64=0,H_Floor,0)</f>
        <v>0</v>
      </c>
      <c r="G164" s="19" t="n">
        <f aca="false">G64-IF($B64=0,H_Floor,0)</f>
        <v>0</v>
      </c>
      <c r="H164" s="19" t="n">
        <f aca="false">H64-IF($B64=0,H_Floor,0)</f>
        <v>0</v>
      </c>
      <c r="I164" s="19" t="n">
        <f aca="false">I64-IF($B64=0,H_Floor,0)</f>
        <v>0</v>
      </c>
      <c r="J164" s="19" t="n">
        <f aca="false">J64-IF($B64=0,H_Floor,0)</f>
        <v>0</v>
      </c>
      <c r="K164" s="19" t="n">
        <f aca="false">K64-IF($B64=0,H_Floor,0)</f>
        <v>0</v>
      </c>
      <c r="L164" s="19" t="n">
        <f aca="false">L64-IF($B64=0,H_Floor,0)</f>
        <v>0</v>
      </c>
      <c r="M164" s="19" t="n">
        <f aca="false">M64-IF($B64=0,H_Floor,0)</f>
        <v>0</v>
      </c>
      <c r="N164" s="19" t="n">
        <f aca="false">N64-IF($B64=0,H_Floor,0)</f>
        <v>0</v>
      </c>
      <c r="O164" s="19" t="n">
        <f aca="false">O64-IF($B64=0,H_Floor,0)</f>
        <v>0</v>
      </c>
      <c r="P164" s="19" t="n">
        <f aca="false">P64-IF($B64=0,H_Floor,0)</f>
        <v>0</v>
      </c>
    </row>
    <row r="165" customFormat="false" ht="15" hidden="false" customHeight="false" outlineLevel="0" collapsed="false">
      <c r="B165" s="0" t="n">
        <v>45</v>
      </c>
      <c r="C165" s="19" t="n">
        <f aca="false">C65-IF($B65=0,H_Floor,0)</f>
        <v>0</v>
      </c>
      <c r="D165" s="19" t="n">
        <f aca="false">D65-IF($B65=0,H_Floor,0)</f>
        <v>0</v>
      </c>
      <c r="E165" s="19" t="n">
        <f aca="false">E65-IF($B65=0,H_Floor,0)</f>
        <v>0</v>
      </c>
      <c r="F165" s="19" t="n">
        <f aca="false">F65-IF($B65=0,H_Floor,0)</f>
        <v>0</v>
      </c>
      <c r="G165" s="19" t="n">
        <f aca="false">G65-IF($B65=0,H_Floor,0)</f>
        <v>0</v>
      </c>
      <c r="H165" s="19" t="n">
        <f aca="false">H65-IF($B65=0,H_Floor,0)</f>
        <v>0</v>
      </c>
      <c r="I165" s="19" t="n">
        <f aca="false">I65-IF($B65=0,H_Floor,0)</f>
        <v>0</v>
      </c>
      <c r="J165" s="19" t="n">
        <f aca="false">J65-IF($B65=0,H_Floor,0)</f>
        <v>0</v>
      </c>
      <c r="K165" s="19" t="n">
        <f aca="false">K65-IF($B65=0,H_Floor,0)</f>
        <v>0</v>
      </c>
      <c r="L165" s="19" t="n">
        <f aca="false">L65-IF($B65=0,H_Floor,0)</f>
        <v>0</v>
      </c>
      <c r="M165" s="19" t="n">
        <f aca="false">M65-IF($B65=0,H_Floor,0)</f>
        <v>0</v>
      </c>
      <c r="N165" s="19" t="n">
        <f aca="false">N65-IF($B65=0,H_Floor,0)</f>
        <v>0</v>
      </c>
      <c r="O165" s="19" t="n">
        <f aca="false">O65-IF($B65=0,H_Floor,0)</f>
        <v>0</v>
      </c>
      <c r="P165" s="19" t="n">
        <f aca="false">P65-IF($B65=0,H_Floor,0)</f>
        <v>0</v>
      </c>
    </row>
    <row r="166" customFormat="false" ht="15" hidden="false" customHeight="false" outlineLevel="0" collapsed="false">
      <c r="B166" s="0" t="n">
        <v>46</v>
      </c>
      <c r="C166" s="19" t="n">
        <f aca="false">C66-IF($B66=0,H_Floor,0)</f>
        <v>0</v>
      </c>
      <c r="D166" s="19" t="n">
        <f aca="false">D66-IF($B66=0,H_Floor,0)</f>
        <v>0</v>
      </c>
      <c r="E166" s="19" t="n">
        <f aca="false">E66-IF($B66=0,H_Floor,0)</f>
        <v>0</v>
      </c>
      <c r="F166" s="19" t="n">
        <f aca="false">F66-IF($B66=0,H_Floor,0)</f>
        <v>0</v>
      </c>
      <c r="G166" s="19" t="n">
        <f aca="false">G66-IF($B66=0,H_Floor,0)</f>
        <v>0</v>
      </c>
      <c r="H166" s="19" t="n">
        <f aca="false">H66-IF($B66=0,H_Floor,0)</f>
        <v>0</v>
      </c>
      <c r="I166" s="19" t="n">
        <f aca="false">I66-IF($B66=0,H_Floor,0)</f>
        <v>0</v>
      </c>
      <c r="J166" s="19" t="n">
        <f aca="false">J66-IF($B66=0,H_Floor,0)</f>
        <v>0</v>
      </c>
      <c r="K166" s="19" t="n">
        <f aca="false">K66-IF($B66=0,H_Floor,0)</f>
        <v>0</v>
      </c>
      <c r="L166" s="19" t="n">
        <f aca="false">L66-IF($B66=0,H_Floor,0)</f>
        <v>0</v>
      </c>
      <c r="M166" s="19" t="n">
        <f aca="false">M66-IF($B66=0,H_Floor,0)</f>
        <v>0</v>
      </c>
      <c r="N166" s="19" t="n">
        <f aca="false">N66-IF($B66=0,H_Floor,0)</f>
        <v>0</v>
      </c>
      <c r="O166" s="19" t="n">
        <f aca="false">O66-IF($B66=0,H_Floor,0)</f>
        <v>0</v>
      </c>
      <c r="P166" s="19" t="n">
        <f aca="false">P66-IF($B66=0,H_Floor,0)</f>
        <v>0</v>
      </c>
    </row>
    <row r="167" customFormat="false" ht="15" hidden="false" customHeight="false" outlineLevel="0" collapsed="false">
      <c r="B167" s="0" t="n">
        <v>47</v>
      </c>
      <c r="C167" s="19" t="n">
        <f aca="false">C67-IF($B67=0,H_Floor,0)</f>
        <v>0</v>
      </c>
      <c r="D167" s="19" t="n">
        <f aca="false">D67-IF($B67=0,H_Floor,0)</f>
        <v>0</v>
      </c>
      <c r="E167" s="19" t="n">
        <f aca="false">E67-IF($B67=0,H_Floor,0)</f>
        <v>0</v>
      </c>
      <c r="F167" s="19" t="n">
        <f aca="false">F67-IF($B67=0,H_Floor,0)</f>
        <v>0</v>
      </c>
      <c r="G167" s="19" t="n">
        <f aca="false">G67-IF($B67=0,H_Floor,0)</f>
        <v>0</v>
      </c>
      <c r="H167" s="19" t="n">
        <f aca="false">H67-IF($B67=0,H_Floor,0)</f>
        <v>0</v>
      </c>
      <c r="I167" s="19" t="n">
        <f aca="false">I67-IF($B67=0,H_Floor,0)</f>
        <v>0</v>
      </c>
      <c r="J167" s="19" t="n">
        <f aca="false">J67-IF($B67=0,H_Floor,0)</f>
        <v>0</v>
      </c>
      <c r="K167" s="19" t="n">
        <f aca="false">K67-IF($B67=0,H_Floor,0)</f>
        <v>0</v>
      </c>
      <c r="L167" s="19" t="n">
        <f aca="false">L67-IF($B67=0,H_Floor,0)</f>
        <v>0</v>
      </c>
      <c r="M167" s="19" t="n">
        <f aca="false">M67-IF($B67=0,H_Floor,0)</f>
        <v>0</v>
      </c>
      <c r="N167" s="19" t="n">
        <f aca="false">N67-IF($B67=0,H_Floor,0)</f>
        <v>0</v>
      </c>
      <c r="O167" s="19" t="n">
        <f aca="false">O67-IF($B67=0,H_Floor,0)</f>
        <v>0</v>
      </c>
      <c r="P167" s="19" t="n">
        <f aca="false">P67-IF($B67=0,H_Floor,0)</f>
        <v>0</v>
      </c>
    </row>
    <row r="168" customFormat="false" ht="15" hidden="false" customHeight="false" outlineLevel="0" collapsed="false">
      <c r="B168" s="0" t="n">
        <v>48</v>
      </c>
      <c r="C168" s="19" t="n">
        <f aca="false">C68-IF($B68=0,H_Floor,0)</f>
        <v>0</v>
      </c>
      <c r="D168" s="19" t="n">
        <f aca="false">D68-IF($B68=0,H_Floor,0)</f>
        <v>0</v>
      </c>
      <c r="E168" s="19" t="n">
        <f aca="false">E68-IF($B68=0,H_Floor,0)</f>
        <v>0</v>
      </c>
      <c r="F168" s="19" t="n">
        <f aca="false">F68-IF($B68=0,H_Floor,0)</f>
        <v>0</v>
      </c>
      <c r="G168" s="19" t="n">
        <f aca="false">G68-IF($B68=0,H_Floor,0)</f>
        <v>0</v>
      </c>
      <c r="H168" s="19" t="n">
        <f aca="false">H68-IF($B68=0,H_Floor,0)</f>
        <v>0</v>
      </c>
      <c r="I168" s="19" t="n">
        <f aca="false">I68-IF($B68=0,H_Floor,0)</f>
        <v>0</v>
      </c>
      <c r="J168" s="19" t="n">
        <f aca="false">J68-IF($B68=0,H_Floor,0)</f>
        <v>0</v>
      </c>
      <c r="K168" s="19" t="n">
        <f aca="false">K68-IF($B68=0,H_Floor,0)</f>
        <v>0</v>
      </c>
      <c r="L168" s="19" t="n">
        <f aca="false">L68-IF($B68=0,H_Floor,0)</f>
        <v>0</v>
      </c>
      <c r="M168" s="19" t="n">
        <f aca="false">M68-IF($B68=0,H_Floor,0)</f>
        <v>0</v>
      </c>
      <c r="N168" s="19" t="n">
        <f aca="false">N68-IF($B68=0,H_Floor,0)</f>
        <v>0</v>
      </c>
      <c r="O168" s="19" t="n">
        <f aca="false">O68-IF($B68=0,H_Floor,0)</f>
        <v>0</v>
      </c>
      <c r="P168" s="19" t="n">
        <f aca="false">P68-IF($B68=0,H_Floor,0)</f>
        <v>0</v>
      </c>
    </row>
    <row r="169" customFormat="false" ht="15" hidden="false" customHeight="false" outlineLevel="0" collapsed="false">
      <c r="B169" s="0" t="n">
        <v>49</v>
      </c>
      <c r="C169" s="19" t="n">
        <f aca="false">C69-IF($B69=0,H_Floor,0)</f>
        <v>0</v>
      </c>
      <c r="D169" s="19" t="n">
        <f aca="false">D69-IF($B69=0,H_Floor,0)</f>
        <v>0</v>
      </c>
      <c r="E169" s="19" t="n">
        <f aca="false">E69-IF($B69=0,H_Floor,0)</f>
        <v>0</v>
      </c>
      <c r="F169" s="19" t="n">
        <f aca="false">F69-IF($B69=0,H_Floor,0)</f>
        <v>0</v>
      </c>
      <c r="G169" s="19" t="n">
        <f aca="false">G69-IF($B69=0,H_Floor,0)</f>
        <v>0</v>
      </c>
      <c r="H169" s="19" t="n">
        <f aca="false">H69-IF($B69=0,H_Floor,0)</f>
        <v>0</v>
      </c>
      <c r="I169" s="19" t="n">
        <f aca="false">I69-IF($B69=0,H_Floor,0)</f>
        <v>0</v>
      </c>
      <c r="J169" s="19" t="n">
        <f aca="false">J69-IF($B69=0,H_Floor,0)</f>
        <v>0</v>
      </c>
      <c r="K169" s="19" t="n">
        <f aca="false">K69-IF($B69=0,H_Floor,0)</f>
        <v>0</v>
      </c>
      <c r="L169" s="19" t="n">
        <f aca="false">L69-IF($B69=0,H_Floor,0)</f>
        <v>0</v>
      </c>
      <c r="M169" s="19" t="n">
        <f aca="false">M69-IF($B69=0,H_Floor,0)</f>
        <v>0</v>
      </c>
      <c r="N169" s="19" t="n">
        <f aca="false">N69-IF($B69=0,H_Floor,0)</f>
        <v>0</v>
      </c>
      <c r="O169" s="19" t="n">
        <f aca="false">O69-IF($B69=0,H_Floor,0)</f>
        <v>0</v>
      </c>
      <c r="P169" s="19" t="n">
        <f aca="false">P69-IF($B69=0,H_Floor,0)</f>
        <v>0</v>
      </c>
    </row>
    <row r="170" customFormat="false" ht="15" hidden="false" customHeight="false" outlineLevel="0" collapsed="false">
      <c r="B170" s="0" t="n">
        <v>50</v>
      </c>
      <c r="C170" s="19" t="n">
        <f aca="false">C70-IF($B70=0,H_Floor,0)</f>
        <v>0</v>
      </c>
      <c r="D170" s="19" t="n">
        <f aca="false">D70-IF($B70=0,H_Floor,0)</f>
        <v>0</v>
      </c>
      <c r="E170" s="19" t="n">
        <f aca="false">E70-IF($B70=0,H_Floor,0)</f>
        <v>0</v>
      </c>
      <c r="F170" s="19" t="n">
        <f aca="false">F70-IF($B70=0,H_Floor,0)</f>
        <v>0</v>
      </c>
      <c r="G170" s="19" t="n">
        <f aca="false">G70-IF($B70=0,H_Floor,0)</f>
        <v>0</v>
      </c>
      <c r="H170" s="19" t="n">
        <f aca="false">H70-IF($B70=0,H_Floor,0)</f>
        <v>0</v>
      </c>
      <c r="I170" s="19" t="n">
        <f aca="false">I70-IF($B70=0,H_Floor,0)</f>
        <v>0</v>
      </c>
      <c r="J170" s="19" t="n">
        <f aca="false">J70-IF($B70=0,H_Floor,0)</f>
        <v>0</v>
      </c>
      <c r="K170" s="19" t="n">
        <f aca="false">K70-IF($B70=0,H_Floor,0)</f>
        <v>0</v>
      </c>
      <c r="L170" s="19" t="n">
        <f aca="false">L70-IF($B70=0,H_Floor,0)</f>
        <v>0</v>
      </c>
      <c r="M170" s="19" t="n">
        <f aca="false">M70-IF($B70=0,H_Floor,0)</f>
        <v>0</v>
      </c>
      <c r="N170" s="19" t="n">
        <f aca="false">N70-IF($B70=0,H_Floor,0)</f>
        <v>0</v>
      </c>
      <c r="O170" s="19" t="n">
        <f aca="false">O70-IF($B70=0,H_Floor,0)</f>
        <v>0</v>
      </c>
      <c r="P170" s="19" t="n">
        <f aca="false">P70-IF($B70=0,H_Floor,0)</f>
        <v>0</v>
      </c>
    </row>
    <row r="171" customFormat="false" ht="15" hidden="false" customHeight="false" outlineLevel="0" collapsed="false">
      <c r="B171" s="0" t="n">
        <v>51</v>
      </c>
      <c r="C171" s="19" t="n">
        <f aca="false">C71-IF($B71=0,H_Floor,0)</f>
        <v>0</v>
      </c>
      <c r="D171" s="19" t="n">
        <f aca="false">D71-IF($B71=0,H_Floor,0)</f>
        <v>0</v>
      </c>
      <c r="E171" s="19" t="n">
        <f aca="false">E71-IF($B71=0,H_Floor,0)</f>
        <v>0</v>
      </c>
      <c r="F171" s="19" t="n">
        <f aca="false">F71-IF($B71=0,H_Floor,0)</f>
        <v>0</v>
      </c>
      <c r="G171" s="19" t="n">
        <f aca="false">G71-IF($B71=0,H_Floor,0)</f>
        <v>0</v>
      </c>
      <c r="H171" s="19" t="n">
        <f aca="false">H71-IF($B71=0,H_Floor,0)</f>
        <v>0</v>
      </c>
      <c r="I171" s="19" t="n">
        <f aca="false">I71-IF($B71=0,H_Floor,0)</f>
        <v>0</v>
      </c>
      <c r="J171" s="19" t="n">
        <f aca="false">J71-IF($B71=0,H_Floor,0)</f>
        <v>0</v>
      </c>
      <c r="K171" s="19" t="n">
        <f aca="false">K71-IF($B71=0,H_Floor,0)</f>
        <v>0</v>
      </c>
      <c r="L171" s="19" t="n">
        <f aca="false">L71-IF($B71=0,H_Floor,0)</f>
        <v>0</v>
      </c>
      <c r="M171" s="19" t="n">
        <f aca="false">M71-IF($B71=0,H_Floor,0)</f>
        <v>0</v>
      </c>
      <c r="N171" s="19" t="n">
        <f aca="false">N71-IF($B71=0,H_Floor,0)</f>
        <v>0</v>
      </c>
      <c r="O171" s="19" t="n">
        <f aca="false">O71-IF($B71=0,H_Floor,0)</f>
        <v>0</v>
      </c>
      <c r="P171" s="19" t="n">
        <f aca="false">P71-IF($B71=0,H_Floor,0)</f>
        <v>0</v>
      </c>
    </row>
    <row r="172" customFormat="false" ht="15" hidden="false" customHeight="false" outlineLevel="0" collapsed="false">
      <c r="B172" s="0" t="n">
        <v>52</v>
      </c>
      <c r="C172" s="19" t="n">
        <f aca="false">C72-IF($B72=0,H_Floor,0)</f>
        <v>0</v>
      </c>
      <c r="D172" s="19" t="n">
        <f aca="false">D72-IF($B72=0,H_Floor,0)</f>
        <v>0</v>
      </c>
      <c r="E172" s="19" t="n">
        <f aca="false">E72-IF($B72=0,H_Floor,0)</f>
        <v>0</v>
      </c>
      <c r="F172" s="19" t="n">
        <f aca="false">F72-IF($B72=0,H_Floor,0)</f>
        <v>0</v>
      </c>
      <c r="G172" s="19" t="n">
        <f aca="false">G72-IF($B72=0,H_Floor,0)</f>
        <v>0</v>
      </c>
      <c r="H172" s="19" t="n">
        <f aca="false">H72-IF($B72=0,H_Floor,0)</f>
        <v>0</v>
      </c>
      <c r="I172" s="19" t="n">
        <f aca="false">I72-IF($B72=0,H_Floor,0)</f>
        <v>0</v>
      </c>
      <c r="J172" s="19" t="n">
        <f aca="false">J72-IF($B72=0,H_Floor,0)</f>
        <v>0</v>
      </c>
      <c r="K172" s="19" t="n">
        <f aca="false">K72-IF($B72=0,H_Floor,0)</f>
        <v>0</v>
      </c>
      <c r="L172" s="19" t="n">
        <f aca="false">L72-IF($B72=0,H_Floor,0)</f>
        <v>0</v>
      </c>
      <c r="M172" s="19" t="n">
        <f aca="false">M72-IF($B72=0,H_Floor,0)</f>
        <v>0</v>
      </c>
      <c r="N172" s="19" t="n">
        <f aca="false">N72-IF($B72=0,H_Floor,0)</f>
        <v>0</v>
      </c>
      <c r="O172" s="19" t="n">
        <f aca="false">O72-IF($B72=0,H_Floor,0)</f>
        <v>0</v>
      </c>
      <c r="P172" s="19" t="n">
        <f aca="false">P72-IF($B72=0,H_Floor,0)</f>
        <v>0</v>
      </c>
    </row>
    <row r="173" customFormat="false" ht="15" hidden="false" customHeight="false" outlineLevel="0" collapsed="false">
      <c r="B173" s="0" t="n">
        <v>53</v>
      </c>
      <c r="C173" s="19" t="n">
        <f aca="false">C73-IF($B73=0,H_Floor,0)</f>
        <v>0</v>
      </c>
      <c r="D173" s="19" t="n">
        <f aca="false">D73-IF($B73=0,H_Floor,0)</f>
        <v>0</v>
      </c>
      <c r="E173" s="19" t="n">
        <f aca="false">E73-IF($B73=0,H_Floor,0)</f>
        <v>0</v>
      </c>
      <c r="F173" s="19" t="n">
        <f aca="false">F73-IF($B73=0,H_Floor,0)</f>
        <v>0</v>
      </c>
      <c r="G173" s="19" t="n">
        <f aca="false">G73-IF($B73=0,H_Floor,0)</f>
        <v>0</v>
      </c>
      <c r="H173" s="19" t="n">
        <f aca="false">H73-IF($B73=0,H_Floor,0)</f>
        <v>0</v>
      </c>
      <c r="I173" s="19" t="n">
        <f aca="false">I73-IF($B73=0,H_Floor,0)</f>
        <v>0</v>
      </c>
      <c r="J173" s="19" t="n">
        <f aca="false">J73-IF($B73=0,H_Floor,0)</f>
        <v>0</v>
      </c>
      <c r="K173" s="19" t="n">
        <f aca="false">K73-IF($B73=0,H_Floor,0)</f>
        <v>0</v>
      </c>
      <c r="L173" s="19" t="n">
        <f aca="false">L73-IF($B73=0,H_Floor,0)</f>
        <v>0</v>
      </c>
      <c r="M173" s="19" t="n">
        <f aca="false">M73-IF($B73=0,H_Floor,0)</f>
        <v>0</v>
      </c>
      <c r="N173" s="19" t="n">
        <f aca="false">N73-IF($B73=0,H_Floor,0)</f>
        <v>0</v>
      </c>
      <c r="O173" s="19" t="n">
        <f aca="false">O73-IF($B73=0,H_Floor,0)</f>
        <v>0</v>
      </c>
      <c r="P173" s="19" t="n">
        <f aca="false">P73-IF($B73=0,H_Floor,0)</f>
        <v>0</v>
      </c>
    </row>
    <row r="174" customFormat="false" ht="15" hidden="false" customHeight="false" outlineLevel="0" collapsed="false">
      <c r="B174" s="0" t="n">
        <v>54</v>
      </c>
      <c r="C174" s="19" t="n">
        <f aca="false">C74-IF($B74=0,H_Floor,0)</f>
        <v>0</v>
      </c>
      <c r="D174" s="19" t="n">
        <f aca="false">D74-IF($B74=0,H_Floor,0)</f>
        <v>0</v>
      </c>
      <c r="E174" s="19" t="n">
        <f aca="false">E74-IF($B74=0,H_Floor,0)</f>
        <v>0</v>
      </c>
      <c r="F174" s="19" t="n">
        <f aca="false">F74-IF($B74=0,H_Floor,0)</f>
        <v>0</v>
      </c>
      <c r="G174" s="19" t="n">
        <f aca="false">G74-IF($B74=0,H_Floor,0)</f>
        <v>0</v>
      </c>
      <c r="H174" s="19" t="n">
        <f aca="false">H74-IF($B74=0,H_Floor,0)</f>
        <v>0</v>
      </c>
      <c r="I174" s="19" t="n">
        <f aca="false">I74-IF($B74=0,H_Floor,0)</f>
        <v>0</v>
      </c>
      <c r="J174" s="19" t="n">
        <f aca="false">J74-IF($B74=0,H_Floor,0)</f>
        <v>0</v>
      </c>
      <c r="K174" s="19" t="n">
        <f aca="false">K74-IF($B74=0,H_Floor,0)</f>
        <v>0</v>
      </c>
      <c r="L174" s="19" t="n">
        <f aca="false">L74-IF($B74=0,H_Floor,0)</f>
        <v>0</v>
      </c>
      <c r="M174" s="19" t="n">
        <f aca="false">M74-IF($B74=0,H_Floor,0)</f>
        <v>0</v>
      </c>
      <c r="N174" s="19" t="n">
        <f aca="false">N74-IF($B74=0,H_Floor,0)</f>
        <v>0</v>
      </c>
      <c r="O174" s="19" t="n">
        <f aca="false">O74-IF($B74=0,H_Floor,0)</f>
        <v>0</v>
      </c>
      <c r="P174" s="19" t="n">
        <f aca="false">P74-IF($B74=0,H_Floor,0)</f>
        <v>0</v>
      </c>
    </row>
    <row r="175" customFormat="false" ht="15" hidden="false" customHeight="false" outlineLevel="0" collapsed="false">
      <c r="B175" s="0" t="n">
        <v>55</v>
      </c>
      <c r="C175" s="19" t="n">
        <f aca="false">C75-IF($B75=0,H_Floor,0)</f>
        <v>0</v>
      </c>
      <c r="D175" s="19" t="n">
        <f aca="false">D75-IF($B75=0,H_Floor,0)</f>
        <v>0</v>
      </c>
      <c r="E175" s="19" t="n">
        <f aca="false">E75-IF($B75=0,H_Floor,0)</f>
        <v>0</v>
      </c>
      <c r="F175" s="19" t="n">
        <f aca="false">F75-IF($B75=0,H_Floor,0)</f>
        <v>0</v>
      </c>
      <c r="G175" s="19" t="n">
        <f aca="false">G75-IF($B75=0,H_Floor,0)</f>
        <v>0</v>
      </c>
      <c r="H175" s="19" t="n">
        <f aca="false">H75-IF($B75=0,H_Floor,0)</f>
        <v>0</v>
      </c>
      <c r="I175" s="19" t="n">
        <f aca="false">I75-IF($B75=0,H_Floor,0)</f>
        <v>0</v>
      </c>
      <c r="J175" s="19" t="n">
        <f aca="false">J75-IF($B75=0,H_Floor,0)</f>
        <v>0</v>
      </c>
      <c r="K175" s="19" t="n">
        <f aca="false">K75-IF($B75=0,H_Floor,0)</f>
        <v>0</v>
      </c>
      <c r="L175" s="19" t="n">
        <f aca="false">L75-IF($B75=0,H_Floor,0)</f>
        <v>0</v>
      </c>
      <c r="M175" s="19" t="n">
        <f aca="false">M75-IF($B75=0,H_Floor,0)</f>
        <v>0</v>
      </c>
      <c r="N175" s="19" t="n">
        <f aca="false">N75-IF($B75=0,H_Floor,0)</f>
        <v>0</v>
      </c>
      <c r="O175" s="19" t="n">
        <f aca="false">O75-IF($B75=0,H_Floor,0)</f>
        <v>0</v>
      </c>
      <c r="P175" s="19" t="n">
        <f aca="false">P75-IF($B75=0,H_Floor,0)</f>
        <v>0</v>
      </c>
    </row>
    <row r="176" customFormat="false" ht="15" hidden="false" customHeight="false" outlineLevel="0" collapsed="false">
      <c r="B176" s="0" t="n">
        <v>56</v>
      </c>
      <c r="C176" s="19" t="n">
        <f aca="false">C76-IF($B76=0,H_Floor,0)</f>
        <v>0</v>
      </c>
      <c r="D176" s="19" t="n">
        <f aca="false">D76-IF($B76=0,H_Floor,0)</f>
        <v>0</v>
      </c>
      <c r="E176" s="19" t="n">
        <f aca="false">E76-IF($B76=0,H_Floor,0)</f>
        <v>0</v>
      </c>
      <c r="F176" s="19" t="n">
        <f aca="false">F76-IF($B76=0,H_Floor,0)</f>
        <v>0</v>
      </c>
      <c r="G176" s="19" t="n">
        <f aca="false">G76-IF($B76=0,H_Floor,0)</f>
        <v>0</v>
      </c>
      <c r="H176" s="19" t="n">
        <f aca="false">H76-IF($B76=0,H_Floor,0)</f>
        <v>0</v>
      </c>
      <c r="I176" s="19" t="n">
        <f aca="false">I76-IF($B76=0,H_Floor,0)</f>
        <v>0</v>
      </c>
      <c r="J176" s="19" t="n">
        <f aca="false">J76-IF($B76=0,H_Floor,0)</f>
        <v>0</v>
      </c>
      <c r="K176" s="19" t="n">
        <f aca="false">K76-IF($B76=0,H_Floor,0)</f>
        <v>0</v>
      </c>
      <c r="L176" s="19" t="n">
        <f aca="false">L76-IF($B76=0,H_Floor,0)</f>
        <v>0</v>
      </c>
      <c r="M176" s="19" t="n">
        <f aca="false">M76-IF($B76=0,H_Floor,0)</f>
        <v>0</v>
      </c>
      <c r="N176" s="19" t="n">
        <f aca="false">N76-IF($B76=0,H_Floor,0)</f>
        <v>0</v>
      </c>
      <c r="O176" s="19" t="n">
        <f aca="false">O76-IF($B76=0,H_Floor,0)</f>
        <v>0</v>
      </c>
      <c r="P176" s="19" t="n">
        <f aca="false">P76-IF($B76=0,H_Floor,0)</f>
        <v>0</v>
      </c>
    </row>
    <row r="177" customFormat="false" ht="15" hidden="false" customHeight="false" outlineLevel="0" collapsed="false">
      <c r="B177" s="0" t="n">
        <v>57</v>
      </c>
      <c r="C177" s="19" t="n">
        <f aca="false">C77-IF($B77=0,H_Floor,0)</f>
        <v>0</v>
      </c>
      <c r="D177" s="19" t="n">
        <f aca="false">D77-IF($B77=0,H_Floor,0)</f>
        <v>0</v>
      </c>
      <c r="E177" s="19" t="n">
        <f aca="false">E77-IF($B77=0,H_Floor,0)</f>
        <v>0</v>
      </c>
      <c r="F177" s="19" t="n">
        <f aca="false">F77-IF($B77=0,H_Floor,0)</f>
        <v>0</v>
      </c>
      <c r="G177" s="19" t="n">
        <f aca="false">G77-IF($B77=0,H_Floor,0)</f>
        <v>0</v>
      </c>
      <c r="H177" s="19" t="n">
        <f aca="false">H77-IF($B77=0,H_Floor,0)</f>
        <v>0</v>
      </c>
      <c r="I177" s="19" t="n">
        <f aca="false">I77-IF($B77=0,H_Floor,0)</f>
        <v>0</v>
      </c>
      <c r="J177" s="19" t="n">
        <f aca="false">J77-IF($B77=0,H_Floor,0)</f>
        <v>0</v>
      </c>
      <c r="K177" s="19" t="n">
        <f aca="false">K77-IF($B77=0,H_Floor,0)</f>
        <v>0</v>
      </c>
      <c r="L177" s="19" t="n">
        <f aca="false">L77-IF($B77=0,H_Floor,0)</f>
        <v>0</v>
      </c>
      <c r="M177" s="19" t="n">
        <f aca="false">M77-IF($B77=0,H_Floor,0)</f>
        <v>0</v>
      </c>
      <c r="N177" s="19" t="n">
        <f aca="false">N77-IF($B77=0,H_Floor,0)</f>
        <v>0</v>
      </c>
      <c r="O177" s="19" t="n">
        <f aca="false">O77-IF($B77=0,H_Floor,0)</f>
        <v>0</v>
      </c>
      <c r="P177" s="19" t="n">
        <f aca="false">P77-IF($B77=0,H_Floor,0)</f>
        <v>0</v>
      </c>
    </row>
    <row r="178" customFormat="false" ht="15" hidden="false" customHeight="false" outlineLevel="0" collapsed="false">
      <c r="B178" s="0" t="n">
        <v>58</v>
      </c>
      <c r="C178" s="19" t="n">
        <f aca="false">C78-IF($B78=0,H_Floor,0)</f>
        <v>0</v>
      </c>
      <c r="D178" s="19" t="n">
        <f aca="false">D78-IF($B78=0,H_Floor,0)</f>
        <v>0</v>
      </c>
      <c r="E178" s="19" t="n">
        <f aca="false">E78-IF($B78=0,H_Floor,0)</f>
        <v>0</v>
      </c>
      <c r="F178" s="19" t="n">
        <f aca="false">F78-IF($B78=0,H_Floor,0)</f>
        <v>0</v>
      </c>
      <c r="G178" s="19" t="n">
        <f aca="false">G78-IF($B78=0,H_Floor,0)</f>
        <v>0</v>
      </c>
      <c r="H178" s="19" t="n">
        <f aca="false">H78-IF($B78=0,H_Floor,0)</f>
        <v>0</v>
      </c>
      <c r="I178" s="19" t="n">
        <f aca="false">I78-IF($B78=0,H_Floor,0)</f>
        <v>0</v>
      </c>
      <c r="J178" s="19" t="n">
        <f aca="false">J78-IF($B78=0,H_Floor,0)</f>
        <v>0</v>
      </c>
      <c r="K178" s="19" t="n">
        <f aca="false">K78-IF($B78=0,H_Floor,0)</f>
        <v>0</v>
      </c>
      <c r="L178" s="19" t="n">
        <f aca="false">L78-IF($B78=0,H_Floor,0)</f>
        <v>0</v>
      </c>
      <c r="M178" s="19" t="n">
        <f aca="false">M78-IF($B78=0,H_Floor,0)</f>
        <v>0</v>
      </c>
      <c r="N178" s="19" t="n">
        <f aca="false">N78-IF($B78=0,H_Floor,0)</f>
        <v>0</v>
      </c>
      <c r="O178" s="19" t="n">
        <f aca="false">O78-IF($B78=0,H_Floor,0)</f>
        <v>0</v>
      </c>
      <c r="P178" s="19" t="n">
        <f aca="false">P78-IF($B78=0,H_Floor,0)</f>
        <v>0</v>
      </c>
    </row>
    <row r="179" customFormat="false" ht="15" hidden="false" customHeight="false" outlineLevel="0" collapsed="false">
      <c r="B179" s="0" t="n">
        <v>59</v>
      </c>
      <c r="C179" s="19" t="n">
        <f aca="false">C79-IF($B79=0,H_Floor,0)</f>
        <v>0</v>
      </c>
      <c r="D179" s="19" t="n">
        <f aca="false">D79-IF($B79=0,H_Floor,0)</f>
        <v>0</v>
      </c>
      <c r="E179" s="19" t="n">
        <f aca="false">E79-IF($B79=0,H_Floor,0)</f>
        <v>0</v>
      </c>
      <c r="F179" s="19" t="n">
        <f aca="false">F79-IF($B79=0,H_Floor,0)</f>
        <v>0</v>
      </c>
      <c r="G179" s="19" t="n">
        <f aca="false">G79-IF($B79=0,H_Floor,0)</f>
        <v>0</v>
      </c>
      <c r="H179" s="19" t="n">
        <f aca="false">H79-IF($B79=0,H_Floor,0)</f>
        <v>0</v>
      </c>
      <c r="I179" s="19" t="n">
        <f aca="false">I79-IF($B79=0,H_Floor,0)</f>
        <v>0</v>
      </c>
      <c r="J179" s="19" t="n">
        <f aca="false">J79-IF($B79=0,H_Floor,0)</f>
        <v>0</v>
      </c>
      <c r="K179" s="19" t="n">
        <f aca="false">K79-IF($B79=0,H_Floor,0)</f>
        <v>0</v>
      </c>
      <c r="L179" s="19" t="n">
        <f aca="false">L79-IF($B79=0,H_Floor,0)</f>
        <v>0</v>
      </c>
      <c r="M179" s="19" t="n">
        <f aca="false">M79-IF($B79=0,H_Floor,0)</f>
        <v>0</v>
      </c>
      <c r="N179" s="19" t="n">
        <f aca="false">N79-IF($B79=0,H_Floor,0)</f>
        <v>0</v>
      </c>
      <c r="O179" s="19" t="n">
        <f aca="false">O79-IF($B79=0,H_Floor,0)</f>
        <v>0</v>
      </c>
      <c r="P179" s="19" t="n">
        <f aca="false">P79-IF($B79=0,H_Floor,0)</f>
        <v>0</v>
      </c>
    </row>
    <row r="180" customFormat="false" ht="15" hidden="false" customHeight="false" outlineLevel="0" collapsed="false">
      <c r="B180" s="0" t="n">
        <v>60</v>
      </c>
      <c r="C180" s="19" t="n">
        <f aca="false">C80-IF($B80=0,H_Floor,0)</f>
        <v>0</v>
      </c>
      <c r="D180" s="19" t="n">
        <f aca="false">D80-IF($B80=0,H_Floor,0)</f>
        <v>0</v>
      </c>
      <c r="E180" s="19" t="n">
        <f aca="false">E80-IF($B80=0,H_Floor,0)</f>
        <v>0</v>
      </c>
      <c r="F180" s="19" t="n">
        <f aca="false">F80-IF($B80=0,H_Floor,0)</f>
        <v>0</v>
      </c>
      <c r="G180" s="19" t="n">
        <f aca="false">G80-IF($B80=0,H_Floor,0)</f>
        <v>0</v>
      </c>
      <c r="H180" s="19" t="n">
        <f aca="false">H80-IF($B80=0,H_Floor,0)</f>
        <v>0</v>
      </c>
      <c r="I180" s="19" t="n">
        <f aca="false">I80-IF($B80=0,H_Floor,0)</f>
        <v>0</v>
      </c>
      <c r="J180" s="19" t="n">
        <f aca="false">J80-IF($B80=0,H_Floor,0)</f>
        <v>0</v>
      </c>
      <c r="K180" s="19" t="n">
        <f aca="false">K80-IF($B80=0,H_Floor,0)</f>
        <v>0</v>
      </c>
      <c r="L180" s="19" t="n">
        <f aca="false">L80-IF($B80=0,H_Floor,0)</f>
        <v>0</v>
      </c>
      <c r="M180" s="19" t="n">
        <f aca="false">M80-IF($B80=0,H_Floor,0)</f>
        <v>0</v>
      </c>
      <c r="N180" s="19" t="n">
        <f aca="false">N80-IF($B80=0,H_Floor,0)</f>
        <v>0</v>
      </c>
      <c r="O180" s="19" t="n">
        <f aca="false">O80-IF($B80=0,H_Floor,0)</f>
        <v>0</v>
      </c>
      <c r="P180" s="19" t="n">
        <f aca="false">P80-IF($B80=0,H_Floor,0)</f>
        <v>0</v>
      </c>
    </row>
    <row r="181" customFormat="false" ht="15" hidden="false" customHeight="false" outlineLevel="0" collapsed="false">
      <c r="B181" s="0" t="n">
        <v>61</v>
      </c>
      <c r="C181" s="19" t="n">
        <f aca="false">C81-IF($B81=0,H_Floor,0)</f>
        <v>0</v>
      </c>
      <c r="D181" s="19" t="n">
        <f aca="false">D81-IF($B81=0,H_Floor,0)</f>
        <v>0</v>
      </c>
      <c r="E181" s="19" t="n">
        <f aca="false">E81-IF($B81=0,H_Floor,0)</f>
        <v>0</v>
      </c>
      <c r="F181" s="19" t="n">
        <f aca="false">F81-IF($B81=0,H_Floor,0)</f>
        <v>0</v>
      </c>
      <c r="G181" s="19" t="n">
        <f aca="false">G81-IF($B81=0,H_Floor,0)</f>
        <v>0</v>
      </c>
      <c r="H181" s="19" t="n">
        <f aca="false">H81-IF($B81=0,H_Floor,0)</f>
        <v>0</v>
      </c>
      <c r="I181" s="19" t="n">
        <f aca="false">I81-IF($B81=0,H_Floor,0)</f>
        <v>0</v>
      </c>
      <c r="J181" s="19" t="n">
        <f aca="false">J81-IF($B81=0,H_Floor,0)</f>
        <v>0</v>
      </c>
      <c r="K181" s="19" t="n">
        <f aca="false">K81-IF($B81=0,H_Floor,0)</f>
        <v>0</v>
      </c>
      <c r="L181" s="19" t="n">
        <f aca="false">L81-IF($B81=0,H_Floor,0)</f>
        <v>0</v>
      </c>
      <c r="M181" s="19" t="n">
        <f aca="false">M81-IF($B81=0,H_Floor,0)</f>
        <v>0</v>
      </c>
      <c r="N181" s="19" t="n">
        <f aca="false">N81-IF($B81=0,H_Floor,0)</f>
        <v>0</v>
      </c>
      <c r="O181" s="19" t="n">
        <f aca="false">O81-IF($B81=0,H_Floor,0)</f>
        <v>0</v>
      </c>
      <c r="P181" s="19" t="n">
        <f aca="false">P81-IF($B81=0,H_Floor,0)</f>
        <v>0</v>
      </c>
    </row>
    <row r="182" customFormat="false" ht="15" hidden="false" customHeight="false" outlineLevel="0" collapsed="false">
      <c r="B182" s="0" t="n">
        <v>62</v>
      </c>
      <c r="C182" s="19" t="n">
        <f aca="false">C82-IF($B82=0,H_Floor,0)</f>
        <v>0</v>
      </c>
      <c r="D182" s="19" t="n">
        <f aca="false">D82-IF($B82=0,H_Floor,0)</f>
        <v>0</v>
      </c>
      <c r="E182" s="19" t="n">
        <f aca="false">E82-IF($B82=0,H_Floor,0)</f>
        <v>0</v>
      </c>
      <c r="F182" s="19" t="n">
        <f aca="false">F82-IF($B82=0,H_Floor,0)</f>
        <v>0</v>
      </c>
      <c r="G182" s="19" t="n">
        <f aca="false">G82-IF($B82=0,H_Floor,0)</f>
        <v>0</v>
      </c>
      <c r="H182" s="19" t="n">
        <f aca="false">H82-IF($B82=0,H_Floor,0)</f>
        <v>0</v>
      </c>
      <c r="I182" s="19" t="n">
        <f aca="false">I82-IF($B82=0,H_Floor,0)</f>
        <v>0</v>
      </c>
      <c r="J182" s="19" t="n">
        <f aca="false">J82-IF($B82=0,H_Floor,0)</f>
        <v>0</v>
      </c>
      <c r="K182" s="19" t="n">
        <f aca="false">K82-IF($B82=0,H_Floor,0)</f>
        <v>0</v>
      </c>
      <c r="L182" s="19" t="n">
        <f aca="false">L82-IF($B82=0,H_Floor,0)</f>
        <v>0</v>
      </c>
      <c r="M182" s="19" t="n">
        <f aca="false">M82-IF($B82=0,H_Floor,0)</f>
        <v>0</v>
      </c>
      <c r="N182" s="19" t="n">
        <f aca="false">N82-IF($B82=0,H_Floor,0)</f>
        <v>0</v>
      </c>
      <c r="O182" s="19" t="n">
        <f aca="false">O82-IF($B82=0,H_Floor,0)</f>
        <v>0</v>
      </c>
      <c r="P182" s="19" t="n">
        <f aca="false">P82-IF($B82=0,H_Floor,0)</f>
        <v>0</v>
      </c>
    </row>
    <row r="183" customFormat="false" ht="15" hidden="false" customHeight="false" outlineLevel="0" collapsed="false">
      <c r="B183" s="0" t="n">
        <v>63</v>
      </c>
      <c r="C183" s="19" t="n">
        <f aca="false">C83-IF($B83=0,H_Floor,0)</f>
        <v>0</v>
      </c>
      <c r="D183" s="19" t="n">
        <f aca="false">D83-IF($B83=0,H_Floor,0)</f>
        <v>0</v>
      </c>
      <c r="E183" s="19" t="n">
        <f aca="false">E83-IF($B83=0,H_Floor,0)</f>
        <v>0</v>
      </c>
      <c r="F183" s="19" t="n">
        <f aca="false">F83-IF($B83=0,H_Floor,0)</f>
        <v>0</v>
      </c>
      <c r="G183" s="19" t="n">
        <f aca="false">G83-IF($B83=0,H_Floor,0)</f>
        <v>0</v>
      </c>
      <c r="H183" s="19" t="n">
        <f aca="false">H83-IF($B83=0,H_Floor,0)</f>
        <v>0</v>
      </c>
      <c r="I183" s="19" t="n">
        <f aca="false">I83-IF($B83=0,H_Floor,0)</f>
        <v>0</v>
      </c>
      <c r="J183" s="19" t="n">
        <f aca="false">J83-IF($B83=0,H_Floor,0)</f>
        <v>0</v>
      </c>
      <c r="K183" s="19" t="n">
        <f aca="false">K83-IF($B83=0,H_Floor,0)</f>
        <v>0</v>
      </c>
      <c r="L183" s="19" t="n">
        <f aca="false">L83-IF($B83=0,H_Floor,0)</f>
        <v>0</v>
      </c>
      <c r="M183" s="19" t="n">
        <f aca="false">M83-IF($B83=0,H_Floor,0)</f>
        <v>0</v>
      </c>
      <c r="N183" s="19" t="n">
        <f aca="false">N83-IF($B83=0,H_Floor,0)</f>
        <v>0</v>
      </c>
      <c r="O183" s="19" t="n">
        <f aca="false">O83-IF($B83=0,H_Floor,0)</f>
        <v>0</v>
      </c>
      <c r="P183" s="19" t="n">
        <f aca="false">P83-IF($B83=0,H_Floor,0)</f>
        <v>0</v>
      </c>
    </row>
    <row r="184" customFormat="false" ht="15" hidden="false" customHeight="false" outlineLevel="0" collapsed="false">
      <c r="B184" s="0" t="n">
        <v>64</v>
      </c>
      <c r="C184" s="19" t="n">
        <f aca="false">C84-IF($B84=0,H_Floor,0)</f>
        <v>0</v>
      </c>
      <c r="D184" s="19" t="n">
        <f aca="false">D84-IF($B84=0,H_Floor,0)</f>
        <v>0</v>
      </c>
      <c r="E184" s="19" t="n">
        <f aca="false">E84-IF($B84=0,H_Floor,0)</f>
        <v>0</v>
      </c>
      <c r="F184" s="19" t="n">
        <f aca="false">F84-IF($B84=0,H_Floor,0)</f>
        <v>0</v>
      </c>
      <c r="G184" s="19" t="n">
        <f aca="false">G84-IF($B84=0,H_Floor,0)</f>
        <v>0</v>
      </c>
      <c r="H184" s="19" t="n">
        <f aca="false">H84-IF($B84=0,H_Floor,0)</f>
        <v>0</v>
      </c>
      <c r="I184" s="19" t="n">
        <f aca="false">I84-IF($B84=0,H_Floor,0)</f>
        <v>0</v>
      </c>
      <c r="J184" s="19" t="n">
        <f aca="false">J84-IF($B84=0,H_Floor,0)</f>
        <v>0</v>
      </c>
      <c r="K184" s="19" t="n">
        <f aca="false">K84-IF($B84=0,H_Floor,0)</f>
        <v>0</v>
      </c>
      <c r="L184" s="19" t="n">
        <f aca="false">L84-IF($B84=0,H_Floor,0)</f>
        <v>0</v>
      </c>
      <c r="M184" s="19" t="n">
        <f aca="false">M84-IF($B84=0,H_Floor,0)</f>
        <v>0</v>
      </c>
      <c r="N184" s="19" t="n">
        <f aca="false">N84-IF($B84=0,H_Floor,0)</f>
        <v>0</v>
      </c>
      <c r="O184" s="19" t="n">
        <f aca="false">O84-IF($B84=0,H_Floor,0)</f>
        <v>0</v>
      </c>
      <c r="P184" s="19" t="n">
        <f aca="false">P84-IF($B84=0,H_Floor,0)</f>
        <v>0</v>
      </c>
    </row>
    <row r="185" customFormat="false" ht="15" hidden="false" customHeight="false" outlineLevel="0" collapsed="false">
      <c r="B185" s="0" t="n">
        <v>65</v>
      </c>
      <c r="C185" s="19" t="n">
        <f aca="false">C85-IF($B85=0,H_Floor,0)</f>
        <v>0</v>
      </c>
      <c r="D185" s="19" t="n">
        <f aca="false">D85-IF($B85=0,H_Floor,0)</f>
        <v>0</v>
      </c>
      <c r="E185" s="19" t="n">
        <f aca="false">E85-IF($B85=0,H_Floor,0)</f>
        <v>0</v>
      </c>
      <c r="F185" s="19" t="n">
        <f aca="false">F85-IF($B85=0,H_Floor,0)</f>
        <v>0</v>
      </c>
      <c r="G185" s="19" t="n">
        <f aca="false">G85-IF($B85=0,H_Floor,0)</f>
        <v>0</v>
      </c>
      <c r="H185" s="19" t="n">
        <f aca="false">H85-IF($B85=0,H_Floor,0)</f>
        <v>0</v>
      </c>
      <c r="I185" s="19" t="n">
        <f aca="false">I85-IF($B85=0,H_Floor,0)</f>
        <v>0</v>
      </c>
      <c r="J185" s="19" t="n">
        <f aca="false">J85-IF($B85=0,H_Floor,0)</f>
        <v>0</v>
      </c>
      <c r="K185" s="19" t="n">
        <f aca="false">K85-IF($B85=0,H_Floor,0)</f>
        <v>0</v>
      </c>
      <c r="L185" s="19" t="n">
        <f aca="false">L85-IF($B85=0,H_Floor,0)</f>
        <v>0</v>
      </c>
      <c r="M185" s="19" t="n">
        <f aca="false">M85-IF($B85=0,H_Floor,0)</f>
        <v>0</v>
      </c>
      <c r="N185" s="19" t="n">
        <f aca="false">N85-IF($B85=0,H_Floor,0)</f>
        <v>0</v>
      </c>
      <c r="O185" s="19" t="n">
        <f aca="false">O85-IF($B85=0,H_Floor,0)</f>
        <v>0</v>
      </c>
      <c r="P185" s="19" t="n">
        <f aca="false">P85-IF($B85=0,H_Floor,0)</f>
        <v>0</v>
      </c>
    </row>
    <row r="186" customFormat="false" ht="15" hidden="false" customHeight="false" outlineLevel="0" collapsed="false">
      <c r="B186" s="0" t="n">
        <v>66</v>
      </c>
      <c r="C186" s="19" t="n">
        <f aca="false">C86-IF($B86=0,H_Floor,0)</f>
        <v>0</v>
      </c>
      <c r="D186" s="19" t="n">
        <f aca="false">D86-IF($B86=0,H_Floor,0)</f>
        <v>0</v>
      </c>
      <c r="E186" s="19" t="n">
        <f aca="false">E86-IF($B86=0,H_Floor,0)</f>
        <v>0</v>
      </c>
      <c r="F186" s="19" t="n">
        <f aca="false">F86-IF($B86=0,H_Floor,0)</f>
        <v>0</v>
      </c>
      <c r="G186" s="19" t="n">
        <f aca="false">G86-IF($B86=0,H_Floor,0)</f>
        <v>0</v>
      </c>
      <c r="H186" s="19" t="n">
        <f aca="false">H86-IF($B86=0,H_Floor,0)</f>
        <v>0</v>
      </c>
      <c r="I186" s="19" t="n">
        <f aca="false">I86-IF($B86=0,H_Floor,0)</f>
        <v>0</v>
      </c>
      <c r="J186" s="19" t="n">
        <f aca="false">J86-IF($B86=0,H_Floor,0)</f>
        <v>0</v>
      </c>
      <c r="K186" s="19" t="n">
        <f aca="false">K86-IF($B86=0,H_Floor,0)</f>
        <v>0</v>
      </c>
      <c r="L186" s="19" t="n">
        <f aca="false">L86-IF($B86=0,H_Floor,0)</f>
        <v>0</v>
      </c>
      <c r="M186" s="19" t="n">
        <f aca="false">M86-IF($B86=0,H_Floor,0)</f>
        <v>0</v>
      </c>
      <c r="N186" s="19" t="n">
        <f aca="false">N86-IF($B86=0,H_Floor,0)</f>
        <v>0</v>
      </c>
      <c r="O186" s="19" t="n">
        <f aca="false">O86-IF($B86=0,H_Floor,0)</f>
        <v>0</v>
      </c>
      <c r="P186" s="19" t="n">
        <f aca="false">P86-IF($B86=0,H_Floor,0)</f>
        <v>0</v>
      </c>
    </row>
    <row r="187" customFormat="false" ht="15" hidden="false" customHeight="false" outlineLevel="0" collapsed="false">
      <c r="B187" s="0" t="n">
        <v>67</v>
      </c>
      <c r="C187" s="19" t="n">
        <f aca="false">C87-IF($B87=0,H_Floor,0)</f>
        <v>0</v>
      </c>
      <c r="D187" s="19" t="n">
        <f aca="false">D87-IF($B87=0,H_Floor,0)</f>
        <v>0</v>
      </c>
      <c r="E187" s="19" t="n">
        <f aca="false">E87-IF($B87=0,H_Floor,0)</f>
        <v>0</v>
      </c>
      <c r="F187" s="19" t="n">
        <f aca="false">F87-IF($B87=0,H_Floor,0)</f>
        <v>0</v>
      </c>
      <c r="G187" s="19" t="n">
        <f aca="false">G87-IF($B87=0,H_Floor,0)</f>
        <v>0</v>
      </c>
      <c r="H187" s="19" t="n">
        <f aca="false">H87-IF($B87=0,H_Floor,0)</f>
        <v>0</v>
      </c>
      <c r="I187" s="19" t="n">
        <f aca="false">I87-IF($B87=0,H_Floor,0)</f>
        <v>0</v>
      </c>
      <c r="J187" s="19" t="n">
        <f aca="false">J87-IF($B87=0,H_Floor,0)</f>
        <v>0</v>
      </c>
      <c r="K187" s="19" t="n">
        <f aca="false">K87-IF($B87=0,H_Floor,0)</f>
        <v>0</v>
      </c>
      <c r="L187" s="19" t="n">
        <f aca="false">L87-IF($B87=0,H_Floor,0)</f>
        <v>0</v>
      </c>
      <c r="M187" s="19" t="n">
        <f aca="false">M87-IF($B87=0,H_Floor,0)</f>
        <v>0</v>
      </c>
      <c r="N187" s="19" t="n">
        <f aca="false">N87-IF($B87=0,H_Floor,0)</f>
        <v>0</v>
      </c>
      <c r="O187" s="19" t="n">
        <f aca="false">O87-IF($B87=0,H_Floor,0)</f>
        <v>0</v>
      </c>
      <c r="P187" s="19" t="n">
        <f aca="false">P87-IF($B87=0,H_Floor,0)</f>
        <v>0</v>
      </c>
    </row>
    <row r="188" customFormat="false" ht="15" hidden="false" customHeight="false" outlineLevel="0" collapsed="false">
      <c r="B188" s="0" t="n">
        <v>68</v>
      </c>
      <c r="C188" s="19" t="n">
        <f aca="false">C88-IF($B88=0,H_Floor,0)</f>
        <v>0</v>
      </c>
      <c r="D188" s="19" t="n">
        <f aca="false">D88-IF($B88=0,H_Floor,0)</f>
        <v>0</v>
      </c>
      <c r="E188" s="19" t="n">
        <f aca="false">E88-IF($B88=0,H_Floor,0)</f>
        <v>0</v>
      </c>
      <c r="F188" s="19" t="n">
        <f aca="false">F88-IF($B88=0,H_Floor,0)</f>
        <v>0</v>
      </c>
      <c r="G188" s="19" t="n">
        <f aca="false">G88-IF($B88=0,H_Floor,0)</f>
        <v>0</v>
      </c>
      <c r="H188" s="19" t="n">
        <f aca="false">H88-IF($B88=0,H_Floor,0)</f>
        <v>0</v>
      </c>
      <c r="I188" s="19" t="n">
        <f aca="false">I88-IF($B88=0,H_Floor,0)</f>
        <v>0</v>
      </c>
      <c r="J188" s="19" t="n">
        <f aca="false">J88-IF($B88=0,H_Floor,0)</f>
        <v>0</v>
      </c>
      <c r="K188" s="19" t="n">
        <f aca="false">K88-IF($B88=0,H_Floor,0)</f>
        <v>0</v>
      </c>
      <c r="L188" s="19" t="n">
        <f aca="false">L88-IF($B88=0,H_Floor,0)</f>
        <v>0</v>
      </c>
      <c r="M188" s="19" t="n">
        <f aca="false">M88-IF($B88=0,H_Floor,0)</f>
        <v>0</v>
      </c>
      <c r="N188" s="19" t="n">
        <f aca="false">N88-IF($B88=0,H_Floor,0)</f>
        <v>0</v>
      </c>
      <c r="O188" s="19" t="n">
        <f aca="false">O88-IF($B88=0,H_Floor,0)</f>
        <v>0</v>
      </c>
      <c r="P188" s="19" t="n">
        <f aca="false">P88-IF($B88=0,H_Floor,0)</f>
        <v>0</v>
      </c>
    </row>
    <row r="189" customFormat="false" ht="15" hidden="false" customHeight="false" outlineLevel="0" collapsed="false">
      <c r="B189" s="0" t="n">
        <v>69</v>
      </c>
      <c r="C189" s="19" t="n">
        <f aca="false">C89-IF($B89=0,H_Floor,0)</f>
        <v>0</v>
      </c>
      <c r="D189" s="19" t="n">
        <f aca="false">D89-IF($B89=0,H_Floor,0)</f>
        <v>0</v>
      </c>
      <c r="E189" s="19" t="n">
        <f aca="false">E89-IF($B89=0,H_Floor,0)</f>
        <v>0</v>
      </c>
      <c r="F189" s="19" t="n">
        <f aca="false">F89-IF($B89=0,H_Floor,0)</f>
        <v>0</v>
      </c>
      <c r="G189" s="19" t="n">
        <f aca="false">G89-IF($B89=0,H_Floor,0)</f>
        <v>0</v>
      </c>
      <c r="H189" s="19" t="n">
        <f aca="false">H89-IF($B89=0,H_Floor,0)</f>
        <v>0</v>
      </c>
      <c r="I189" s="19" t="n">
        <f aca="false">I89-IF($B89=0,H_Floor,0)</f>
        <v>0</v>
      </c>
      <c r="J189" s="19" t="n">
        <f aca="false">J89-IF($B89=0,H_Floor,0)</f>
        <v>0</v>
      </c>
      <c r="K189" s="19" t="n">
        <f aca="false">K89-IF($B89=0,H_Floor,0)</f>
        <v>0</v>
      </c>
      <c r="L189" s="19" t="n">
        <f aca="false">L89-IF($B89=0,H_Floor,0)</f>
        <v>0</v>
      </c>
      <c r="M189" s="19" t="n">
        <f aca="false">M89-IF($B89=0,H_Floor,0)</f>
        <v>0</v>
      </c>
      <c r="N189" s="19" t="n">
        <f aca="false">N89-IF($B89=0,H_Floor,0)</f>
        <v>0</v>
      </c>
      <c r="O189" s="19" t="n">
        <f aca="false">O89-IF($B89=0,H_Floor,0)</f>
        <v>0</v>
      </c>
      <c r="P189" s="19" t="n">
        <f aca="false">P89-IF($B89=0,H_Floor,0)</f>
        <v>0</v>
      </c>
    </row>
    <row r="190" customFormat="false" ht="15" hidden="false" customHeight="false" outlineLevel="0" collapsed="false">
      <c r="B190" s="0" t="n">
        <v>70</v>
      </c>
      <c r="C190" s="19" t="n">
        <f aca="false">C90-IF($B90=0,H_Floor,0)</f>
        <v>0</v>
      </c>
      <c r="D190" s="19" t="n">
        <f aca="false">D90-IF($B90=0,H_Floor,0)</f>
        <v>0</v>
      </c>
      <c r="E190" s="19" t="n">
        <f aca="false">E90-IF($B90=0,H_Floor,0)</f>
        <v>0</v>
      </c>
      <c r="F190" s="19" t="n">
        <f aca="false">F90-IF($B90=0,H_Floor,0)</f>
        <v>0</v>
      </c>
      <c r="G190" s="19" t="n">
        <f aca="false">G90-IF($B90=0,H_Floor,0)</f>
        <v>0</v>
      </c>
      <c r="H190" s="19" t="n">
        <f aca="false">H90-IF($B90=0,H_Floor,0)</f>
        <v>0</v>
      </c>
      <c r="I190" s="19" t="n">
        <f aca="false">I90-IF($B90=0,H_Floor,0)</f>
        <v>0</v>
      </c>
      <c r="J190" s="19" t="n">
        <f aca="false">J90-IF($B90=0,H_Floor,0)</f>
        <v>0</v>
      </c>
      <c r="K190" s="19" t="n">
        <f aca="false">K90-IF($B90=0,H_Floor,0)</f>
        <v>0</v>
      </c>
      <c r="L190" s="19" t="n">
        <f aca="false">L90-IF($B90=0,H_Floor,0)</f>
        <v>0</v>
      </c>
      <c r="M190" s="19" t="n">
        <f aca="false">M90-IF($B90=0,H_Floor,0)</f>
        <v>0</v>
      </c>
      <c r="N190" s="19" t="n">
        <f aca="false">N90-IF($B90=0,H_Floor,0)</f>
        <v>0</v>
      </c>
      <c r="O190" s="19" t="n">
        <f aca="false">O90-IF($B90=0,H_Floor,0)</f>
        <v>0</v>
      </c>
      <c r="P190" s="19" t="n">
        <f aca="false">P90-IF($B90=0,H_Floor,0)</f>
        <v>0</v>
      </c>
    </row>
    <row r="191" customFormat="false" ht="15" hidden="false" customHeight="false" outlineLevel="0" collapsed="false">
      <c r="B191" s="0" t="n">
        <v>71</v>
      </c>
      <c r="C191" s="19" t="n">
        <f aca="false">C91-IF($B91=0,H_Floor,0)</f>
        <v>0</v>
      </c>
      <c r="D191" s="19" t="n">
        <f aca="false">D91-IF($B91=0,H_Floor,0)</f>
        <v>0</v>
      </c>
      <c r="E191" s="19" t="n">
        <f aca="false">E91-IF($B91=0,H_Floor,0)</f>
        <v>0</v>
      </c>
      <c r="F191" s="19" t="n">
        <f aca="false">F91-IF($B91=0,H_Floor,0)</f>
        <v>0</v>
      </c>
      <c r="G191" s="19" t="n">
        <f aca="false">G91-IF($B91=0,H_Floor,0)</f>
        <v>0</v>
      </c>
      <c r="H191" s="19" t="n">
        <f aca="false">H91-IF($B91=0,H_Floor,0)</f>
        <v>0</v>
      </c>
      <c r="I191" s="19" t="n">
        <f aca="false">I91-IF($B91=0,H_Floor,0)</f>
        <v>0</v>
      </c>
      <c r="J191" s="19" t="n">
        <f aca="false">J91-IF($B91=0,H_Floor,0)</f>
        <v>0</v>
      </c>
      <c r="K191" s="19" t="n">
        <f aca="false">K91-IF($B91=0,H_Floor,0)</f>
        <v>0</v>
      </c>
      <c r="L191" s="19" t="n">
        <f aca="false">L91-IF($B91=0,H_Floor,0)</f>
        <v>0</v>
      </c>
      <c r="M191" s="19" t="n">
        <f aca="false">M91-IF($B91=0,H_Floor,0)</f>
        <v>0</v>
      </c>
      <c r="N191" s="19" t="n">
        <f aca="false">N91-IF($B91=0,H_Floor,0)</f>
        <v>0</v>
      </c>
      <c r="O191" s="19" t="n">
        <f aca="false">O91-IF($B91=0,H_Floor,0)</f>
        <v>0</v>
      </c>
      <c r="P191" s="19" t="n">
        <f aca="false">P91-IF($B91=0,H_Floor,0)</f>
        <v>0</v>
      </c>
    </row>
    <row r="192" customFormat="false" ht="15" hidden="false" customHeight="false" outlineLevel="0" collapsed="false">
      <c r="B192" s="0" t="n">
        <v>72</v>
      </c>
      <c r="C192" s="19" t="n">
        <f aca="false">C92-IF($B92=0,H_Floor,0)</f>
        <v>0</v>
      </c>
      <c r="D192" s="19" t="n">
        <f aca="false">D92-IF($B92=0,H_Floor,0)</f>
        <v>0</v>
      </c>
      <c r="E192" s="19" t="n">
        <f aca="false">E92-IF($B92=0,H_Floor,0)</f>
        <v>0</v>
      </c>
      <c r="F192" s="19" t="n">
        <f aca="false">F92-IF($B92=0,H_Floor,0)</f>
        <v>0</v>
      </c>
      <c r="G192" s="19" t="n">
        <f aca="false">G92-IF($B92=0,H_Floor,0)</f>
        <v>0</v>
      </c>
      <c r="H192" s="19" t="n">
        <f aca="false">H92-IF($B92=0,H_Floor,0)</f>
        <v>0</v>
      </c>
      <c r="I192" s="19" t="n">
        <f aca="false">I92-IF($B92=0,H_Floor,0)</f>
        <v>0</v>
      </c>
      <c r="J192" s="19" t="n">
        <f aca="false">J92-IF($B92=0,H_Floor,0)</f>
        <v>0</v>
      </c>
      <c r="K192" s="19" t="n">
        <f aca="false">K92-IF($B92=0,H_Floor,0)</f>
        <v>0</v>
      </c>
      <c r="L192" s="19" t="n">
        <f aca="false">L92-IF($B92=0,H_Floor,0)</f>
        <v>0</v>
      </c>
      <c r="M192" s="19" t="n">
        <f aca="false">M92-IF($B92=0,H_Floor,0)</f>
        <v>0</v>
      </c>
      <c r="N192" s="19" t="n">
        <f aca="false">N92-IF($B92=0,H_Floor,0)</f>
        <v>0</v>
      </c>
      <c r="O192" s="19" t="n">
        <f aca="false">O92-IF($B92=0,H_Floor,0)</f>
        <v>0</v>
      </c>
      <c r="P192" s="19" t="n">
        <f aca="false">P92-IF($B92=0,H_Floor,0)</f>
        <v>0</v>
      </c>
    </row>
    <row r="193" customFormat="false" ht="15" hidden="false" customHeight="false" outlineLevel="0" collapsed="false">
      <c r="B193" s="0" t="n">
        <v>73</v>
      </c>
      <c r="C193" s="19" t="n">
        <f aca="false">C93-IF($B93=0,H_Floor,0)</f>
        <v>0</v>
      </c>
      <c r="D193" s="19" t="n">
        <f aca="false">D93-IF($B93=0,H_Floor,0)</f>
        <v>0</v>
      </c>
      <c r="E193" s="19" t="n">
        <f aca="false">E93-IF($B93=0,H_Floor,0)</f>
        <v>0</v>
      </c>
      <c r="F193" s="19" t="n">
        <f aca="false">F93-IF($B93=0,H_Floor,0)</f>
        <v>0</v>
      </c>
      <c r="G193" s="19" t="n">
        <f aca="false">G93-IF($B93=0,H_Floor,0)</f>
        <v>0</v>
      </c>
      <c r="H193" s="19" t="n">
        <f aca="false">H93-IF($B93=0,H_Floor,0)</f>
        <v>0</v>
      </c>
      <c r="I193" s="19" t="n">
        <f aca="false">I93-IF($B93=0,H_Floor,0)</f>
        <v>0</v>
      </c>
      <c r="J193" s="19" t="n">
        <f aca="false">J93-IF($B93=0,H_Floor,0)</f>
        <v>0</v>
      </c>
      <c r="K193" s="19" t="n">
        <f aca="false">K93-IF($B93=0,H_Floor,0)</f>
        <v>0</v>
      </c>
      <c r="L193" s="19" t="n">
        <f aca="false">L93-IF($B93=0,H_Floor,0)</f>
        <v>0</v>
      </c>
      <c r="M193" s="19" t="n">
        <f aca="false">M93-IF($B93=0,H_Floor,0)</f>
        <v>0</v>
      </c>
      <c r="N193" s="19" t="n">
        <f aca="false">N93-IF($B93=0,H_Floor,0)</f>
        <v>0</v>
      </c>
      <c r="O193" s="19" t="n">
        <f aca="false">O93-IF($B93=0,H_Floor,0)</f>
        <v>0</v>
      </c>
      <c r="P193" s="19" t="n">
        <f aca="false">P93-IF($B93=0,H_Floor,0)</f>
        <v>0</v>
      </c>
    </row>
    <row r="194" customFormat="false" ht="15" hidden="false" customHeight="false" outlineLevel="0" collapsed="false">
      <c r="B194" s="0" t="n">
        <v>74</v>
      </c>
      <c r="C194" s="19" t="n">
        <f aca="false">C94-IF($B94=0,H_Floor,0)</f>
        <v>0</v>
      </c>
      <c r="D194" s="19" t="n">
        <f aca="false">D94-IF($B94=0,H_Floor,0)</f>
        <v>0</v>
      </c>
      <c r="E194" s="19" t="n">
        <f aca="false">E94-IF($B94=0,H_Floor,0)</f>
        <v>0</v>
      </c>
      <c r="F194" s="19" t="n">
        <f aca="false">F94-IF($B94=0,H_Floor,0)</f>
        <v>0</v>
      </c>
      <c r="G194" s="19" t="n">
        <f aca="false">G94-IF($B94=0,H_Floor,0)</f>
        <v>0</v>
      </c>
      <c r="H194" s="19" t="n">
        <f aca="false">H94-IF($B94=0,H_Floor,0)</f>
        <v>0</v>
      </c>
      <c r="I194" s="19" t="n">
        <f aca="false">I94-IF($B94=0,H_Floor,0)</f>
        <v>0</v>
      </c>
      <c r="J194" s="19" t="n">
        <f aca="false">J94-IF($B94=0,H_Floor,0)</f>
        <v>0</v>
      </c>
      <c r="K194" s="19" t="n">
        <f aca="false">K94-IF($B94=0,H_Floor,0)</f>
        <v>0</v>
      </c>
      <c r="L194" s="19" t="n">
        <f aca="false">L94-IF($B94=0,H_Floor,0)</f>
        <v>0</v>
      </c>
      <c r="M194" s="19" t="n">
        <f aca="false">M94-IF($B94=0,H_Floor,0)</f>
        <v>0</v>
      </c>
      <c r="N194" s="19" t="n">
        <f aca="false">N94-IF($B94=0,H_Floor,0)</f>
        <v>0</v>
      </c>
      <c r="O194" s="19" t="n">
        <f aca="false">O94-IF($B94=0,H_Floor,0)</f>
        <v>0</v>
      </c>
      <c r="P194" s="19" t="n">
        <f aca="false">P94-IF($B94=0,H_Floor,0)</f>
        <v>0</v>
      </c>
    </row>
    <row r="195" customFormat="false" ht="15" hidden="false" customHeight="false" outlineLevel="0" collapsed="false">
      <c r="B195" s="0" t="n">
        <v>75</v>
      </c>
      <c r="C195" s="19" t="n">
        <f aca="false">C95-IF($B95=0,H_Floor,0)</f>
        <v>0</v>
      </c>
      <c r="D195" s="19" t="n">
        <f aca="false">D95-IF($B95=0,H_Floor,0)</f>
        <v>0</v>
      </c>
      <c r="E195" s="19" t="n">
        <f aca="false">E95-IF($B95=0,H_Floor,0)</f>
        <v>0</v>
      </c>
      <c r="F195" s="19" t="n">
        <f aca="false">F95-IF($B95=0,H_Floor,0)</f>
        <v>0</v>
      </c>
      <c r="G195" s="19" t="n">
        <f aca="false">G95-IF($B95=0,H_Floor,0)</f>
        <v>0</v>
      </c>
      <c r="H195" s="19" t="n">
        <f aca="false">H95-IF($B95=0,H_Floor,0)</f>
        <v>0</v>
      </c>
      <c r="I195" s="19" t="n">
        <f aca="false">I95-IF($B95=0,H_Floor,0)</f>
        <v>0</v>
      </c>
      <c r="J195" s="19" t="n">
        <f aca="false">J95-IF($B95=0,H_Floor,0)</f>
        <v>0</v>
      </c>
      <c r="K195" s="19" t="n">
        <f aca="false">K95-IF($B95=0,H_Floor,0)</f>
        <v>0</v>
      </c>
      <c r="L195" s="19" t="n">
        <f aca="false">L95-IF($B95=0,H_Floor,0)</f>
        <v>0</v>
      </c>
      <c r="M195" s="19" t="n">
        <f aca="false">M95-IF($B95=0,H_Floor,0)</f>
        <v>0</v>
      </c>
      <c r="N195" s="19" t="n">
        <f aca="false">N95-IF($B95=0,H_Floor,0)</f>
        <v>0</v>
      </c>
      <c r="O195" s="19" t="n">
        <f aca="false">O95-IF($B95=0,H_Floor,0)</f>
        <v>0</v>
      </c>
      <c r="P195" s="19" t="n">
        <f aca="false">P95-IF($B95=0,H_Floor,0)</f>
        <v>0</v>
      </c>
    </row>
    <row r="196" customFormat="false" ht="15" hidden="false" customHeight="false" outlineLevel="0" collapsed="false">
      <c r="B196" s="0" t="n">
        <v>76</v>
      </c>
      <c r="C196" s="19" t="n">
        <f aca="false">C96-IF($B96=0,H_Floor,0)</f>
        <v>0</v>
      </c>
      <c r="D196" s="19" t="n">
        <f aca="false">D96-IF($B96=0,H_Floor,0)</f>
        <v>0</v>
      </c>
      <c r="E196" s="19" t="n">
        <f aca="false">E96-IF($B96=0,H_Floor,0)</f>
        <v>0</v>
      </c>
      <c r="F196" s="19" t="n">
        <f aca="false">F96-IF($B96=0,H_Floor,0)</f>
        <v>0</v>
      </c>
      <c r="G196" s="19" t="n">
        <f aca="false">G96-IF($B96=0,H_Floor,0)</f>
        <v>0</v>
      </c>
      <c r="H196" s="19" t="n">
        <f aca="false">H96-IF($B96=0,H_Floor,0)</f>
        <v>0</v>
      </c>
      <c r="I196" s="19" t="n">
        <f aca="false">I96-IF($B96=0,H_Floor,0)</f>
        <v>0</v>
      </c>
      <c r="J196" s="19" t="n">
        <f aca="false">J96-IF($B96=0,H_Floor,0)</f>
        <v>0</v>
      </c>
      <c r="K196" s="19" t="n">
        <f aca="false">K96-IF($B96=0,H_Floor,0)</f>
        <v>0</v>
      </c>
      <c r="L196" s="19" t="n">
        <f aca="false">L96-IF($B96=0,H_Floor,0)</f>
        <v>0</v>
      </c>
      <c r="M196" s="19" t="n">
        <f aca="false">M96-IF($B96=0,H_Floor,0)</f>
        <v>0</v>
      </c>
      <c r="N196" s="19" t="n">
        <f aca="false">N96-IF($B96=0,H_Floor,0)</f>
        <v>0</v>
      </c>
      <c r="O196" s="19" t="n">
        <f aca="false">O96-IF($B96=0,H_Floor,0)</f>
        <v>0</v>
      </c>
      <c r="P196" s="19" t="n">
        <f aca="false">P96-IF($B96=0,H_Floor,0)</f>
        <v>0</v>
      </c>
    </row>
    <row r="197" customFormat="false" ht="15" hidden="false" customHeight="false" outlineLevel="0" collapsed="false">
      <c r="B197" s="0" t="n">
        <v>77</v>
      </c>
      <c r="C197" s="19" t="n">
        <f aca="false">C97-IF($B97=0,H_Floor,0)</f>
        <v>0</v>
      </c>
      <c r="D197" s="19" t="n">
        <f aca="false">D97-IF($B97=0,H_Floor,0)</f>
        <v>0</v>
      </c>
      <c r="E197" s="19" t="n">
        <f aca="false">E97-IF($B97=0,H_Floor,0)</f>
        <v>0</v>
      </c>
      <c r="F197" s="19" t="n">
        <f aca="false">F97-IF($B97=0,H_Floor,0)</f>
        <v>0</v>
      </c>
      <c r="G197" s="19" t="n">
        <f aca="false">G97-IF($B97=0,H_Floor,0)</f>
        <v>0</v>
      </c>
      <c r="H197" s="19" t="n">
        <f aca="false">H97-IF($B97=0,H_Floor,0)</f>
        <v>0</v>
      </c>
      <c r="I197" s="19" t="n">
        <f aca="false">I97-IF($B97=0,H_Floor,0)</f>
        <v>0</v>
      </c>
      <c r="J197" s="19" t="n">
        <f aca="false">J97-IF($B97=0,H_Floor,0)</f>
        <v>0</v>
      </c>
      <c r="K197" s="19" t="n">
        <f aca="false">K97-IF($B97=0,H_Floor,0)</f>
        <v>0</v>
      </c>
      <c r="L197" s="19" t="n">
        <f aca="false">L97-IF($B97=0,H_Floor,0)</f>
        <v>0</v>
      </c>
      <c r="M197" s="19" t="n">
        <f aca="false">M97-IF($B97=0,H_Floor,0)</f>
        <v>0</v>
      </c>
      <c r="N197" s="19" t="n">
        <f aca="false">N97-IF($B97=0,H_Floor,0)</f>
        <v>0</v>
      </c>
      <c r="O197" s="19" t="n">
        <f aca="false">O97-IF($B97=0,H_Floor,0)</f>
        <v>0</v>
      </c>
      <c r="P197" s="19" t="n">
        <f aca="false">P97-IF($B97=0,H_Floor,0)</f>
        <v>0</v>
      </c>
    </row>
    <row r="198" customFormat="false" ht="15" hidden="false" customHeight="false" outlineLevel="0" collapsed="false">
      <c r="B198" s="0" t="n">
        <v>78</v>
      </c>
      <c r="C198" s="19" t="n">
        <f aca="false">C98-IF($B98=0,H_Floor,0)</f>
        <v>0</v>
      </c>
      <c r="D198" s="19" t="n">
        <f aca="false">D98-IF($B98=0,H_Floor,0)</f>
        <v>0</v>
      </c>
      <c r="E198" s="19" t="n">
        <f aca="false">E98-IF($B98=0,H_Floor,0)</f>
        <v>0</v>
      </c>
      <c r="F198" s="19" t="n">
        <f aca="false">F98-IF($B98=0,H_Floor,0)</f>
        <v>0</v>
      </c>
      <c r="G198" s="19" t="n">
        <f aca="false">G98-IF($B98=0,H_Floor,0)</f>
        <v>0</v>
      </c>
      <c r="H198" s="19" t="n">
        <f aca="false">H98-IF($B98=0,H_Floor,0)</f>
        <v>0</v>
      </c>
      <c r="I198" s="19" t="n">
        <f aca="false">I98-IF($B98=0,H_Floor,0)</f>
        <v>0</v>
      </c>
      <c r="J198" s="19" t="n">
        <f aca="false">J98-IF($B98=0,H_Floor,0)</f>
        <v>0</v>
      </c>
      <c r="K198" s="19" t="n">
        <f aca="false">K98-IF($B98=0,H_Floor,0)</f>
        <v>0</v>
      </c>
      <c r="L198" s="19" t="n">
        <f aca="false">L98-IF($B98=0,H_Floor,0)</f>
        <v>0</v>
      </c>
      <c r="M198" s="19" t="n">
        <f aca="false">M98-IF($B98=0,H_Floor,0)</f>
        <v>0</v>
      </c>
      <c r="N198" s="19" t="n">
        <f aca="false">N98-IF($B98=0,H_Floor,0)</f>
        <v>0</v>
      </c>
      <c r="O198" s="19" t="n">
        <f aca="false">O98-IF($B98=0,H_Floor,0)</f>
        <v>0</v>
      </c>
      <c r="P198" s="19" t="n">
        <f aca="false">P98-IF($B98=0,H_Floor,0)</f>
        <v>0</v>
      </c>
    </row>
    <row r="199" customFormat="false" ht="15" hidden="false" customHeight="false" outlineLevel="0" collapsed="false">
      <c r="B199" s="0" t="n">
        <v>79</v>
      </c>
      <c r="C199" s="19" t="n">
        <f aca="false">C99-IF($B99=0,H_Floor,0)</f>
        <v>0</v>
      </c>
      <c r="D199" s="19" t="n">
        <f aca="false">D99-IF($B99=0,H_Floor,0)</f>
        <v>0</v>
      </c>
      <c r="E199" s="19" t="n">
        <f aca="false">E99-IF($B99=0,H_Floor,0)</f>
        <v>0</v>
      </c>
      <c r="F199" s="19" t="n">
        <f aca="false">F99-IF($B99=0,H_Floor,0)</f>
        <v>0</v>
      </c>
      <c r="G199" s="19" t="n">
        <f aca="false">G99-IF($B99=0,H_Floor,0)</f>
        <v>0</v>
      </c>
      <c r="H199" s="19" t="n">
        <f aca="false">H99-IF($B99=0,H_Floor,0)</f>
        <v>0</v>
      </c>
      <c r="I199" s="19" t="n">
        <f aca="false">I99-IF($B99=0,H_Floor,0)</f>
        <v>0</v>
      </c>
      <c r="J199" s="19" t="n">
        <f aca="false">J99-IF($B99=0,H_Floor,0)</f>
        <v>0</v>
      </c>
      <c r="K199" s="19" t="n">
        <f aca="false">K99-IF($B99=0,H_Floor,0)</f>
        <v>0</v>
      </c>
      <c r="L199" s="19" t="n">
        <f aca="false">L99-IF($B99=0,H_Floor,0)</f>
        <v>0</v>
      </c>
      <c r="M199" s="19" t="n">
        <f aca="false">M99-IF($B99=0,H_Floor,0)</f>
        <v>0</v>
      </c>
      <c r="N199" s="19" t="n">
        <f aca="false">N99-IF($B99=0,H_Floor,0)</f>
        <v>0</v>
      </c>
      <c r="O199" s="19" t="n">
        <f aca="false">O99-IF($B99=0,H_Floor,0)</f>
        <v>0</v>
      </c>
      <c r="P199" s="19" t="n">
        <f aca="false">P99-IF($B99=0,H_Floor,0)</f>
        <v>0</v>
      </c>
    </row>
    <row r="200" customFormat="false" ht="15" hidden="false" customHeight="false" outlineLevel="0" collapsed="false">
      <c r="B200" s="0" t="n">
        <v>80</v>
      </c>
      <c r="C200" s="19" t="n">
        <f aca="false">C100-IF($B100=0,H_Floor,0)</f>
        <v>0</v>
      </c>
      <c r="D200" s="19" t="n">
        <f aca="false">D100-IF($B100=0,H_Floor,0)</f>
        <v>0</v>
      </c>
      <c r="E200" s="19" t="n">
        <f aca="false">E100-IF($B100=0,H_Floor,0)</f>
        <v>0</v>
      </c>
      <c r="F200" s="19" t="n">
        <f aca="false">F100-IF($B100=0,H_Floor,0)</f>
        <v>0</v>
      </c>
      <c r="G200" s="19" t="n">
        <f aca="false">G100-IF($B100=0,H_Floor,0)</f>
        <v>0</v>
      </c>
      <c r="H200" s="19" t="n">
        <f aca="false">H100-IF($B100=0,H_Floor,0)</f>
        <v>0</v>
      </c>
      <c r="I200" s="19" t="n">
        <f aca="false">I100-IF($B100=0,H_Floor,0)</f>
        <v>0</v>
      </c>
      <c r="J200" s="19" t="n">
        <f aca="false">J100-IF($B100=0,H_Floor,0)</f>
        <v>0</v>
      </c>
      <c r="K200" s="19" t="n">
        <f aca="false">K100-IF($B100=0,H_Floor,0)</f>
        <v>0</v>
      </c>
      <c r="L200" s="19" t="n">
        <f aca="false">L100-IF($B100=0,H_Floor,0)</f>
        <v>0</v>
      </c>
      <c r="M200" s="19" t="n">
        <f aca="false">M100-IF($B100=0,H_Floor,0)</f>
        <v>0</v>
      </c>
      <c r="N200" s="19" t="n">
        <f aca="false">N100-IF($B100=0,H_Floor,0)</f>
        <v>0</v>
      </c>
      <c r="O200" s="19" t="n">
        <f aca="false">O100-IF($B100=0,H_Floor,0)</f>
        <v>0</v>
      </c>
      <c r="P200" s="19" t="n">
        <f aca="false">P100-IF($B100=0,H_Floor,0)</f>
        <v>0</v>
      </c>
    </row>
    <row r="201" customFormat="false" ht="15" hidden="false" customHeight="false" outlineLevel="0" collapsed="false">
      <c r="B201" s="0" t="n">
        <v>81</v>
      </c>
      <c r="C201" s="19" t="n">
        <f aca="false">C101-IF($B101=0,H_Floor,0)</f>
        <v>0</v>
      </c>
      <c r="D201" s="19" t="n">
        <f aca="false">D101-IF($B101=0,H_Floor,0)</f>
        <v>0</v>
      </c>
      <c r="E201" s="19" t="n">
        <f aca="false">E101-IF($B101=0,H_Floor,0)</f>
        <v>0</v>
      </c>
      <c r="F201" s="19" t="n">
        <f aca="false">F101-IF($B101=0,H_Floor,0)</f>
        <v>0</v>
      </c>
      <c r="G201" s="19" t="n">
        <f aca="false">G101-IF($B101=0,H_Floor,0)</f>
        <v>0</v>
      </c>
      <c r="H201" s="19" t="n">
        <f aca="false">H101-IF($B101=0,H_Floor,0)</f>
        <v>0</v>
      </c>
      <c r="I201" s="19" t="n">
        <f aca="false">I101-IF($B101=0,H_Floor,0)</f>
        <v>0</v>
      </c>
      <c r="J201" s="19" t="n">
        <f aca="false">J101-IF($B101=0,H_Floor,0)</f>
        <v>0</v>
      </c>
      <c r="K201" s="19" t="n">
        <f aca="false">K101-IF($B101=0,H_Floor,0)</f>
        <v>0</v>
      </c>
      <c r="L201" s="19" t="n">
        <f aca="false">L101-IF($B101=0,H_Floor,0)</f>
        <v>0</v>
      </c>
      <c r="M201" s="19" t="n">
        <f aca="false">M101-IF($B101=0,H_Floor,0)</f>
        <v>0</v>
      </c>
      <c r="N201" s="19" t="n">
        <f aca="false">N101-IF($B101=0,H_Floor,0)</f>
        <v>0</v>
      </c>
      <c r="O201" s="19" t="n">
        <f aca="false">O101-IF($B101=0,H_Floor,0)</f>
        <v>0</v>
      </c>
      <c r="P201" s="19" t="n">
        <f aca="false">P101-IF($B101=0,H_Floor,0)</f>
        <v>0</v>
      </c>
    </row>
    <row r="202" customFormat="false" ht="15" hidden="false" customHeight="false" outlineLevel="0" collapsed="false">
      <c r="B202" s="0" t="n">
        <v>82</v>
      </c>
      <c r="C202" s="19" t="n">
        <f aca="false">C102-IF($B102=0,H_Floor,0)</f>
        <v>0</v>
      </c>
      <c r="D202" s="19" t="n">
        <f aca="false">D102-IF($B102=0,H_Floor,0)</f>
        <v>0</v>
      </c>
      <c r="E202" s="19" t="n">
        <f aca="false">E102-IF($B102=0,H_Floor,0)</f>
        <v>0</v>
      </c>
      <c r="F202" s="19" t="n">
        <f aca="false">F102-IF($B102=0,H_Floor,0)</f>
        <v>0</v>
      </c>
      <c r="G202" s="19" t="n">
        <f aca="false">G102-IF($B102=0,H_Floor,0)</f>
        <v>0</v>
      </c>
      <c r="H202" s="19" t="n">
        <f aca="false">H102-IF($B102=0,H_Floor,0)</f>
        <v>0</v>
      </c>
      <c r="I202" s="19" t="n">
        <f aca="false">I102-IF($B102=0,H_Floor,0)</f>
        <v>0</v>
      </c>
      <c r="J202" s="19" t="n">
        <f aca="false">J102-IF($B102=0,H_Floor,0)</f>
        <v>0</v>
      </c>
      <c r="K202" s="19" t="n">
        <f aca="false">K102-IF($B102=0,H_Floor,0)</f>
        <v>0</v>
      </c>
      <c r="L202" s="19" t="n">
        <f aca="false">L102-IF($B102=0,H_Floor,0)</f>
        <v>0</v>
      </c>
      <c r="M202" s="19" t="n">
        <f aca="false">M102-IF($B102=0,H_Floor,0)</f>
        <v>0</v>
      </c>
      <c r="N202" s="19" t="n">
        <f aca="false">N102-IF($B102=0,H_Floor,0)</f>
        <v>0</v>
      </c>
      <c r="O202" s="19" t="n">
        <f aca="false">O102-IF($B102=0,H_Floor,0)</f>
        <v>0</v>
      </c>
      <c r="P202" s="19" t="n">
        <f aca="false">P102-IF($B102=0,H_Floor,0)</f>
        <v>0</v>
      </c>
    </row>
    <row r="203" customFormat="false" ht="15" hidden="false" customHeight="false" outlineLevel="0" collapsed="false">
      <c r="B203" s="0" t="n">
        <v>83</v>
      </c>
      <c r="C203" s="19" t="n">
        <f aca="false">C103-IF($B103=0,H_Floor,0)</f>
        <v>0</v>
      </c>
      <c r="D203" s="19" t="n">
        <f aca="false">D103-IF($B103=0,H_Floor,0)</f>
        <v>0</v>
      </c>
      <c r="E203" s="19" t="n">
        <f aca="false">E103-IF($B103=0,H_Floor,0)</f>
        <v>0</v>
      </c>
      <c r="F203" s="19" t="n">
        <f aca="false">F103-IF($B103=0,H_Floor,0)</f>
        <v>0</v>
      </c>
      <c r="G203" s="19" t="n">
        <f aca="false">G103-IF($B103=0,H_Floor,0)</f>
        <v>0</v>
      </c>
      <c r="H203" s="19" t="n">
        <f aca="false">H103-IF($B103=0,H_Floor,0)</f>
        <v>0</v>
      </c>
      <c r="I203" s="19" t="n">
        <f aca="false">I103-IF($B103=0,H_Floor,0)</f>
        <v>0</v>
      </c>
      <c r="J203" s="19" t="n">
        <f aca="false">J103-IF($B103=0,H_Floor,0)</f>
        <v>0</v>
      </c>
      <c r="K203" s="19" t="n">
        <f aca="false">K103-IF($B103=0,H_Floor,0)</f>
        <v>0</v>
      </c>
      <c r="L203" s="19" t="n">
        <f aca="false">L103-IF($B103=0,H_Floor,0)</f>
        <v>0</v>
      </c>
      <c r="M203" s="19" t="n">
        <f aca="false">M103-IF($B103=0,H_Floor,0)</f>
        <v>0</v>
      </c>
      <c r="N203" s="19" t="n">
        <f aca="false">N103-IF($B103=0,H_Floor,0)</f>
        <v>0</v>
      </c>
      <c r="O203" s="19" t="n">
        <f aca="false">O103-IF($B103=0,H_Floor,0)</f>
        <v>0</v>
      </c>
      <c r="P203" s="19" t="n">
        <f aca="false">P103-IF($B103=0,H_Floor,0)</f>
        <v>0</v>
      </c>
    </row>
    <row r="204" customFormat="false" ht="15" hidden="false" customHeight="false" outlineLevel="0" collapsed="false">
      <c r="B204" s="0" t="n">
        <v>84</v>
      </c>
      <c r="C204" s="19" t="n">
        <f aca="false">C104-IF($B104=0,H_Floor,0)</f>
        <v>0</v>
      </c>
      <c r="D204" s="19" t="n">
        <f aca="false">D104-IF($B104=0,H_Floor,0)</f>
        <v>0</v>
      </c>
      <c r="E204" s="19" t="n">
        <f aca="false">E104-IF($B104=0,H_Floor,0)</f>
        <v>0</v>
      </c>
      <c r="F204" s="19" t="n">
        <f aca="false">F104-IF($B104=0,H_Floor,0)</f>
        <v>0</v>
      </c>
      <c r="G204" s="19" t="n">
        <f aca="false">G104-IF($B104=0,H_Floor,0)</f>
        <v>0</v>
      </c>
      <c r="H204" s="19" t="n">
        <f aca="false">H104-IF($B104=0,H_Floor,0)</f>
        <v>0</v>
      </c>
      <c r="I204" s="19" t="n">
        <f aca="false">I104-IF($B104=0,H_Floor,0)</f>
        <v>0</v>
      </c>
      <c r="J204" s="19" t="n">
        <f aca="false">J104-IF($B104=0,H_Floor,0)</f>
        <v>0</v>
      </c>
      <c r="K204" s="19" t="n">
        <f aca="false">K104-IF($B104=0,H_Floor,0)</f>
        <v>0</v>
      </c>
      <c r="L204" s="19" t="n">
        <f aca="false">L104-IF($B104=0,H_Floor,0)</f>
        <v>0</v>
      </c>
      <c r="M204" s="19" t="n">
        <f aca="false">M104-IF($B104=0,H_Floor,0)</f>
        <v>0</v>
      </c>
      <c r="N204" s="19" t="n">
        <f aca="false">N104-IF($B104=0,H_Floor,0)</f>
        <v>0</v>
      </c>
      <c r="O204" s="19" t="n">
        <f aca="false">O104-IF($B104=0,H_Floor,0)</f>
        <v>0</v>
      </c>
      <c r="P204" s="19" t="n">
        <f aca="false">P104-IF($B104=0,H_Floor,0)</f>
        <v>0</v>
      </c>
    </row>
    <row r="205" customFormat="false" ht="15" hidden="false" customHeight="false" outlineLevel="0" collapsed="false">
      <c r="B205" s="0" t="n">
        <v>85</v>
      </c>
      <c r="C205" s="19" t="n">
        <f aca="false">C105-IF($B105=0,H_Floor,0)</f>
        <v>0</v>
      </c>
      <c r="D205" s="19" t="n">
        <f aca="false">D105-IF($B105=0,H_Floor,0)</f>
        <v>0</v>
      </c>
      <c r="E205" s="19" t="n">
        <f aca="false">E105-IF($B105=0,H_Floor,0)</f>
        <v>0</v>
      </c>
      <c r="F205" s="19" t="n">
        <f aca="false">F105-IF($B105=0,H_Floor,0)</f>
        <v>0</v>
      </c>
      <c r="G205" s="19" t="n">
        <f aca="false">G105-IF($B105=0,H_Floor,0)</f>
        <v>0</v>
      </c>
      <c r="H205" s="19" t="n">
        <f aca="false">H105-IF($B105=0,H_Floor,0)</f>
        <v>0</v>
      </c>
      <c r="I205" s="19" t="n">
        <f aca="false">I105-IF($B105=0,H_Floor,0)</f>
        <v>0</v>
      </c>
      <c r="J205" s="19" t="n">
        <f aca="false">J105-IF($B105=0,H_Floor,0)</f>
        <v>0</v>
      </c>
      <c r="K205" s="19" t="n">
        <f aca="false">K105-IF($B105=0,H_Floor,0)</f>
        <v>0</v>
      </c>
      <c r="L205" s="19" t="n">
        <f aca="false">L105-IF($B105=0,H_Floor,0)</f>
        <v>0</v>
      </c>
      <c r="M205" s="19" t="n">
        <f aca="false">M105-IF($B105=0,H_Floor,0)</f>
        <v>0</v>
      </c>
      <c r="N205" s="19" t="n">
        <f aca="false">N105-IF($B105=0,H_Floor,0)</f>
        <v>0</v>
      </c>
      <c r="O205" s="19" t="n">
        <f aca="false">O105-IF($B105=0,H_Floor,0)</f>
        <v>0</v>
      </c>
      <c r="P205" s="19" t="n">
        <f aca="false">P105-IF($B105=0,H_Floor,0)</f>
        <v>0</v>
      </c>
    </row>
    <row r="206" customFormat="false" ht="15" hidden="false" customHeight="false" outlineLevel="0" collapsed="false">
      <c r="B206" s="0" t="n">
        <v>86</v>
      </c>
      <c r="C206" s="19" t="n">
        <f aca="false">C106-IF($B106=0,H_Floor,0)</f>
        <v>0</v>
      </c>
      <c r="D206" s="19" t="n">
        <f aca="false">D106-IF($B106=0,H_Floor,0)</f>
        <v>0</v>
      </c>
      <c r="E206" s="19" t="n">
        <f aca="false">E106-IF($B106=0,H_Floor,0)</f>
        <v>0</v>
      </c>
      <c r="F206" s="19" t="n">
        <f aca="false">F106-IF($B106=0,H_Floor,0)</f>
        <v>0</v>
      </c>
      <c r="G206" s="19" t="n">
        <f aca="false">G106-IF($B106=0,H_Floor,0)</f>
        <v>0</v>
      </c>
      <c r="H206" s="19" t="n">
        <f aca="false">H106-IF($B106=0,H_Floor,0)</f>
        <v>0</v>
      </c>
      <c r="I206" s="19" t="n">
        <f aca="false">I106-IF($B106=0,H_Floor,0)</f>
        <v>0</v>
      </c>
      <c r="J206" s="19" t="n">
        <f aca="false">J106-IF($B106=0,H_Floor,0)</f>
        <v>0</v>
      </c>
      <c r="K206" s="19" t="n">
        <f aca="false">K106-IF($B106=0,H_Floor,0)</f>
        <v>0</v>
      </c>
      <c r="L206" s="19" t="n">
        <f aca="false">L106-IF($B106=0,H_Floor,0)</f>
        <v>0</v>
      </c>
      <c r="M206" s="19" t="n">
        <f aca="false">M106-IF($B106=0,H_Floor,0)</f>
        <v>0</v>
      </c>
      <c r="N206" s="19" t="n">
        <f aca="false">N106-IF($B106=0,H_Floor,0)</f>
        <v>0</v>
      </c>
      <c r="O206" s="19" t="n">
        <f aca="false">O106-IF($B106=0,H_Floor,0)</f>
        <v>0</v>
      </c>
      <c r="P206" s="19" t="n">
        <f aca="false">P106-IF($B106=0,H_Floor,0)</f>
        <v>0</v>
      </c>
    </row>
    <row r="207" customFormat="false" ht="15" hidden="false" customHeight="false" outlineLevel="0" collapsed="false">
      <c r="B207" s="0" t="n">
        <v>87</v>
      </c>
      <c r="C207" s="19" t="n">
        <f aca="false">C107-IF($B107=0,H_Floor,0)</f>
        <v>0</v>
      </c>
      <c r="D207" s="19" t="n">
        <f aca="false">D107-IF($B107=0,H_Floor,0)</f>
        <v>0</v>
      </c>
      <c r="E207" s="19" t="n">
        <f aca="false">E107-IF($B107=0,H_Floor,0)</f>
        <v>0</v>
      </c>
      <c r="F207" s="19" t="n">
        <f aca="false">F107-IF($B107=0,H_Floor,0)</f>
        <v>0</v>
      </c>
      <c r="G207" s="19" t="n">
        <f aca="false">G107-IF($B107=0,H_Floor,0)</f>
        <v>0</v>
      </c>
      <c r="H207" s="19" t="n">
        <f aca="false">H107-IF($B107=0,H_Floor,0)</f>
        <v>0</v>
      </c>
      <c r="I207" s="19" t="n">
        <f aca="false">I107-IF($B107=0,H_Floor,0)</f>
        <v>0</v>
      </c>
      <c r="J207" s="19" t="n">
        <f aca="false">J107-IF($B107=0,H_Floor,0)</f>
        <v>0</v>
      </c>
      <c r="K207" s="19" t="n">
        <f aca="false">K107-IF($B107=0,H_Floor,0)</f>
        <v>0</v>
      </c>
      <c r="L207" s="19" t="n">
        <f aca="false">L107-IF($B107=0,H_Floor,0)</f>
        <v>0</v>
      </c>
      <c r="M207" s="19" t="n">
        <f aca="false">M107-IF($B107=0,H_Floor,0)</f>
        <v>0</v>
      </c>
      <c r="N207" s="19" t="n">
        <f aca="false">N107-IF($B107=0,H_Floor,0)</f>
        <v>0</v>
      </c>
      <c r="O207" s="19" t="n">
        <f aca="false">O107-IF($B107=0,H_Floor,0)</f>
        <v>0</v>
      </c>
      <c r="P207" s="19" t="n">
        <f aca="false">P107-IF($B107=0,H_Floor,0)</f>
        <v>0</v>
      </c>
    </row>
    <row r="208" customFormat="false" ht="15" hidden="false" customHeight="false" outlineLevel="0" collapsed="false">
      <c r="B208" s="0" t="n">
        <v>88</v>
      </c>
      <c r="C208" s="19" t="n">
        <f aca="false">C108-IF($B108=0,H_Floor,0)</f>
        <v>0</v>
      </c>
      <c r="D208" s="19" t="n">
        <f aca="false">D108-IF($B108=0,H_Floor,0)</f>
        <v>0</v>
      </c>
      <c r="E208" s="19" t="n">
        <f aca="false">E108-IF($B108=0,H_Floor,0)</f>
        <v>0</v>
      </c>
      <c r="F208" s="19" t="n">
        <f aca="false">F108-IF($B108=0,H_Floor,0)</f>
        <v>0</v>
      </c>
      <c r="G208" s="19" t="n">
        <f aca="false">G108-IF($B108=0,H_Floor,0)</f>
        <v>0</v>
      </c>
      <c r="H208" s="19" t="n">
        <f aca="false">H108-IF($B108=0,H_Floor,0)</f>
        <v>0</v>
      </c>
      <c r="I208" s="19" t="n">
        <f aca="false">I108-IF($B108=0,H_Floor,0)</f>
        <v>0</v>
      </c>
      <c r="J208" s="19" t="n">
        <f aca="false">J108-IF($B108=0,H_Floor,0)</f>
        <v>0</v>
      </c>
      <c r="K208" s="19" t="n">
        <f aca="false">K108-IF($B108=0,H_Floor,0)</f>
        <v>0</v>
      </c>
      <c r="L208" s="19" t="n">
        <f aca="false">L108-IF($B108=0,H_Floor,0)</f>
        <v>0</v>
      </c>
      <c r="M208" s="19" t="n">
        <f aca="false">M108-IF($B108=0,H_Floor,0)</f>
        <v>0</v>
      </c>
      <c r="N208" s="19" t="n">
        <f aca="false">N108-IF($B108=0,H_Floor,0)</f>
        <v>0</v>
      </c>
      <c r="O208" s="19" t="n">
        <f aca="false">O108-IF($B108=0,H_Floor,0)</f>
        <v>0</v>
      </c>
      <c r="P208" s="19" t="n">
        <f aca="false">P108-IF($B108=0,H_Floor,0)</f>
        <v>0</v>
      </c>
    </row>
    <row r="209" customFormat="false" ht="15" hidden="false" customHeight="false" outlineLevel="0" collapsed="false">
      <c r="B209" s="0" t="n">
        <v>89</v>
      </c>
      <c r="C209" s="19" t="n">
        <f aca="false">C109-IF($B109=0,H_Floor,0)</f>
        <v>0</v>
      </c>
      <c r="D209" s="19" t="n">
        <f aca="false">D109-IF($B109=0,H_Floor,0)</f>
        <v>0</v>
      </c>
      <c r="E209" s="19" t="n">
        <f aca="false">E109-IF($B109=0,H_Floor,0)</f>
        <v>0</v>
      </c>
      <c r="F209" s="19" t="n">
        <f aca="false">F109-IF($B109=0,H_Floor,0)</f>
        <v>0</v>
      </c>
      <c r="G209" s="19" t="n">
        <f aca="false">G109-IF($B109=0,H_Floor,0)</f>
        <v>0</v>
      </c>
      <c r="H209" s="19" t="n">
        <f aca="false">H109-IF($B109=0,H_Floor,0)</f>
        <v>0</v>
      </c>
      <c r="I209" s="19" t="n">
        <f aca="false">I109-IF($B109=0,H_Floor,0)</f>
        <v>0</v>
      </c>
      <c r="J209" s="19" t="n">
        <f aca="false">J109-IF($B109=0,H_Floor,0)</f>
        <v>0</v>
      </c>
      <c r="K209" s="19" t="n">
        <f aca="false">K109-IF($B109=0,H_Floor,0)</f>
        <v>0</v>
      </c>
      <c r="L209" s="19" t="n">
        <f aca="false">L109-IF($B109=0,H_Floor,0)</f>
        <v>0</v>
      </c>
      <c r="M209" s="19" t="n">
        <f aca="false">M109-IF($B109=0,H_Floor,0)</f>
        <v>0</v>
      </c>
      <c r="N209" s="19" t="n">
        <f aca="false">N109-IF($B109=0,H_Floor,0)</f>
        <v>0</v>
      </c>
      <c r="O209" s="19" t="n">
        <f aca="false">O109-IF($B109=0,H_Floor,0)</f>
        <v>0</v>
      </c>
      <c r="P209" s="19" t="n">
        <f aca="false">P109-IF($B109=0,H_Floor,0)</f>
        <v>0</v>
      </c>
    </row>
    <row r="210" customFormat="false" ht="15" hidden="false" customHeight="false" outlineLevel="0" collapsed="false">
      <c r="B210" s="0" t="n">
        <v>90</v>
      </c>
      <c r="C210" s="19" t="n">
        <f aca="false">C110-IF($B110=0,H_Floor,0)</f>
        <v>0</v>
      </c>
      <c r="D210" s="19" t="n">
        <f aca="false">D110-IF($B110=0,H_Floor,0)</f>
        <v>0</v>
      </c>
      <c r="E210" s="19" t="n">
        <f aca="false">E110-IF($B110=0,H_Floor,0)</f>
        <v>0</v>
      </c>
      <c r="F210" s="19" t="n">
        <f aca="false">F110-IF($B110=0,H_Floor,0)</f>
        <v>0</v>
      </c>
      <c r="G210" s="19" t="n">
        <f aca="false">G110-IF($B110=0,H_Floor,0)</f>
        <v>0</v>
      </c>
      <c r="H210" s="19" t="n">
        <f aca="false">H110-IF($B110=0,H_Floor,0)</f>
        <v>0</v>
      </c>
      <c r="I210" s="19" t="n">
        <f aca="false">I110-IF($B110=0,H_Floor,0)</f>
        <v>0</v>
      </c>
      <c r="J210" s="19" t="n">
        <f aca="false">J110-IF($B110=0,H_Floor,0)</f>
        <v>0</v>
      </c>
      <c r="K210" s="19" t="n">
        <f aca="false">K110-IF($B110=0,H_Floor,0)</f>
        <v>0</v>
      </c>
      <c r="L210" s="19" t="n">
        <f aca="false">L110-IF($B110=0,H_Floor,0)</f>
        <v>0</v>
      </c>
      <c r="M210" s="19" t="n">
        <f aca="false">M110-IF($B110=0,H_Floor,0)</f>
        <v>0</v>
      </c>
      <c r="N210" s="19" t="n">
        <f aca="false">N110-IF($B110=0,H_Floor,0)</f>
        <v>0</v>
      </c>
      <c r="O210" s="19" t="n">
        <f aca="false">O110-IF($B110=0,H_Floor,0)</f>
        <v>0</v>
      </c>
      <c r="P210" s="19" t="n">
        <f aca="false">P110-IF($B110=0,H_Floor,0)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4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44"/>
    <col collapsed="false" customWidth="true" hidden="false" outlineLevel="0" max="6" min="3" style="0" width="14"/>
    <col collapsed="false" customWidth="true" hidden="false" outlineLevel="0" max="7" min="7" style="0" width="16"/>
    <col collapsed="false" customWidth="true" hidden="false" outlineLevel="0" max="10" min="8" style="0" width="14"/>
    <col collapsed="false" customWidth="true" hidden="false" outlineLevel="0" max="16" min="12" style="0" width="14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182</v>
      </c>
    </row>
    <row r="5" customFormat="false" ht="15" hidden="false" customHeight="false" outlineLevel="0" collapsed="false">
      <c r="B5" s="3" t="s">
        <v>183</v>
      </c>
      <c r="C5" s="15" t="s">
        <v>184</v>
      </c>
      <c r="D5" s="15" t="s">
        <v>185</v>
      </c>
      <c r="E5" s="15" t="s">
        <v>186</v>
      </c>
      <c r="F5" s="15" t="s">
        <v>187</v>
      </c>
      <c r="G5" s="15" t="s">
        <v>188</v>
      </c>
      <c r="H5" s="15" t="s">
        <v>189</v>
      </c>
      <c r="I5" s="15" t="s">
        <v>190</v>
      </c>
      <c r="J5" s="15" t="s">
        <v>191</v>
      </c>
    </row>
    <row r="6" customFormat="false" ht="15" hidden="false" customHeight="false" outlineLevel="0" collapsed="false">
      <c r="B6" s="3" t="s">
        <v>192</v>
      </c>
      <c r="C6" s="15" t="n">
        <v>1</v>
      </c>
      <c r="D6" s="15" t="n">
        <v>1</v>
      </c>
      <c r="E6" s="15" t="n">
        <v>1</v>
      </c>
      <c r="F6" s="15" t="n">
        <v>1</v>
      </c>
      <c r="G6" s="15" t="n">
        <v>1</v>
      </c>
      <c r="H6" s="15" t="n">
        <v>1</v>
      </c>
      <c r="I6" s="15" t="n">
        <v>2</v>
      </c>
      <c r="J6" s="15" t="n">
        <v>2</v>
      </c>
    </row>
    <row r="7" customFormat="false" ht="15" hidden="false" customHeight="false" outlineLevel="0" collapsed="false">
      <c r="B7" s="3" t="s">
        <v>193</v>
      </c>
      <c r="C7" s="15" t="n">
        <v>0</v>
      </c>
      <c r="D7" s="15" t="n">
        <v>1</v>
      </c>
      <c r="E7" s="15" t="n">
        <v>0</v>
      </c>
      <c r="F7" s="15" t="n">
        <v>1</v>
      </c>
      <c r="G7" s="15" t="n">
        <v>0</v>
      </c>
      <c r="H7" s="15" t="n">
        <v>1</v>
      </c>
      <c r="I7" s="15" t="n">
        <v>0</v>
      </c>
      <c r="J7" s="15" t="n">
        <v>1</v>
      </c>
    </row>
    <row r="8" customFormat="false" ht="15" hidden="false" customHeight="false" outlineLevel="0" collapsed="false">
      <c r="B8" s="3" t="s">
        <v>89</v>
      </c>
      <c r="C8" s="21" t="n">
        <v>96000</v>
      </c>
      <c r="D8" s="21" t="n">
        <v>212000</v>
      </c>
      <c r="E8" s="21" t="n">
        <v>58000</v>
      </c>
      <c r="F8" s="21" t="n">
        <v>131000</v>
      </c>
      <c r="G8" s="21" t="n">
        <v>174000</v>
      </c>
      <c r="H8" s="21" t="n">
        <v>88000</v>
      </c>
      <c r="I8" s="21" t="n">
        <v>42000</v>
      </c>
      <c r="J8" s="21" t="n">
        <v>36000</v>
      </c>
    </row>
    <row r="9" customFormat="false" ht="15" hidden="false" customHeight="false" outlineLevel="0" collapsed="false">
      <c r="B9" s="3" t="s">
        <v>3</v>
      </c>
      <c r="C9" s="17" t="n">
        <v>0.07</v>
      </c>
      <c r="D9" s="17" t="n">
        <v>0.055</v>
      </c>
      <c r="E9" s="17" t="n">
        <v>0.0825</v>
      </c>
      <c r="F9" s="17" t="n">
        <v>0.06</v>
      </c>
      <c r="G9" s="17" t="n">
        <v>0.0475</v>
      </c>
      <c r="H9" s="17" t="n">
        <v>0.075</v>
      </c>
      <c r="I9" s="17" t="n">
        <v>0.095</v>
      </c>
      <c r="J9" s="17" t="n">
        <v>0.1</v>
      </c>
    </row>
    <row r="10" customFormat="false" ht="15" hidden="false" customHeight="false" outlineLevel="0" collapsed="false">
      <c r="B10" s="3" t="s">
        <v>194</v>
      </c>
      <c r="C10" s="15" t="n">
        <v>14</v>
      </c>
      <c r="D10" s="15" t="n">
        <v>26</v>
      </c>
      <c r="E10" s="15" t="n">
        <v>9</v>
      </c>
      <c r="F10" s="15" t="n">
        <v>40</v>
      </c>
      <c r="G10" s="15" t="n">
        <v>11</v>
      </c>
      <c r="H10" s="15" t="n">
        <v>18</v>
      </c>
      <c r="I10" s="15" t="n">
        <v>20</v>
      </c>
      <c r="J10" s="15" t="n">
        <v>31</v>
      </c>
    </row>
    <row r="11" customFormat="false" ht="15" hidden="false" customHeight="false" outlineLevel="0" collapsed="false">
      <c r="B11" s="3" t="s">
        <v>7</v>
      </c>
      <c r="C11" s="21" t="n">
        <v>150000</v>
      </c>
      <c r="D11" s="21" t="n">
        <v>238000</v>
      </c>
      <c r="E11" s="21" t="n">
        <v>71000</v>
      </c>
      <c r="F11" s="21" t="n">
        <v>128000</v>
      </c>
      <c r="G11" s="21" t="n">
        <v>265000</v>
      </c>
      <c r="H11" s="21" t="n">
        <v>104000</v>
      </c>
      <c r="I11" s="21" t="n">
        <v>230000</v>
      </c>
      <c r="J11" s="21" t="n">
        <v>190000</v>
      </c>
    </row>
    <row r="12" customFormat="false" ht="15" hidden="false" customHeight="false" outlineLevel="0" collapsed="false">
      <c r="B12" s="3" t="s">
        <v>195</v>
      </c>
      <c r="C12" s="15" t="n">
        <v>0</v>
      </c>
      <c r="D12" s="15" t="n">
        <v>1</v>
      </c>
      <c r="E12" s="15" t="n">
        <v>1</v>
      </c>
      <c r="F12" s="15" t="n">
        <v>1</v>
      </c>
      <c r="G12" s="15" t="n">
        <v>1</v>
      </c>
      <c r="H12" s="15" t="n">
        <v>0</v>
      </c>
      <c r="I12" s="15" t="n">
        <v>1</v>
      </c>
      <c r="J12" s="15" t="n">
        <v>1</v>
      </c>
    </row>
    <row r="13" customFormat="false" ht="15" hidden="false" customHeight="false" outlineLevel="0" collapsed="false">
      <c r="B13" s="3" t="s">
        <v>196</v>
      </c>
      <c r="C13" s="21" t="n">
        <v>0</v>
      </c>
      <c r="D13" s="21" t="n">
        <v>0</v>
      </c>
      <c r="E13" s="21" t="n">
        <v>0</v>
      </c>
      <c r="F13" s="21" t="n">
        <v>0</v>
      </c>
      <c r="G13" s="21" t="n">
        <v>0</v>
      </c>
      <c r="H13" s="21" t="n">
        <v>0</v>
      </c>
      <c r="I13" s="21" t="n">
        <v>158000</v>
      </c>
      <c r="J13" s="21" t="n">
        <v>181000</v>
      </c>
    </row>
    <row r="14" customFormat="false" ht="15" hidden="false" customHeight="false" outlineLevel="0" collapsed="false">
      <c r="B14" s="3" t="s">
        <v>197</v>
      </c>
      <c r="C14" s="15"/>
      <c r="D14" s="15"/>
      <c r="E14" s="15"/>
      <c r="F14" s="15" t="n">
        <v>12</v>
      </c>
      <c r="G14" s="15"/>
      <c r="H14" s="15"/>
      <c r="I14" s="15"/>
      <c r="J14" s="15"/>
    </row>
    <row r="15" customFormat="false" ht="15" hidden="false" customHeight="false" outlineLevel="0" collapsed="false">
      <c r="B15" s="3" t="s">
        <v>129</v>
      </c>
      <c r="C15" s="14" t="n">
        <f aca="false">IF(C$14="",IF(C$7=1,H_FcJ,H_FcNJ),C$14)</f>
        <v>10</v>
      </c>
      <c r="D15" s="14" t="n">
        <f aca="false">IF(D$14="",IF(D$7=1,H_FcJ,H_FcNJ),D$14)</f>
        <v>30</v>
      </c>
      <c r="E15" s="14" t="n">
        <f aca="false">IF(E$14="",IF(E$7=1,H_FcJ,H_FcNJ),E$14)</f>
        <v>10</v>
      </c>
      <c r="F15" s="14" t="n">
        <f aca="false">IF(F$14="",IF(F$7=1,H_FcJ,H_FcNJ),F$14)</f>
        <v>12</v>
      </c>
      <c r="G15" s="14" t="n">
        <f aca="false">IF(G$14="",IF(G$7=1,H_FcJ,H_FcNJ),G$14)</f>
        <v>10</v>
      </c>
      <c r="H15" s="14" t="n">
        <f aca="false">IF(H$14="",IF(H$7=1,H_FcJ,H_FcNJ),H$14)</f>
        <v>30</v>
      </c>
      <c r="I15" s="14" t="n">
        <f aca="false">IF(I$14="",IF(I$7=1,H_FcJ,H_FcNJ),I$14)</f>
        <v>10</v>
      </c>
      <c r="J15" s="14" t="n">
        <f aca="false">IF(J$14="",IF(J$7=1,H_FcJ,H_FcNJ),J$14)</f>
        <v>30</v>
      </c>
    </row>
    <row r="16" customFormat="false" ht="15" hidden="false" customHeight="false" outlineLevel="0" collapsed="false">
      <c r="B16" s="3" t="s">
        <v>198</v>
      </c>
      <c r="C16" s="19" t="n">
        <f aca="false">IF(C$7=1,H_LegalJ,H_LegalNJ)*IF(C$14="",1,1-H_LegalShare)</f>
        <v>2500</v>
      </c>
      <c r="D16" s="19" t="n">
        <f aca="false">IF(D$7=1,H_LegalJ,H_LegalNJ)*IF(D$14="",1,1-H_LegalShare)</f>
        <v>6500</v>
      </c>
      <c r="E16" s="19" t="n">
        <f aca="false">IF(E$7=1,H_LegalJ,H_LegalNJ)*IF(E$14="",1,1-H_LegalShare)</f>
        <v>2500</v>
      </c>
      <c r="F16" s="19" t="n">
        <f aca="false">IF(F$7=1,H_LegalJ,H_LegalNJ)*IF(F$14="",1,1-H_LegalShare)</f>
        <v>3250</v>
      </c>
      <c r="G16" s="19" t="n">
        <f aca="false">IF(G$7=1,H_LegalJ,H_LegalNJ)*IF(G$14="",1,1-H_LegalShare)</f>
        <v>2500</v>
      </c>
      <c r="H16" s="19" t="n">
        <f aca="false">IF(H$7=1,H_LegalJ,H_LegalNJ)*IF(H$14="",1,1-H_LegalShare)</f>
        <v>6500</v>
      </c>
      <c r="I16" s="19" t="n">
        <f aca="false">IF(I$7=1,H_LegalJ,H_LegalNJ)*IF(I$14="",1,1-H_LegalShare)</f>
        <v>2500</v>
      </c>
      <c r="J16" s="19" t="n">
        <f aca="false">IF(J$7=1,H_LegalJ,H_LegalNJ)*IF(J$14="",1,1-H_LegalShare)</f>
        <v>6500</v>
      </c>
    </row>
    <row r="17" customFormat="false" ht="15" hidden="false" customHeight="false" outlineLevel="0" collapsed="false">
      <c r="B17" s="3" t="s">
        <v>199</v>
      </c>
      <c r="C17" s="19" t="n">
        <f aca="false">C$11*(T_Tax+T_Ins)/12</f>
        <v>293.75</v>
      </c>
      <c r="D17" s="19" t="n">
        <f aca="false">D$11*(T_Tax+T_Ins)/12</f>
        <v>466.083333333333</v>
      </c>
      <c r="E17" s="19" t="n">
        <f aca="false">E$11*(T_Tax+T_Ins)/12</f>
        <v>139.041666666667</v>
      </c>
      <c r="F17" s="19" t="n">
        <f aca="false">F$11*(T_Tax+T_Ins)/12</f>
        <v>250.666666666667</v>
      </c>
      <c r="G17" s="19" t="n">
        <f aca="false">G$11*(T_Tax+T_Ins)/12</f>
        <v>518.958333333333</v>
      </c>
      <c r="H17" s="19" t="n">
        <f aca="false">H$11*(T_Tax+T_Ins)/12</f>
        <v>203.666666666667</v>
      </c>
      <c r="I17" s="19" t="n">
        <f aca="false">I$11*(T_Tax+T_Ins)/12</f>
        <v>450.416666666667</v>
      </c>
      <c r="J17" s="19" t="n">
        <f aca="false">J$11*(T_Tax+T_Ins)/12</f>
        <v>372.083333333333</v>
      </c>
    </row>
    <row r="18" customFormat="false" ht="15" hidden="false" customHeight="false" outlineLevel="0" collapsed="false">
      <c r="B18" s="3" t="s">
        <v>200</v>
      </c>
      <c r="C18" s="19" t="n">
        <f aca="false">IF(C$6=1,C$17,0)</f>
        <v>293.75</v>
      </c>
      <c r="D18" s="19" t="n">
        <f aca="false">IF(D$6=1,D$17,0)</f>
        <v>466.083333333333</v>
      </c>
      <c r="E18" s="19" t="n">
        <f aca="false">IF(E$6=1,E$17,0)</f>
        <v>139.041666666667</v>
      </c>
      <c r="F18" s="19" t="n">
        <f aca="false">IF(F$6=1,F$17,0)</f>
        <v>250.666666666667</v>
      </c>
      <c r="G18" s="19" t="n">
        <f aca="false">IF(G$6=1,G$17,0)</f>
        <v>518.958333333333</v>
      </c>
      <c r="H18" s="19" t="n">
        <f aca="false">IF(H$6=1,H$17,0)</f>
        <v>203.666666666667</v>
      </c>
      <c r="I18" s="19" t="n">
        <f aca="false">IF(I$6=1,I$17,0)</f>
        <v>0</v>
      </c>
      <c r="J18" s="19" t="n">
        <f aca="false">IF(J$6=1,J$17,0)</f>
        <v>0</v>
      </c>
    </row>
    <row r="19" customFormat="false" ht="15" hidden="false" customHeight="false" outlineLevel="0" collapsed="false">
      <c r="B19" s="3" t="s">
        <v>138</v>
      </c>
      <c r="C19" s="19" t="n">
        <f aca="false">C$11*IF(C$12=1,T_Rep,T_RepV)</f>
        <v>7500</v>
      </c>
      <c r="D19" s="19" t="n">
        <f aca="false">D$11*IF(D$12=1,T_Rep,T_RepV)</f>
        <v>5950</v>
      </c>
      <c r="E19" s="19" t="n">
        <f aca="false">E$11*IF(E$12=1,T_Rep,T_RepV)</f>
        <v>1775</v>
      </c>
      <c r="F19" s="19" t="n">
        <f aca="false">F$11*IF(F$12=1,T_Rep,T_RepV)</f>
        <v>3200</v>
      </c>
      <c r="G19" s="19" t="n">
        <f aca="false">G$11*IF(G$12=1,T_Rep,T_RepV)</f>
        <v>6625</v>
      </c>
      <c r="H19" s="19" t="n">
        <f aca="false">H$11*IF(H$12=1,T_Rep,T_RepV)</f>
        <v>5200</v>
      </c>
      <c r="I19" s="19" t="n">
        <f aca="false">I$11*IF(I$12=1,T_Rep,T_RepV)</f>
        <v>5750</v>
      </c>
      <c r="J19" s="19" t="n">
        <f aca="false">J$11*IF(J$12=1,T_Rep,T_RepV)</f>
        <v>4750</v>
      </c>
    </row>
    <row r="20" customFormat="false" ht="15" hidden="false" customHeight="false" outlineLevel="0" collapsed="false">
      <c r="B20" s="3" t="s">
        <v>18</v>
      </c>
      <c r="C20" s="19" t="n">
        <f aca="false">IF(C$12=1,H_CK,0)</f>
        <v>0</v>
      </c>
      <c r="D20" s="19" t="n">
        <f aca="false">IF(D$12=1,H_CK,0)</f>
        <v>3000</v>
      </c>
      <c r="E20" s="19" t="n">
        <f aca="false">IF(E$12=1,H_CK,0)</f>
        <v>3000</v>
      </c>
      <c r="F20" s="19" t="n">
        <f aca="false">IF(F$12=1,H_CK,0)</f>
        <v>3000</v>
      </c>
      <c r="G20" s="19" t="n">
        <f aca="false">IF(G$12=1,H_CK,0)</f>
        <v>3000</v>
      </c>
      <c r="H20" s="19" t="n">
        <f aca="false">IF(H$12=1,H_CK,0)</f>
        <v>0</v>
      </c>
      <c r="I20" s="19" t="n">
        <f aca="false">IF(I$12=1,H_CK,0)</f>
        <v>3000</v>
      </c>
      <c r="J20" s="19" t="n">
        <f aca="false">IF(J$12=1,H_CK,0)</f>
        <v>3000</v>
      </c>
    </row>
    <row r="21" customFormat="false" ht="15" hidden="false" customHeight="false" outlineLevel="0" collapsed="false">
      <c r="B21" s="3" t="s">
        <v>134</v>
      </c>
      <c r="C21" s="14" t="n">
        <f aca="false">C$15+IF(C$12=1,H_Poss,1)</f>
        <v>11</v>
      </c>
      <c r="D21" s="14" t="n">
        <f aca="false">D$15+IF(D$12=1,H_Poss,1)</f>
        <v>33</v>
      </c>
      <c r="E21" s="14" t="n">
        <f aca="false">E$15+IF(E$12=1,H_Poss,1)</f>
        <v>13</v>
      </c>
      <c r="F21" s="14" t="n">
        <f aca="false">F$15+IF(F$12=1,H_Poss,1)</f>
        <v>15</v>
      </c>
      <c r="G21" s="14" t="n">
        <f aca="false">G$15+IF(G$12=1,H_Poss,1)</f>
        <v>13</v>
      </c>
      <c r="H21" s="14" t="n">
        <f aca="false">H$15+IF(H$12=1,H_Poss,1)</f>
        <v>31</v>
      </c>
      <c r="I21" s="14" t="n">
        <f aca="false">I$15+IF(I$12=1,H_Poss,1)</f>
        <v>13</v>
      </c>
      <c r="J21" s="14" t="n">
        <f aca="false">J$15+IF(J$12=1,H_Poss,1)</f>
        <v>33</v>
      </c>
    </row>
    <row r="22" customFormat="false" ht="15" hidden="false" customHeight="false" outlineLevel="0" collapsed="false">
      <c r="B22" s="3" t="s">
        <v>135</v>
      </c>
      <c r="C22" s="14" t="n">
        <f aca="false">C$21+H_Reo</f>
        <v>15</v>
      </c>
      <c r="D22" s="14" t="n">
        <f aca="false">D$21+H_Reo</f>
        <v>37</v>
      </c>
      <c r="E22" s="14" t="n">
        <f aca="false">E$21+H_Reo</f>
        <v>17</v>
      </c>
      <c r="F22" s="14" t="n">
        <f aca="false">F$21+H_Reo</f>
        <v>19</v>
      </c>
      <c r="G22" s="14" t="n">
        <f aca="false">G$21+H_Reo</f>
        <v>17</v>
      </c>
      <c r="H22" s="14" t="n">
        <f aca="false">H$21+H_Reo</f>
        <v>35</v>
      </c>
      <c r="I22" s="14" t="n">
        <f aca="false">I$21+H_Reo</f>
        <v>17</v>
      </c>
      <c r="J22" s="14" t="n">
        <f aca="false">J$21+H_Reo</f>
        <v>37</v>
      </c>
    </row>
    <row r="23" customFormat="false" ht="15" hidden="false" customHeight="false" outlineLevel="0" collapsed="false">
      <c r="B23" s="3" t="s">
        <v>201</v>
      </c>
      <c r="C23" s="19" t="n">
        <f aca="false">IF(C$6=1,C$11*T_Tax*C$10/12,0)</f>
        <v>2800</v>
      </c>
      <c r="D23" s="19" t="n">
        <f aca="false">IF(D$6=1,D$11*T_Tax*D$10/12,0)</f>
        <v>8250.66666666667</v>
      </c>
      <c r="E23" s="19" t="n">
        <f aca="false">IF(E$6=1,E$11*T_Tax*E$10/12,0)</f>
        <v>852</v>
      </c>
      <c r="F23" s="19" t="n">
        <f aca="false">IF(F$6=1,F$11*T_Tax*F$10/12,0)</f>
        <v>6826.66666666667</v>
      </c>
      <c r="G23" s="19" t="n">
        <f aca="false">IF(G$6=1,G$11*T_Tax*G$10/12,0)</f>
        <v>3886.66666666667</v>
      </c>
      <c r="H23" s="19" t="n">
        <f aca="false">IF(H$6=1,H$11*T_Tax*H$10/12,0)</f>
        <v>2496</v>
      </c>
      <c r="I23" s="19" t="n">
        <f aca="false">IF(I$6=1,I$11*T_Tax*I$10/12,0)</f>
        <v>0</v>
      </c>
      <c r="J23" s="19" t="n">
        <f aca="false">IF(J$6=1,J$11*T_Tax*J$10/12,0)</f>
        <v>0</v>
      </c>
    </row>
    <row r="24" customFormat="false" ht="15" hidden="false" customHeight="false" outlineLevel="0" collapsed="false">
      <c r="B24" s="3" t="s">
        <v>136</v>
      </c>
      <c r="C24" s="19" t="n">
        <f aca="false">C$8*(1+C$9/12*(C$10+C$15))+C$23+C$18*C$15+C$16</f>
        <v>117677.5</v>
      </c>
      <c r="D24" s="19" t="n">
        <f aca="false">D$8*(1+D$9/12*(D$10+D$15))+D$23+D$18*D$15+D$16</f>
        <v>295146.5</v>
      </c>
      <c r="E24" s="19" t="n">
        <f aca="false">E$8*(1+E$9/12*(E$10+E$15))+E$23+E$18*E$15+E$16</f>
        <v>70318.6666666667</v>
      </c>
      <c r="F24" s="19" t="n">
        <f aca="false">F$8*(1+F$9/12*(F$10+F$15))+F$23+F$18*F$15+F$16</f>
        <v>178144.666666667</v>
      </c>
      <c r="G24" s="19" t="n">
        <f aca="false">G$8*(1+G$9/12*(G$10+G$15))+G$23+G$18*G$15+G$16</f>
        <v>200040</v>
      </c>
      <c r="H24" s="19" t="n">
        <f aca="false">H$8*(1+H$9/12*(H$10+H$15))+H$23+H$18*H$15+H$16</f>
        <v>129506</v>
      </c>
      <c r="I24" s="19" t="n">
        <f aca="false">I$8*(1+I$9/12*(I$10+I$15))+I$23+I$18*I$15+I$16</f>
        <v>54475</v>
      </c>
      <c r="J24" s="19" t="n">
        <f aca="false">J$8*(1+J$9/12*(J$10+J$15))+J$23+J$18*J$15+J$16</f>
        <v>60800</v>
      </c>
    </row>
    <row r="25" customFormat="false" ht="15" hidden="false" customHeight="false" outlineLevel="0" collapsed="false">
      <c r="B25" s="3" t="s">
        <v>202</v>
      </c>
      <c r="C25" s="19" t="n">
        <f aca="false">C$8*(1+C$9/12*C$10)</f>
        <v>103840</v>
      </c>
      <c r="D25" s="19" t="n">
        <f aca="false">D$8*(1+D$9/12*D$10)</f>
        <v>237263.333333333</v>
      </c>
      <c r="E25" s="19" t="n">
        <f aca="false">E$8*(1+E$9/12*E$10)</f>
        <v>61588.75</v>
      </c>
      <c r="F25" s="19" t="n">
        <f aca="false">F$8*(1+F$9/12*F$10)</f>
        <v>157200</v>
      </c>
      <c r="G25" s="19" t="n">
        <f aca="false">G$8*(1+G$9/12*G$10)</f>
        <v>181576.25</v>
      </c>
      <c r="H25" s="19" t="n">
        <f aca="false">H$8*(1+H$9/12*H$10)</f>
        <v>97900</v>
      </c>
      <c r="I25" s="19" t="n">
        <f aca="false">I$8*(1+I$9/12*I$10)</f>
        <v>48650</v>
      </c>
      <c r="J25" s="19" t="n">
        <f aca="false">J$8*(1+J$9/12*J$10)</f>
        <v>45300</v>
      </c>
    </row>
    <row r="26" customFormat="false" ht="15" hidden="false" customHeight="false" outlineLevel="0" collapsed="false">
      <c r="B26" s="3" t="s">
        <v>137</v>
      </c>
      <c r="C26" s="19" t="n">
        <f aca="false">C$11*(1-H_Haircut)*(1-H_SaleCost)</f>
        <v>125550</v>
      </c>
      <c r="D26" s="19" t="n">
        <f aca="false">D$11*(1-H_Haircut)*(1-H_SaleCost)</f>
        <v>199206</v>
      </c>
      <c r="E26" s="19" t="n">
        <f aca="false">E$11*(1-H_Haircut)*(1-H_SaleCost)</f>
        <v>59427</v>
      </c>
      <c r="F26" s="19" t="n">
        <f aca="false">F$11*(1-H_Haircut)*(1-H_SaleCost)</f>
        <v>107136</v>
      </c>
      <c r="G26" s="19" t="n">
        <f aca="false">G$11*(1-H_Haircut)*(1-H_SaleCost)</f>
        <v>221805</v>
      </c>
      <c r="H26" s="19" t="n">
        <f aca="false">H$11*(1-H_Haircut)*(1-H_SaleCost)</f>
        <v>87048</v>
      </c>
      <c r="I26" s="19" t="n">
        <f aca="false">I$11*(1-H_Haircut)*(1-H_SaleCost)</f>
        <v>192510</v>
      </c>
      <c r="J26" s="19" t="n">
        <f aca="false">J$11*(1-H_Haircut)*(1-H_SaleCost)</f>
        <v>159030</v>
      </c>
    </row>
    <row r="27" customFormat="false" ht="15" hidden="false" customHeight="false" outlineLevel="0" collapsed="false">
      <c r="B27" s="3" t="s">
        <v>203</v>
      </c>
      <c r="C27" s="19" t="n">
        <f aca="false">IF(C$6=2,PMT(T_SRate/12,T_SRem,-C$13),0)</f>
        <v>0</v>
      </c>
      <c r="D27" s="19" t="n">
        <f aca="false">IF(D$6=2,PMT(T_SRate/12,T_SRem,-D$13),0)</f>
        <v>0</v>
      </c>
      <c r="E27" s="19" t="n">
        <f aca="false">IF(E$6=2,PMT(T_SRate/12,T_SRem,-E$13),0)</f>
        <v>0</v>
      </c>
      <c r="F27" s="19" t="n">
        <f aca="false">IF(F$6=2,PMT(T_SRate/12,T_SRem,-F$13),0)</f>
        <v>0</v>
      </c>
      <c r="G27" s="19" t="n">
        <f aca="false">IF(G$6=2,PMT(T_SRate/12,T_SRem,-G$13),0)</f>
        <v>0</v>
      </c>
      <c r="H27" s="19" t="n">
        <f aca="false">IF(H$6=2,PMT(T_SRate/12,T_SRem,-H$13),0)</f>
        <v>0</v>
      </c>
      <c r="I27" s="19" t="n">
        <f aca="false">IF(I$6=2,PMT(T_SRate/12,T_SRem,-I$13),0)</f>
        <v>878.215315179943</v>
      </c>
      <c r="J27" s="19" t="n">
        <f aca="false">IF(J$6=2,PMT(T_SRate/12,T_SRem,-J$13),0)</f>
        <v>1006.0567851112</v>
      </c>
    </row>
    <row r="28" customFormat="false" ht="15" hidden="false" customHeight="false" outlineLevel="0" collapsed="false">
      <c r="B28" s="3" t="s">
        <v>204</v>
      </c>
      <c r="C28" s="19" t="n">
        <f aca="false">IF(C$6=2,-FV(T_SRate/12,C$22-C$15,-C$27,C$13),0)</f>
        <v>0</v>
      </c>
      <c r="D28" s="19" t="n">
        <f aca="false">IF(D$6=2,-FV(T_SRate/12,D$22-D$15,-D$27,D$13),0)</f>
        <v>0</v>
      </c>
      <c r="E28" s="19" t="n">
        <f aca="false">IF(E$6=2,-FV(T_SRate/12,E$22-E$15,-E$27,E$13),0)</f>
        <v>0</v>
      </c>
      <c r="F28" s="19" t="n">
        <f aca="false">IF(F$6=2,-FV(T_SRate/12,F$22-F$15,-F$27,F$13),0)</f>
        <v>0</v>
      </c>
      <c r="G28" s="19" t="n">
        <f aca="false">IF(G$6=2,-FV(T_SRate/12,G$22-G$15,-G$27,G$13),0)</f>
        <v>0</v>
      </c>
      <c r="H28" s="19" t="n">
        <f aca="false">IF(H$6=2,-FV(T_SRate/12,H$22-H$15,-H$27,H$13),0)</f>
        <v>0</v>
      </c>
      <c r="I28" s="19" t="n">
        <f aca="false">IF(I$6=2,-FV(T_SRate/12,I$22-I$15,-I$27,I$13),0)</f>
        <v>155977.35155863</v>
      </c>
      <c r="J28" s="19" t="n">
        <f aca="false">IF(J$6=2,-FV(T_SRate/12,J$22-J$15,-J$27,J$13),0)</f>
        <v>178682.915393114</v>
      </c>
    </row>
    <row r="29" customFormat="false" ht="15" hidden="false" customHeight="false" outlineLevel="0" collapsed="false">
      <c r="B29" s="3" t="s">
        <v>205</v>
      </c>
      <c r="C29" s="19" t="n">
        <f aca="false">C$26-C$19-C$20-C$13</f>
        <v>118050</v>
      </c>
      <c r="D29" s="19" t="n">
        <f aca="false">D$26-D$19-D$20-D$13</f>
        <v>190256</v>
      </c>
      <c r="E29" s="19" t="n">
        <f aca="false">E$26-E$19-E$20-E$13</f>
        <v>54652</v>
      </c>
      <c r="F29" s="19" t="n">
        <f aca="false">F$26-F$19-F$20-F$13</f>
        <v>100936</v>
      </c>
      <c r="G29" s="19" t="n">
        <f aca="false">G$26-G$19-G$20-G$13</f>
        <v>212180</v>
      </c>
      <c r="H29" s="19" t="n">
        <f aca="false">H$26-H$19-H$20-H$13</f>
        <v>81848</v>
      </c>
      <c r="I29" s="19" t="n">
        <f aca="false">I$26-I$19-I$20-I$13</f>
        <v>25760</v>
      </c>
      <c r="J29" s="19" t="n">
        <f aca="false">J$26-J$19-J$20-J$13</f>
        <v>-29720</v>
      </c>
    </row>
    <row r="30" customFormat="false" ht="15" hidden="false" customHeight="false" outlineLevel="0" collapsed="false">
      <c r="B30" s="3" t="s">
        <v>139</v>
      </c>
      <c r="C30" s="18" t="b">
        <f aca="false">IF(C$6=1,C$26-C$19-C$20&gt;C$24,C$29&gt;C$24)</f>
        <v>1</v>
      </c>
      <c r="D30" s="18" t="b">
        <f aca="false">IF(D$6=1,D$26-D$19-D$20&gt;D$24,D$29&gt;D$24)</f>
        <v>0</v>
      </c>
      <c r="E30" s="18" t="b">
        <f aca="false">IF(E$6=1,E$26-E$19-E$20&gt;E$24,E$29&gt;E$24)</f>
        <v>0</v>
      </c>
      <c r="F30" s="18" t="b">
        <f aca="false">IF(F$6=1,F$26-F$19-F$20&gt;F$24,F$29&gt;F$24)</f>
        <v>0</v>
      </c>
      <c r="G30" s="18" t="b">
        <f aca="false">IF(G$6=1,G$26-G$19-G$20&gt;G$24,G$29&gt;G$24)</f>
        <v>1</v>
      </c>
      <c r="H30" s="18" t="b">
        <f aca="false">IF(H$6=1,H$26-H$19-H$20&gt;H$24,H$29&gt;H$24)</f>
        <v>0</v>
      </c>
      <c r="I30" s="18" t="b">
        <f aca="false">IF(I$6=1,I$26-I$19-I$20&gt;I$24,I$29&gt;I$24)</f>
        <v>0</v>
      </c>
      <c r="J30" s="18" t="b">
        <f aca="false">IF(J$6=1,J$26-J$19-J$20&gt;J$24,J$29&gt;J$24)</f>
        <v>0</v>
      </c>
    </row>
    <row r="31" customFormat="false" ht="15" hidden="false" customHeight="false" outlineLevel="0" collapsed="false">
      <c r="B31" s="3" t="s">
        <v>140</v>
      </c>
      <c r="C31" s="19" t="n">
        <f aca="false">C101+NPV(T_Target/12,C102:C191)</f>
        <v>79276.8403049541</v>
      </c>
      <c r="D31" s="19" t="n">
        <f aca="false">D101+NPV(T_Target/12,D102:D191)</f>
        <v>71940.2202577685</v>
      </c>
      <c r="E31" s="19" t="n">
        <f aca="false">E101+NPV(T_Target/12,E102:E191)</f>
        <v>31936.9822207587</v>
      </c>
      <c r="F31" s="19" t="n">
        <f aca="false">F101+NPV(T_Target/12,F102:F191)</f>
        <v>55945.5734909491</v>
      </c>
      <c r="G31" s="19" t="n">
        <f aca="false">G101+NPV(T_Target/12,G102:G191)</f>
        <v>142055.995357189</v>
      </c>
      <c r="H31" s="19" t="n">
        <f aca="false">H101+NPV(T_Target/12,H102:H191)</f>
        <v>28109.5045223547</v>
      </c>
      <c r="I31" s="19" t="n">
        <f aca="false">I101+NPV(T_Target/12,I102:I191)</f>
        <v>6943.26034660436</v>
      </c>
      <c r="J31" s="19" t="n">
        <f aca="false">J101+NPV(T_Target/12,J102:J191)</f>
        <v>-30686.0443828271</v>
      </c>
    </row>
    <row r="32" customFormat="false" ht="15" hidden="false" customHeight="false" outlineLevel="0" collapsed="false">
      <c r="B32" s="3" t="s">
        <v>141</v>
      </c>
      <c r="C32" s="19" t="n">
        <f aca="false">C201+NPV(T_Target/12,C202:C291)</f>
        <v>89472.0978570754</v>
      </c>
      <c r="D32" s="19" t="n">
        <f aca="false">D201+NPV(T_Target/12,D202:D291)</f>
        <v>151653.718065207</v>
      </c>
      <c r="E32" s="19" t="n">
        <f aca="false">E201+NPV(T_Target/12,E202:E291)</f>
        <v>52658.9039500625</v>
      </c>
      <c r="F32" s="19" t="n">
        <f aca="false">F201+NPV(T_Target/12,F202:F291)</f>
        <v>131281.605563782</v>
      </c>
      <c r="G32" s="19" t="n">
        <f aca="false">G201+NPV(T_Target/12,G202:G291)</f>
        <v>156158.737680846</v>
      </c>
      <c r="H32" s="19" t="n">
        <f aca="false">H201+NPV(T_Target/12,H202:H291)</f>
        <v>62588.8745708956</v>
      </c>
      <c r="I32" s="19" t="n">
        <f aca="false">I201+NPV(T_Target/12,I202:I291)</f>
        <v>41338.1464525475</v>
      </c>
      <c r="J32" s="19" t="n">
        <f aca="false">J201+NPV(T_Target/12,J202:J291)</f>
        <v>27977.1663165342</v>
      </c>
    </row>
    <row r="33" customFormat="false" ht="15" hidden="false" customHeight="false" outlineLevel="0" collapsed="false">
      <c r="B33" s="3" t="s">
        <v>206</v>
      </c>
      <c r="C33" s="19" t="n">
        <f aca="false">C301+NPV(T_Target/12,C302:C391)</f>
        <v>-2725.53577719244</v>
      </c>
      <c r="D33" s="19" t="n">
        <f aca="false">D301+NPV(T_Target/12,D302:D391)</f>
        <v>-2725.53577719244</v>
      </c>
      <c r="E33" s="19" t="n">
        <f aca="false">E301+NPV(T_Target/12,E302:E391)</f>
        <v>-2725.53577719244</v>
      </c>
      <c r="F33" s="19" t="n">
        <f aca="false">F301+NPV(T_Target/12,F302:F391)</f>
        <v>-2725.53577719244</v>
      </c>
      <c r="G33" s="19" t="n">
        <f aca="false">G301+NPV(T_Target/12,G302:G391)</f>
        <v>-2725.53577719244</v>
      </c>
      <c r="H33" s="19" t="n">
        <f aca="false">H301+NPV(T_Target/12,H302:H391)</f>
        <v>-2725.53577719244</v>
      </c>
      <c r="I33" s="19" t="n">
        <f aca="false">I301+NPV(T_Target/12,I302:I391)</f>
        <v>-2725.53577719244</v>
      </c>
      <c r="J33" s="19" t="n">
        <f aca="false">J301+NPV(T_Target/12,J302:J391)</f>
        <v>-2725.53577719244</v>
      </c>
    </row>
    <row r="34" customFormat="false" ht="15" hidden="false" customHeight="false" outlineLevel="0" collapsed="false">
      <c r="B34" s="3" t="s">
        <v>207</v>
      </c>
      <c r="C34" s="0" t="str">
        <f aca="false">IF(AND(C$6=2,C$33&gt;IF(AND(C$30,C$32&lt;C$31),C$32,C$31)),"stop",IF(AND(C$30,C$32&lt;C$31),"third","REO"))</f>
        <v>REO</v>
      </c>
      <c r="D34" s="0" t="str">
        <f aca="false">IF(AND(D$6=2,D$33&gt;IF(AND(D$30,D$32&lt;D$31),D$32,D$31)),"stop",IF(AND(D$30,D$32&lt;D$31),"third","REO"))</f>
        <v>REO</v>
      </c>
      <c r="E34" s="0" t="str">
        <f aca="false">IF(AND(E$6=2,E$33&gt;IF(AND(E$30,E$32&lt;E$31),E$32,E$31)),"stop",IF(AND(E$30,E$32&lt;E$31),"third","REO"))</f>
        <v>REO</v>
      </c>
      <c r="F34" s="0" t="str">
        <f aca="false">IF(AND(F$6=2,F$33&gt;IF(AND(F$30,F$32&lt;F$31),F$32,F$31)),"stop",IF(AND(F$30,F$32&lt;F$31),"third","REO"))</f>
        <v>REO</v>
      </c>
      <c r="G34" s="0" t="str">
        <f aca="false">IF(AND(G$6=2,G$33&gt;IF(AND(G$30,G$32&lt;G$31),G$32,G$31)),"stop",IF(AND(G$30,G$32&lt;G$31),"third","REO"))</f>
        <v>REO</v>
      </c>
      <c r="H34" s="0" t="str">
        <f aca="false">IF(AND(H$6=2,H$33&gt;IF(AND(H$30,H$32&lt;H$31),H$32,H$31)),"stop",IF(AND(H$30,H$32&lt;H$31),"third","REO"))</f>
        <v>REO</v>
      </c>
      <c r="I34" s="0" t="str">
        <f aca="false">IF(AND(I$6=2,I$33&gt;IF(AND(I$30,I$32&lt;I$31),I$32,I$31)),"stop",IF(AND(I$30,I$32&lt;I$31),"third","REO"))</f>
        <v>REO</v>
      </c>
      <c r="J34" s="0" t="str">
        <f aca="false">IF(AND(J$6=2,J$33&gt;IF(AND(J$30,J$32&lt;J$31),J$32,J$31)),"stop",IF(AND(J$30,J$32&lt;J$31),"third","REO"))</f>
        <v>stop</v>
      </c>
    </row>
    <row r="35" customFormat="false" ht="15" hidden="false" customHeight="false" outlineLevel="0" collapsed="false">
      <c r="B35" s="2" t="s">
        <v>208</v>
      </c>
      <c r="C35" s="19" t="n">
        <f aca="false">IF(C$34="stop",C$33,IF(C$34="third",C$32,C$31))</f>
        <v>79276.8403049541</v>
      </c>
      <c r="D35" s="19" t="n">
        <f aca="false">IF(D$34="stop",D$33,IF(D$34="third",D$32,D$31))</f>
        <v>71940.2202577685</v>
      </c>
      <c r="E35" s="19" t="n">
        <f aca="false">IF(E$34="stop",E$33,IF(E$34="third",E$32,E$31))</f>
        <v>31936.9822207587</v>
      </c>
      <c r="F35" s="19" t="n">
        <f aca="false">IF(F$34="stop",F$33,IF(F$34="third",F$32,F$31))</f>
        <v>55945.5734909491</v>
      </c>
      <c r="G35" s="19" t="n">
        <f aca="false">IF(G$34="stop",G$33,IF(G$34="third",G$32,G$31))</f>
        <v>142055.995357189</v>
      </c>
      <c r="H35" s="19" t="n">
        <f aca="false">IF(H$34="stop",H$33,IF(H$34="third",H$32,H$31))</f>
        <v>28109.5045223547</v>
      </c>
      <c r="I35" s="19" t="n">
        <f aca="false">IF(I$34="stop",I$33,IF(I$34="third",I$32,I$31))</f>
        <v>6943.26034660436</v>
      </c>
      <c r="J35" s="19" t="n">
        <f aca="false">IF(J$34="stop",J$33,IF(J$34="third",J$32,J$31))</f>
        <v>-2725.53577719244</v>
      </c>
    </row>
    <row r="36" customFormat="false" ht="15" hidden="false" customHeight="false" outlineLevel="0" collapsed="false">
      <c r="B36" s="3" t="s">
        <v>209</v>
      </c>
      <c r="C36" s="19" t="n">
        <f aca="false">T_Ask*C$8</f>
        <v>49920</v>
      </c>
      <c r="D36" s="19" t="n">
        <f aca="false">T_Ask*D$8</f>
        <v>110240</v>
      </c>
      <c r="E36" s="19" t="n">
        <f aca="false">T_Ask*E$8</f>
        <v>30160</v>
      </c>
      <c r="F36" s="19" t="n">
        <f aca="false">T_Ask*F$8</f>
        <v>68120</v>
      </c>
      <c r="G36" s="19" t="n">
        <f aca="false">T_Ask*G$8</f>
        <v>90480</v>
      </c>
      <c r="H36" s="19" t="n">
        <f aca="false">T_Ask*H$8</f>
        <v>45760</v>
      </c>
      <c r="I36" s="19" t="n">
        <f aca="false">T_Ask*I$8</f>
        <v>21840</v>
      </c>
      <c r="J36" s="19" t="n">
        <f aca="false">T_Ask*J$8</f>
        <v>18720</v>
      </c>
    </row>
    <row r="37" customFormat="false" ht="15" hidden="false" customHeight="false" outlineLevel="0" collapsed="false">
      <c r="B37" s="3" t="s">
        <v>210</v>
      </c>
      <c r="C37" s="22" t="n">
        <f aca="false">IF(C$35&gt;0,C$36/C$35,"floor negative")</f>
        <v>0.629692099331568</v>
      </c>
      <c r="D37" s="22" t="n">
        <f aca="false">IF(D$35&gt;0,D$36/D$35,"floor negative")</f>
        <v>1.53238340951695</v>
      </c>
      <c r="E37" s="22" t="n">
        <f aca="false">IF(E$35&gt;0,E$36/E$35,"floor negative")</f>
        <v>0.944359732911657</v>
      </c>
      <c r="F37" s="22" t="n">
        <f aca="false">IF(F$35&gt;0,F$36/F$35,"floor negative")</f>
        <v>1.21761197087417</v>
      </c>
      <c r="G37" s="22" t="n">
        <f aca="false">IF(G$35&gt;0,G$36/G$35,"floor negative")</f>
        <v>0.636931934991516</v>
      </c>
      <c r="H37" s="22" t="n">
        <f aca="false">IF(H$35&gt;0,H$36/H$35,"floor negative")</f>
        <v>1.62791912477889</v>
      </c>
      <c r="I37" s="22" t="n">
        <f aca="false">IF(I$35&gt;0,I$36/I$35,"floor negative")</f>
        <v>3.1454963388606</v>
      </c>
      <c r="J37" s="22" t="str">
        <f aca="false">IF(J$35&gt;0,J$36/J$35,"floor negative")</f>
        <v>floor negative</v>
      </c>
    </row>
    <row r="38" customFormat="false" ht="15" hidden="false" customHeight="false" outlineLevel="0" collapsed="false">
      <c r="B38" s="2" t="s">
        <v>211</v>
      </c>
      <c r="C38" s="19" t="n">
        <f aca="false">IF(C$35&lt;0,0,MIN(C$36,C$35))</f>
        <v>49920</v>
      </c>
      <c r="D38" s="19" t="n">
        <f aca="false">IF(D$35&lt;0,0,MIN(D$36,D$35))</f>
        <v>71940.2202577685</v>
      </c>
      <c r="E38" s="19" t="n">
        <f aca="false">IF(E$35&lt;0,0,MIN(E$36,E$35))</f>
        <v>30160</v>
      </c>
      <c r="F38" s="19" t="n">
        <f aca="false">IF(F$35&lt;0,0,MIN(F$36,F$35))</f>
        <v>55945.5734909491</v>
      </c>
      <c r="G38" s="19" t="n">
        <f aca="false">IF(G$35&lt;0,0,MIN(G$36,G$35))</f>
        <v>90480</v>
      </c>
      <c r="H38" s="19" t="n">
        <f aca="false">IF(H$35&lt;0,0,MIN(H$36,H$35))</f>
        <v>28109.5045223547</v>
      </c>
      <c r="I38" s="19" t="n">
        <f aca="false">IF(I$35&lt;0,0,MIN(I$36,I$35))</f>
        <v>6943.26034660436</v>
      </c>
      <c r="J38" s="19" t="n">
        <f aca="false">IF(J$35&lt;0,0,MIN(J$36,J$35))</f>
        <v>0</v>
      </c>
    </row>
    <row r="40" customFormat="false" ht="15" hidden="false" customHeight="false" outlineLevel="0" collapsed="false">
      <c r="B40" s="2" t="s">
        <v>212</v>
      </c>
    </row>
    <row r="41" customFormat="false" ht="15" hidden="false" customHeight="false" outlineLevel="0" collapsed="false">
      <c r="B41" s="3" t="s">
        <v>213</v>
      </c>
      <c r="C41" s="19" t="n">
        <f aca="false">SUM(C36:J36)</f>
        <v>435240</v>
      </c>
    </row>
    <row r="42" customFormat="false" ht="15" hidden="false" customHeight="false" outlineLevel="0" collapsed="false">
      <c r="B42" s="3" t="s">
        <v>214</v>
      </c>
      <c r="C42" s="19" t="n">
        <f aca="false">SUM(C35:J35)</f>
        <v>413482.840723386</v>
      </c>
    </row>
    <row r="43" customFormat="false" ht="15" hidden="false" customHeight="false" outlineLevel="0" collapsed="false">
      <c r="B43" s="3" t="s">
        <v>215</v>
      </c>
      <c r="C43" s="19" t="n">
        <f aca="false">SUM(C36:J36)-SUM(C35:J35)</f>
        <v>21757.1592766144</v>
      </c>
    </row>
    <row r="44" customFormat="false" ht="15" hidden="false" customHeight="false" outlineLevel="0" collapsed="false">
      <c r="B44" s="3" t="s">
        <v>216</v>
      </c>
      <c r="C44" s="19" t="n">
        <f aca="false">SUMPRODUCT((C36:J36&gt;C35:J35)*(C36:J36-C35:J35))</f>
        <v>104466.977159516</v>
      </c>
    </row>
    <row r="45" customFormat="false" ht="15" hidden="false" customHeight="false" outlineLevel="0" collapsed="false">
      <c r="B45" s="3" t="s">
        <v>217</v>
      </c>
      <c r="C45" s="19" t="n">
        <f aca="false">SUMPRODUCT((C35:J35&gt;=C36:J36)*(C35:J35-C36:J36))</f>
        <v>82709.8178829014</v>
      </c>
    </row>
    <row r="46" customFormat="false" ht="15" hidden="false" customHeight="false" outlineLevel="0" collapsed="false">
      <c r="B46" s="3" t="s">
        <v>218</v>
      </c>
      <c r="C46" s="9" t="n">
        <f aca="false">IRR(L401:L491,0.01)*12</f>
        <v>0.176603956224825</v>
      </c>
    </row>
    <row r="47" customFormat="false" ht="15" hidden="false" customHeight="false" outlineLevel="0" collapsed="false">
      <c r="B47" s="3" t="s">
        <v>219</v>
      </c>
      <c r="C47" s="9" t="n">
        <f aca="false">IRR(M401:M491,0.01)*12</f>
        <v>0.055628146001484</v>
      </c>
    </row>
    <row r="48" customFormat="false" ht="15" hidden="false" customHeight="false" outlineLevel="0" collapsed="false">
      <c r="B48" s="3" t="s">
        <v>220</v>
      </c>
      <c r="C48" s="19" t="n">
        <f aca="false">SUM(C38:J38)</f>
        <v>333498.558617677</v>
      </c>
    </row>
    <row r="49" customFormat="false" ht="15" hidden="false" customHeight="false" outlineLevel="0" collapsed="false">
      <c r="B49" s="3" t="s">
        <v>221</v>
      </c>
      <c r="C49" s="9" t="n">
        <f aca="false">IRR(N401:N491,0.01)*12</f>
        <v>0.302126312845746</v>
      </c>
    </row>
    <row r="50" customFormat="false" ht="15" hidden="false" customHeight="false" outlineLevel="0" collapsed="false">
      <c r="B50" s="3" t="s">
        <v>222</v>
      </c>
      <c r="C50" s="9" t="n">
        <f aca="false">IRR(O401:O491,0.01)*12</f>
        <v>0.298434902074564</v>
      </c>
    </row>
    <row r="51" customFormat="false" ht="15" hidden="false" customHeight="false" outlineLevel="0" collapsed="false">
      <c r="B51" s="3" t="s">
        <v>223</v>
      </c>
      <c r="C51" s="19" t="n">
        <f aca="false">SUMIF(C35:J35,"&gt;0")</f>
        <v>416208.376500578</v>
      </c>
    </row>
    <row r="52" customFormat="false" ht="15" hidden="false" customHeight="false" outlineLevel="0" collapsed="false">
      <c r="B52" s="3" t="s">
        <v>224</v>
      </c>
      <c r="C52" s="9" t="n">
        <f aca="false">IRR(P401:P491,0.01)*12</f>
        <v>0.197000107961996</v>
      </c>
    </row>
    <row r="54" customFormat="false" ht="15" hidden="false" customHeight="false" outlineLevel="0" collapsed="false">
      <c r="B54" s="2" t="s">
        <v>225</v>
      </c>
    </row>
    <row r="55" customFormat="false" ht="30" hidden="false" customHeight="true" outlineLevel="0" collapsed="false">
      <c r="B55" s="7" t="s">
        <v>226</v>
      </c>
      <c r="C55" s="7" t="s">
        <v>227</v>
      </c>
      <c r="D55" s="7" t="s">
        <v>228</v>
      </c>
      <c r="E55" s="7" t="s">
        <v>229</v>
      </c>
      <c r="F55" s="7" t="s">
        <v>230</v>
      </c>
      <c r="G55" s="7" t="s">
        <v>231</v>
      </c>
    </row>
    <row r="56" customFormat="false" ht="15" hidden="false" customHeight="false" outlineLevel="0" collapsed="false">
      <c r="B56" s="0" t="s">
        <v>232</v>
      </c>
      <c r="C56" s="19" t="n">
        <f aca="false">0.52*I8</f>
        <v>21840</v>
      </c>
      <c r="D56" s="19" t="n">
        <f aca="false">-(H_Acq+H_Board)-H_ServNPL*(1-(1+T_Target/12)^-T_SetM)/(T_Target/12)</f>
        <v>-2725.53577719244</v>
      </c>
      <c r="E56" s="19" t="n">
        <f aca="false">D56+(I35-I401)/(1+T_Target/12)^T_SetM</f>
        <v>4362.64163659937</v>
      </c>
      <c r="F56" s="19" t="n">
        <f aca="false">D56+T_SetPct*I8*(1+I9/12*(I10+T_SetM))/(1+T_Target/12)^T_SetM</f>
        <v>10225.1903643123</v>
      </c>
      <c r="G56" s="9" t="str">
        <f aca="false">IF(F56&lt;MAX(D56,E56),"settlement worth less",IF(MAX(D56,E56)&gt;=C56,0,IF(F56&lt;C56,"impossible",(C56-MAX(D56,E56))/(F56-MAX(D56,E56)))))</f>
        <v>impossible</v>
      </c>
    </row>
    <row r="57" customFormat="false" ht="15" hidden="false" customHeight="false" outlineLevel="0" collapsed="false">
      <c r="B57" s="0" t="s">
        <v>233</v>
      </c>
      <c r="C57" s="19" t="n">
        <f aca="false">0.2*I8</f>
        <v>8400</v>
      </c>
      <c r="D57" s="19" t="n">
        <f aca="false">-(H_Acq+H_Board)-H_ServNPL*(1-(1+T_Target/12)^-T_SetM)/(T_Target/12)</f>
        <v>-2725.53577719244</v>
      </c>
      <c r="E57" s="19" t="n">
        <f aca="false">D57+(I35-I401)/(1+T_Target/12)^T_SetM</f>
        <v>4362.64163659937</v>
      </c>
      <c r="F57" s="19" t="n">
        <f aca="false">D57+T_SetPct*I8*(1+I9/12*(I10+T_SetM))/(1+T_Target/12)^T_SetM</f>
        <v>10225.1903643123</v>
      </c>
      <c r="G57" s="9" t="n">
        <f aca="false">IF(F57&lt;MAX(D57,E57),"settlement worth less",IF(MAX(D57,E57)&gt;=C57,0,IF(F57&lt;C57,"impossible",(C57-MAX(D57,E57))/(F57-MAX(D57,E57)))))</f>
        <v>0.688669476522316</v>
      </c>
    </row>
    <row r="58" customFormat="false" ht="15" hidden="false" customHeight="false" outlineLevel="0" collapsed="false">
      <c r="B58" s="0" t="s">
        <v>234</v>
      </c>
      <c r="C58" s="19" t="n">
        <f aca="false">0.1*I8</f>
        <v>4200</v>
      </c>
      <c r="D58" s="19" t="n">
        <f aca="false">-(H_Acq+H_Board)-H_ServNPL*(1-(1+T_Target/12)^-T_SetM)/(T_Target/12)</f>
        <v>-2725.53577719244</v>
      </c>
      <c r="E58" s="19" t="n">
        <f aca="false">D58+(I35-I401)/(1+T_Target/12)^T_SetM</f>
        <v>4362.64163659937</v>
      </c>
      <c r="F58" s="19" t="n">
        <f aca="false">D58+T_SetPct*I8*(1+I9/12*(I10+T_SetM))/(1+T_Target/12)^T_SetM</f>
        <v>10225.1903643123</v>
      </c>
      <c r="G58" s="9" t="n">
        <f aca="false">IF(F58&lt;MAX(D58,E58),"settlement worth less",IF(MAX(D58,E58)&gt;=C58,0,IF(F58&lt;C58,"impossible",(C58-MAX(D58,E58))/(F58-MAX(D58,E58)))))</f>
        <v>0</v>
      </c>
    </row>
    <row r="59" customFormat="false" ht="15" hidden="false" customHeight="false" outlineLevel="0" collapsed="false">
      <c r="B59" s="0" t="s">
        <v>235</v>
      </c>
      <c r="C59" s="19" t="n">
        <f aca="false">0.52*J8</f>
        <v>18720</v>
      </c>
      <c r="D59" s="19" t="n">
        <f aca="false">-(H_Acq+H_Board)-H_ServNPL*(1-(1+T_Target/12)^-T_SetM)/(T_Target/12)</f>
        <v>-2725.53577719244</v>
      </c>
      <c r="E59" s="19" t="n">
        <f aca="false">D59+(J35-J401)/(1+T_Target/12)^T_SetM</f>
        <v>-3566.55863678809</v>
      </c>
      <c r="F59" s="19" t="n">
        <f aca="false">D59+T_SetPct*J8*(1+J9/12*(J10+T_SetM))/(1+T_Target/12)^T_SetM</f>
        <v>9305.05898571754</v>
      </c>
      <c r="G59" s="9" t="str">
        <f aca="false">IF(F59&lt;MAX(D59,E59),"settlement worth less",IF(MAX(D59,E59)&gt;=C59,0,IF(F59&lt;C59,"impossible",(C59-MAX(D59,E59))/(F59-MAX(D59,E59)))))</f>
        <v>impossible</v>
      </c>
    </row>
    <row r="60" customFormat="false" ht="15" hidden="false" customHeight="false" outlineLevel="0" collapsed="false">
      <c r="B60" s="0" t="s">
        <v>236</v>
      </c>
      <c r="C60" s="19" t="n">
        <f aca="false">0.2*J8</f>
        <v>7200</v>
      </c>
      <c r="D60" s="19" t="n">
        <f aca="false">-(H_Acq+H_Board)-H_ServNPL*(1-(1+T_Target/12)^-T_SetM)/(T_Target/12)</f>
        <v>-2725.53577719244</v>
      </c>
      <c r="E60" s="19" t="n">
        <f aca="false">D60+(J35-J401)/(1+T_Target/12)^T_SetM</f>
        <v>-3566.55863678809</v>
      </c>
      <c r="F60" s="19" t="n">
        <f aca="false">D60+T_SetPct*J8*(1+J9/12*(J10+T_SetM))/(1+T_Target/12)^T_SetM</f>
        <v>9305.05898571754</v>
      </c>
      <c r="G60" s="9" t="n">
        <f aca="false">IF(F60&lt;MAX(D60,E60),"settlement worth less",IF(MAX(D60,E60)&gt;=C60,0,IF(F60&lt;C60,"impossible",(C60-MAX(D60,E60))/(F60-MAX(D60,E60)))))</f>
        <v>0.825024528944539</v>
      </c>
    </row>
    <row r="61" customFormat="false" ht="15" hidden="false" customHeight="false" outlineLevel="0" collapsed="false">
      <c r="B61" s="0" t="s">
        <v>237</v>
      </c>
      <c r="C61" s="19" t="n">
        <f aca="false">0.1*J8</f>
        <v>3600</v>
      </c>
      <c r="D61" s="19" t="n">
        <f aca="false">-(H_Acq+H_Board)-H_ServNPL*(1-(1+T_Target/12)^-T_SetM)/(T_Target/12)</f>
        <v>-2725.53577719244</v>
      </c>
      <c r="E61" s="19" t="n">
        <f aca="false">D61+(J35-J401)/(1+T_Target/12)^T_SetM</f>
        <v>-3566.55863678809</v>
      </c>
      <c r="F61" s="19" t="n">
        <f aca="false">D61+T_SetPct*J8*(1+J9/12*(J10+T_SetM))/(1+T_Target/12)^T_SetM</f>
        <v>9305.05898571754</v>
      </c>
      <c r="G61" s="9" t="n">
        <f aca="false">IF(F61&lt;MAX(D61,E61),"settlement worth less",IF(MAX(D61,E61)&gt;=C61,0,IF(F61&lt;C61,"impossible",(C61-MAX(D61,E61))/(F61-MAX(D61,E61)))))</f>
        <v>0.525787452894175</v>
      </c>
    </row>
    <row r="100" customFormat="false" ht="15" hidden="false" customHeight="false" outlineLevel="0" collapsed="false">
      <c r="B100" s="2" t="s">
        <v>238</v>
      </c>
    </row>
    <row r="101" customFormat="false" ht="15" hidden="false" customHeight="false" outlineLevel="0" collapsed="false">
      <c r="B101" s="0" t="n">
        <v>0</v>
      </c>
      <c r="C101" s="19" t="n">
        <f aca="false">IF($B101=C$22,C$26-C$28,0)-IF($B101=0,H_Acq+H_Board,0)-IF($B101=1,C$23,0)-IF(AND($B101&gt;=1,$B101&lt;=C$15),C$18+H_ServNPL,0)-IF(C$14="",IF($B101=2,C$16*H_LegalShare,0)+IF($B101=C$15,C$16*(1-H_LegalShare),0),IF($B101=C$15,C$16,0))-IF(AND($B101&gt;C$15,$B101&lt;=C$22),C$17+H_ServNPL+H_Util+C$27,0)-IF($B101=C$21,C$19+C$20,0)</f>
        <v>-1700</v>
      </c>
      <c r="D101" s="19" t="n">
        <f aca="false">IF($B101=D$22,D$26-D$28,0)-IF($B101=0,H_Acq+H_Board,0)-IF($B101=1,D$23,0)-IF(AND($B101&gt;=1,$B101&lt;=D$15),D$18+H_ServNPL,0)-IF(D$14="",IF($B101=2,D$16*H_LegalShare,0)+IF($B101=D$15,D$16*(1-H_LegalShare),0),IF($B101=D$15,D$16,0))-IF(AND($B101&gt;D$15,$B101&lt;=D$22),D$17+H_ServNPL+H_Util+D$27,0)-IF($B101=D$21,D$19+D$20,0)</f>
        <v>-1700</v>
      </c>
      <c r="E101" s="19" t="n">
        <f aca="false">IF($B101=E$22,E$26-E$28,0)-IF($B101=0,H_Acq+H_Board,0)-IF($B101=1,E$23,0)-IF(AND($B101&gt;=1,$B101&lt;=E$15),E$18+H_ServNPL,0)-IF(E$14="",IF($B101=2,E$16*H_LegalShare,0)+IF($B101=E$15,E$16*(1-H_LegalShare),0),IF($B101=E$15,E$16,0))-IF(AND($B101&gt;E$15,$B101&lt;=E$22),E$17+H_ServNPL+H_Util+E$27,0)-IF($B101=E$21,E$19+E$20,0)</f>
        <v>-1700</v>
      </c>
      <c r="F101" s="19" t="n">
        <f aca="false">IF($B101=F$22,F$26-F$28,0)-IF($B101=0,H_Acq+H_Board,0)-IF($B101=1,F$23,0)-IF(AND($B101&gt;=1,$B101&lt;=F$15),F$18+H_ServNPL,0)-IF(F$14="",IF($B101=2,F$16*H_LegalShare,0)+IF($B101=F$15,F$16*(1-H_LegalShare),0),IF($B101=F$15,F$16,0))-IF(AND($B101&gt;F$15,$B101&lt;=F$22),F$17+H_ServNPL+H_Util+F$27,0)-IF($B101=F$21,F$19+F$20,0)</f>
        <v>-1700</v>
      </c>
      <c r="G101" s="19" t="n">
        <f aca="false">IF($B101=G$22,G$26-G$28,0)-IF($B101=0,H_Acq+H_Board,0)-IF($B101=1,G$23,0)-IF(AND($B101&gt;=1,$B101&lt;=G$15),G$18+H_ServNPL,0)-IF(G$14="",IF($B101=2,G$16*H_LegalShare,0)+IF($B101=G$15,G$16*(1-H_LegalShare),0),IF($B101=G$15,G$16,0))-IF(AND($B101&gt;G$15,$B101&lt;=G$22),G$17+H_ServNPL+H_Util+G$27,0)-IF($B101=G$21,G$19+G$20,0)</f>
        <v>-1700</v>
      </c>
      <c r="H101" s="19" t="n">
        <f aca="false">IF($B101=H$22,H$26-H$28,0)-IF($B101=0,H_Acq+H_Board,0)-IF($B101=1,H$23,0)-IF(AND($B101&gt;=1,$B101&lt;=H$15),H$18+H_ServNPL,0)-IF(H$14="",IF($B101=2,H$16*H_LegalShare,0)+IF($B101=H$15,H$16*(1-H_LegalShare),0),IF($B101=H$15,H$16,0))-IF(AND($B101&gt;H$15,$B101&lt;=H$22),H$17+H_ServNPL+H_Util+H$27,0)-IF($B101=H$21,H$19+H$20,0)</f>
        <v>-1700</v>
      </c>
      <c r="I101" s="19" t="n">
        <f aca="false">IF($B101=I$22,I$26-I$28,0)-IF($B101=0,H_Acq+H_Board,0)-IF($B101=1,I$23,0)-IF(AND($B101&gt;=1,$B101&lt;=I$15),I$18+H_ServNPL,0)-IF(I$14="",IF($B101=2,I$16*H_LegalShare,0)+IF($B101=I$15,I$16*(1-H_LegalShare),0),IF($B101=I$15,I$16,0))-IF(AND($B101&gt;I$15,$B101&lt;=I$22),I$17+H_ServNPL+H_Util+I$27,0)-IF($B101=I$21,I$19+I$20,0)</f>
        <v>-1700</v>
      </c>
      <c r="J101" s="19" t="n">
        <f aca="false">IF($B101=J$22,J$26-J$28,0)-IF($B101=0,H_Acq+H_Board,0)-IF($B101=1,J$23,0)-IF(AND($B101&gt;=1,$B101&lt;=J$15),J$18+H_ServNPL,0)-IF(J$14="",IF($B101=2,J$16*H_LegalShare,0)+IF($B101=J$15,J$16*(1-H_LegalShare),0),IF($B101=J$15,J$16,0))-IF(AND($B101&gt;J$15,$B101&lt;=J$22),J$17+H_ServNPL+H_Util+J$27,0)-IF($B101=J$21,J$19+J$20,0)</f>
        <v>-1700</v>
      </c>
    </row>
    <row r="102" customFormat="false" ht="15" hidden="false" customHeight="false" outlineLevel="0" collapsed="false">
      <c r="B102" s="0" t="n">
        <v>1</v>
      </c>
      <c r="C102" s="19" t="n">
        <f aca="false">IF($B102=C$22,C$26-C$28,0)-IF($B102=0,H_Acq+H_Board,0)-IF($B102=1,C$23,0)-IF(AND($B102&gt;=1,$B102&lt;=C$15),C$18+H_ServNPL,0)-IF(C$14="",IF($B102=2,C$16*H_LegalShare,0)+IF($B102=C$15,C$16*(1-H_LegalShare),0),IF($B102=C$15,C$16,0))-IF(AND($B102&gt;C$15,$B102&lt;=C$22),C$17+H_ServNPL+H_Util+C$27,0)-IF($B102=C$21,C$19+C$20,0)</f>
        <v>-3188.75</v>
      </c>
      <c r="D102" s="19" t="n">
        <f aca="false">IF($B102=D$22,D$26-D$28,0)-IF($B102=0,H_Acq+H_Board,0)-IF($B102=1,D$23,0)-IF(AND($B102&gt;=1,$B102&lt;=D$15),D$18+H_ServNPL,0)-IF(D$14="",IF($B102=2,D$16*H_LegalShare,0)+IF($B102=D$15,D$16*(1-H_LegalShare),0),IF($B102=D$15,D$16,0))-IF(AND($B102&gt;D$15,$B102&lt;=D$22),D$17+H_ServNPL+H_Util+D$27,0)-IF($B102=D$21,D$19+D$20,0)</f>
        <v>-8811.75</v>
      </c>
      <c r="E102" s="19" t="n">
        <f aca="false">IF($B102=E$22,E$26-E$28,0)-IF($B102=0,H_Acq+H_Board,0)-IF($B102=1,E$23,0)-IF(AND($B102&gt;=1,$B102&lt;=E$15),E$18+H_ServNPL,0)-IF(E$14="",IF($B102=2,E$16*H_LegalShare,0)+IF($B102=E$15,E$16*(1-H_LegalShare),0),IF($B102=E$15,E$16,0))-IF(AND($B102&gt;E$15,$B102&lt;=E$22),E$17+H_ServNPL+H_Util+E$27,0)-IF($B102=E$21,E$19+E$20,0)</f>
        <v>-1086.04166666667</v>
      </c>
      <c r="F102" s="19" t="n">
        <f aca="false">IF($B102=F$22,F$26-F$28,0)-IF($B102=0,H_Acq+H_Board,0)-IF($B102=1,F$23,0)-IF(AND($B102&gt;=1,$B102&lt;=F$15),F$18+H_ServNPL,0)-IF(F$14="",IF($B102=2,F$16*H_LegalShare,0)+IF($B102=F$15,F$16*(1-H_LegalShare),0),IF($B102=F$15,F$16,0))-IF(AND($B102&gt;F$15,$B102&lt;=F$22),F$17+H_ServNPL+H_Util+F$27,0)-IF($B102=F$21,F$19+F$20,0)</f>
        <v>-7172.33333333333</v>
      </c>
      <c r="G102" s="19" t="n">
        <f aca="false">IF($B102=G$22,G$26-G$28,0)-IF($B102=0,H_Acq+H_Board,0)-IF($B102=1,G$23,0)-IF(AND($B102&gt;=1,$B102&lt;=G$15),G$18+H_ServNPL,0)-IF(G$14="",IF($B102=2,G$16*H_LegalShare,0)+IF($B102=G$15,G$16*(1-H_LegalShare),0),IF($B102=G$15,G$16,0))-IF(AND($B102&gt;G$15,$B102&lt;=G$22),G$17+H_ServNPL+H_Util+G$27,0)-IF($B102=G$21,G$19+G$20,0)</f>
        <v>-4500.625</v>
      </c>
      <c r="H102" s="19" t="n">
        <f aca="false">IF($B102=H$22,H$26-H$28,0)-IF($B102=0,H_Acq+H_Board,0)-IF($B102=1,H$23,0)-IF(AND($B102&gt;=1,$B102&lt;=H$15),H$18+H_ServNPL,0)-IF(H$14="",IF($B102=2,H$16*H_LegalShare,0)+IF($B102=H$15,H$16*(1-H_LegalShare),0),IF($B102=H$15,H$16,0))-IF(AND($B102&gt;H$15,$B102&lt;=H$22),H$17+H_ServNPL+H_Util+H$27,0)-IF($B102=H$21,H$19+H$20,0)</f>
        <v>-2794.66666666667</v>
      </c>
      <c r="I102" s="19" t="n">
        <f aca="false">IF($B102=I$22,I$26-I$28,0)-IF($B102=0,H_Acq+H_Board,0)-IF($B102=1,I$23,0)-IF(AND($B102&gt;=1,$B102&lt;=I$15),I$18+H_ServNPL,0)-IF(I$14="",IF($B102=2,I$16*H_LegalShare,0)+IF($B102=I$15,I$16*(1-H_LegalShare),0),IF($B102=I$15,I$16,0))-IF(AND($B102&gt;I$15,$B102&lt;=I$22),I$17+H_ServNPL+H_Util+I$27,0)-IF($B102=I$21,I$19+I$20,0)</f>
        <v>-95</v>
      </c>
      <c r="J102" s="19" t="n">
        <f aca="false">IF($B102=J$22,J$26-J$28,0)-IF($B102=0,H_Acq+H_Board,0)-IF($B102=1,J$23,0)-IF(AND($B102&gt;=1,$B102&lt;=J$15),J$18+H_ServNPL,0)-IF(J$14="",IF($B102=2,J$16*H_LegalShare,0)+IF($B102=J$15,J$16*(1-H_LegalShare),0),IF($B102=J$15,J$16,0))-IF(AND($B102&gt;J$15,$B102&lt;=J$22),J$17+H_ServNPL+H_Util+J$27,0)-IF($B102=J$21,J$19+J$20,0)</f>
        <v>-95</v>
      </c>
    </row>
    <row r="103" customFormat="false" ht="15" hidden="false" customHeight="false" outlineLevel="0" collapsed="false">
      <c r="B103" s="0" t="n">
        <v>2</v>
      </c>
      <c r="C103" s="19" t="n">
        <f aca="false">IF($B103=C$22,C$26-C$28,0)-IF($B103=0,H_Acq+H_Board,0)-IF($B103=1,C$23,0)-IF(AND($B103&gt;=1,$B103&lt;=C$15),C$18+H_ServNPL,0)-IF(C$14="",IF($B103=2,C$16*H_LegalShare,0)+IF($B103=C$15,C$16*(1-H_LegalShare),0),IF($B103=C$15,C$16,0))-IF(AND($B103&gt;C$15,$B103&lt;=C$22),C$17+H_ServNPL+H_Util+C$27,0)-IF($B103=C$21,C$19+C$20,0)</f>
        <v>-1638.75</v>
      </c>
      <c r="D103" s="19" t="n">
        <f aca="false">IF($B103=D$22,D$26-D$28,0)-IF($B103=0,H_Acq+H_Board,0)-IF($B103=1,D$23,0)-IF(AND($B103&gt;=1,$B103&lt;=D$15),D$18+H_ServNPL,0)-IF(D$14="",IF($B103=2,D$16*H_LegalShare,0)+IF($B103=D$15,D$16*(1-H_LegalShare),0),IF($B103=D$15,D$16,0))-IF(AND($B103&gt;D$15,$B103&lt;=D$22),D$17+H_ServNPL+H_Util+D$27,0)-IF($B103=D$21,D$19+D$20,0)</f>
        <v>-3811.08333333333</v>
      </c>
      <c r="E103" s="19" t="n">
        <f aca="false">IF($B103=E$22,E$26-E$28,0)-IF($B103=0,H_Acq+H_Board,0)-IF($B103=1,E$23,0)-IF(AND($B103&gt;=1,$B103&lt;=E$15),E$18+H_ServNPL,0)-IF(E$14="",IF($B103=2,E$16*H_LegalShare,0)+IF($B103=E$15,E$16*(1-H_LegalShare),0),IF($B103=E$15,E$16,0))-IF(AND($B103&gt;E$15,$B103&lt;=E$22),E$17+H_ServNPL+H_Util+E$27,0)-IF($B103=E$21,E$19+E$20,0)</f>
        <v>-1484.04166666667</v>
      </c>
      <c r="F103" s="19" t="n">
        <f aca="false">IF($B103=F$22,F$26-F$28,0)-IF($B103=0,H_Acq+H_Board,0)-IF($B103=1,F$23,0)-IF(AND($B103&gt;=1,$B103&lt;=F$15),F$18+H_ServNPL,0)-IF(F$14="",IF($B103=2,F$16*H_LegalShare,0)+IF($B103=F$15,F$16*(1-H_LegalShare),0),IF($B103=F$15,F$16,0))-IF(AND($B103&gt;F$15,$B103&lt;=F$22),F$17+H_ServNPL+H_Util+F$27,0)-IF($B103=F$21,F$19+F$20,0)</f>
        <v>-345.666666666667</v>
      </c>
      <c r="G103" s="19" t="n">
        <f aca="false">IF($B103=G$22,G$26-G$28,0)-IF($B103=0,H_Acq+H_Board,0)-IF($B103=1,G$23,0)-IF(AND($B103&gt;=1,$B103&lt;=G$15),G$18+H_ServNPL,0)-IF(G$14="",IF($B103=2,G$16*H_LegalShare,0)+IF($B103=G$15,G$16*(1-H_LegalShare),0),IF($B103=G$15,G$16,0))-IF(AND($B103&gt;G$15,$B103&lt;=G$22),G$17+H_ServNPL+H_Util+G$27,0)-IF($B103=G$21,G$19+G$20,0)</f>
        <v>-1863.95833333333</v>
      </c>
      <c r="H103" s="19" t="n">
        <f aca="false">IF($B103=H$22,H$26-H$28,0)-IF($B103=0,H_Acq+H_Board,0)-IF($B103=1,H$23,0)-IF(AND($B103&gt;=1,$B103&lt;=H$15),H$18+H_ServNPL,0)-IF(H$14="",IF($B103=2,H$16*H_LegalShare,0)+IF($B103=H$15,H$16*(1-H_LegalShare),0),IF($B103=H$15,H$16,0))-IF(AND($B103&gt;H$15,$B103&lt;=H$22),H$17+H_ServNPL+H_Util+H$27,0)-IF($B103=H$21,H$19+H$20,0)</f>
        <v>-3548.66666666667</v>
      </c>
      <c r="I103" s="19" t="n">
        <f aca="false">IF($B103=I$22,I$26-I$28,0)-IF($B103=0,H_Acq+H_Board,0)-IF($B103=1,I$23,0)-IF(AND($B103&gt;=1,$B103&lt;=I$15),I$18+H_ServNPL,0)-IF(I$14="",IF($B103=2,I$16*H_LegalShare,0)+IF($B103=I$15,I$16*(1-H_LegalShare),0),IF($B103=I$15,I$16,0))-IF(AND($B103&gt;I$15,$B103&lt;=I$22),I$17+H_ServNPL+H_Util+I$27,0)-IF($B103=I$21,I$19+I$20,0)</f>
        <v>-1345</v>
      </c>
      <c r="J103" s="19" t="n">
        <f aca="false">IF($B103=J$22,J$26-J$28,0)-IF($B103=0,H_Acq+H_Board,0)-IF($B103=1,J$23,0)-IF(AND($B103&gt;=1,$B103&lt;=J$15),J$18+H_ServNPL,0)-IF(J$14="",IF($B103=2,J$16*H_LegalShare,0)+IF($B103=J$15,J$16*(1-H_LegalShare),0),IF($B103=J$15,J$16,0))-IF(AND($B103&gt;J$15,$B103&lt;=J$22),J$17+H_ServNPL+H_Util+J$27,0)-IF($B103=J$21,J$19+J$20,0)</f>
        <v>-3345</v>
      </c>
    </row>
    <row r="104" customFormat="false" ht="15" hidden="false" customHeight="false" outlineLevel="0" collapsed="false">
      <c r="B104" s="0" t="n">
        <v>3</v>
      </c>
      <c r="C104" s="19" t="n">
        <f aca="false">IF($B104=C$22,C$26-C$28,0)-IF($B104=0,H_Acq+H_Board,0)-IF($B104=1,C$23,0)-IF(AND($B104&gt;=1,$B104&lt;=C$15),C$18+H_ServNPL,0)-IF(C$14="",IF($B104=2,C$16*H_LegalShare,0)+IF($B104=C$15,C$16*(1-H_LegalShare),0),IF($B104=C$15,C$16,0))-IF(AND($B104&gt;C$15,$B104&lt;=C$22),C$17+H_ServNPL+H_Util+C$27,0)-IF($B104=C$21,C$19+C$20,0)</f>
        <v>-388.75</v>
      </c>
      <c r="D104" s="19" t="n">
        <f aca="false">IF($B104=D$22,D$26-D$28,0)-IF($B104=0,H_Acq+H_Board,0)-IF($B104=1,D$23,0)-IF(AND($B104&gt;=1,$B104&lt;=D$15),D$18+H_ServNPL,0)-IF(D$14="",IF($B104=2,D$16*H_LegalShare,0)+IF($B104=D$15,D$16*(1-H_LegalShare),0),IF($B104=D$15,D$16,0))-IF(AND($B104&gt;D$15,$B104&lt;=D$22),D$17+H_ServNPL+H_Util+D$27,0)-IF($B104=D$21,D$19+D$20,0)</f>
        <v>-561.083333333333</v>
      </c>
      <c r="E104" s="19" t="n">
        <f aca="false">IF($B104=E$22,E$26-E$28,0)-IF($B104=0,H_Acq+H_Board,0)-IF($B104=1,E$23,0)-IF(AND($B104&gt;=1,$B104&lt;=E$15),E$18+H_ServNPL,0)-IF(E$14="",IF($B104=2,E$16*H_LegalShare,0)+IF($B104=E$15,E$16*(1-H_LegalShare),0),IF($B104=E$15,E$16,0))-IF(AND($B104&gt;E$15,$B104&lt;=E$22),E$17+H_ServNPL+H_Util+E$27,0)-IF($B104=E$21,E$19+E$20,0)</f>
        <v>-234.041666666667</v>
      </c>
      <c r="F104" s="19" t="n">
        <f aca="false">IF($B104=F$22,F$26-F$28,0)-IF($B104=0,H_Acq+H_Board,0)-IF($B104=1,F$23,0)-IF(AND($B104&gt;=1,$B104&lt;=F$15),F$18+H_ServNPL,0)-IF(F$14="",IF($B104=2,F$16*H_LegalShare,0)+IF($B104=F$15,F$16*(1-H_LegalShare),0),IF($B104=F$15,F$16,0))-IF(AND($B104&gt;F$15,$B104&lt;=F$22),F$17+H_ServNPL+H_Util+F$27,0)-IF($B104=F$21,F$19+F$20,0)</f>
        <v>-345.666666666667</v>
      </c>
      <c r="G104" s="19" t="n">
        <f aca="false">IF($B104=G$22,G$26-G$28,0)-IF($B104=0,H_Acq+H_Board,0)-IF($B104=1,G$23,0)-IF(AND($B104&gt;=1,$B104&lt;=G$15),G$18+H_ServNPL,0)-IF(G$14="",IF($B104=2,G$16*H_LegalShare,0)+IF($B104=G$15,G$16*(1-H_LegalShare),0),IF($B104=G$15,G$16,0))-IF(AND($B104&gt;G$15,$B104&lt;=G$22),G$17+H_ServNPL+H_Util+G$27,0)-IF($B104=G$21,G$19+G$20,0)</f>
        <v>-613.958333333333</v>
      </c>
      <c r="H104" s="19" t="n">
        <f aca="false">IF($B104=H$22,H$26-H$28,0)-IF($B104=0,H_Acq+H_Board,0)-IF($B104=1,H$23,0)-IF(AND($B104&gt;=1,$B104&lt;=H$15),H$18+H_ServNPL,0)-IF(H$14="",IF($B104=2,H$16*H_LegalShare,0)+IF($B104=H$15,H$16*(1-H_LegalShare),0),IF($B104=H$15,H$16,0))-IF(AND($B104&gt;H$15,$B104&lt;=H$22),H$17+H_ServNPL+H_Util+H$27,0)-IF($B104=H$21,H$19+H$20,0)</f>
        <v>-298.666666666667</v>
      </c>
      <c r="I104" s="19" t="n">
        <f aca="false">IF($B104=I$22,I$26-I$28,0)-IF($B104=0,H_Acq+H_Board,0)-IF($B104=1,I$23,0)-IF(AND($B104&gt;=1,$B104&lt;=I$15),I$18+H_ServNPL,0)-IF(I$14="",IF($B104=2,I$16*H_LegalShare,0)+IF($B104=I$15,I$16*(1-H_LegalShare),0),IF($B104=I$15,I$16,0))-IF(AND($B104&gt;I$15,$B104&lt;=I$22),I$17+H_ServNPL+H_Util+I$27,0)-IF($B104=I$21,I$19+I$20,0)</f>
        <v>-95</v>
      </c>
      <c r="J104" s="19" t="n">
        <f aca="false">IF($B104=J$22,J$26-J$28,0)-IF($B104=0,H_Acq+H_Board,0)-IF($B104=1,J$23,0)-IF(AND($B104&gt;=1,$B104&lt;=J$15),J$18+H_ServNPL,0)-IF(J$14="",IF($B104=2,J$16*H_LegalShare,0)+IF($B104=J$15,J$16*(1-H_LegalShare),0),IF($B104=J$15,J$16,0))-IF(AND($B104&gt;J$15,$B104&lt;=J$22),J$17+H_ServNPL+H_Util+J$27,0)-IF($B104=J$21,J$19+J$20,0)</f>
        <v>-95</v>
      </c>
    </row>
    <row r="105" customFormat="false" ht="15" hidden="false" customHeight="false" outlineLevel="0" collapsed="false">
      <c r="B105" s="0" t="n">
        <v>4</v>
      </c>
      <c r="C105" s="19" t="n">
        <f aca="false">IF($B105=C$22,C$26-C$28,0)-IF($B105=0,H_Acq+H_Board,0)-IF($B105=1,C$23,0)-IF(AND($B105&gt;=1,$B105&lt;=C$15),C$18+H_ServNPL,0)-IF(C$14="",IF($B105=2,C$16*H_LegalShare,0)+IF($B105=C$15,C$16*(1-H_LegalShare),0),IF($B105=C$15,C$16,0))-IF(AND($B105&gt;C$15,$B105&lt;=C$22),C$17+H_ServNPL+H_Util+C$27,0)-IF($B105=C$21,C$19+C$20,0)</f>
        <v>-388.75</v>
      </c>
      <c r="D105" s="19" t="n">
        <f aca="false">IF($B105=D$22,D$26-D$28,0)-IF($B105=0,H_Acq+H_Board,0)-IF($B105=1,D$23,0)-IF(AND($B105&gt;=1,$B105&lt;=D$15),D$18+H_ServNPL,0)-IF(D$14="",IF($B105=2,D$16*H_LegalShare,0)+IF($B105=D$15,D$16*(1-H_LegalShare),0),IF($B105=D$15,D$16,0))-IF(AND($B105&gt;D$15,$B105&lt;=D$22),D$17+H_ServNPL+H_Util+D$27,0)-IF($B105=D$21,D$19+D$20,0)</f>
        <v>-561.083333333333</v>
      </c>
      <c r="E105" s="19" t="n">
        <f aca="false">IF($B105=E$22,E$26-E$28,0)-IF($B105=0,H_Acq+H_Board,0)-IF($B105=1,E$23,0)-IF(AND($B105&gt;=1,$B105&lt;=E$15),E$18+H_ServNPL,0)-IF(E$14="",IF($B105=2,E$16*H_LegalShare,0)+IF($B105=E$15,E$16*(1-H_LegalShare),0),IF($B105=E$15,E$16,0))-IF(AND($B105&gt;E$15,$B105&lt;=E$22),E$17+H_ServNPL+H_Util+E$27,0)-IF($B105=E$21,E$19+E$20,0)</f>
        <v>-234.041666666667</v>
      </c>
      <c r="F105" s="19" t="n">
        <f aca="false">IF($B105=F$22,F$26-F$28,0)-IF($B105=0,H_Acq+H_Board,0)-IF($B105=1,F$23,0)-IF(AND($B105&gt;=1,$B105&lt;=F$15),F$18+H_ServNPL,0)-IF(F$14="",IF($B105=2,F$16*H_LegalShare,0)+IF($B105=F$15,F$16*(1-H_LegalShare),0),IF($B105=F$15,F$16,0))-IF(AND($B105&gt;F$15,$B105&lt;=F$22),F$17+H_ServNPL+H_Util+F$27,0)-IF($B105=F$21,F$19+F$20,0)</f>
        <v>-345.666666666667</v>
      </c>
      <c r="G105" s="19" t="n">
        <f aca="false">IF($B105=G$22,G$26-G$28,0)-IF($B105=0,H_Acq+H_Board,0)-IF($B105=1,G$23,0)-IF(AND($B105&gt;=1,$B105&lt;=G$15),G$18+H_ServNPL,0)-IF(G$14="",IF($B105=2,G$16*H_LegalShare,0)+IF($B105=G$15,G$16*(1-H_LegalShare),0),IF($B105=G$15,G$16,0))-IF(AND($B105&gt;G$15,$B105&lt;=G$22),G$17+H_ServNPL+H_Util+G$27,0)-IF($B105=G$21,G$19+G$20,0)</f>
        <v>-613.958333333333</v>
      </c>
      <c r="H105" s="19" t="n">
        <f aca="false">IF($B105=H$22,H$26-H$28,0)-IF($B105=0,H_Acq+H_Board,0)-IF($B105=1,H$23,0)-IF(AND($B105&gt;=1,$B105&lt;=H$15),H$18+H_ServNPL,0)-IF(H$14="",IF($B105=2,H$16*H_LegalShare,0)+IF($B105=H$15,H$16*(1-H_LegalShare),0),IF($B105=H$15,H$16,0))-IF(AND($B105&gt;H$15,$B105&lt;=H$22),H$17+H_ServNPL+H_Util+H$27,0)-IF($B105=H$21,H$19+H$20,0)</f>
        <v>-298.666666666667</v>
      </c>
      <c r="I105" s="19" t="n">
        <f aca="false">IF($B105=I$22,I$26-I$28,0)-IF($B105=0,H_Acq+H_Board,0)-IF($B105=1,I$23,0)-IF(AND($B105&gt;=1,$B105&lt;=I$15),I$18+H_ServNPL,0)-IF(I$14="",IF($B105=2,I$16*H_LegalShare,0)+IF($B105=I$15,I$16*(1-H_LegalShare),0),IF($B105=I$15,I$16,0))-IF(AND($B105&gt;I$15,$B105&lt;=I$22),I$17+H_ServNPL+H_Util+I$27,0)-IF($B105=I$21,I$19+I$20,0)</f>
        <v>-95</v>
      </c>
      <c r="J105" s="19" t="n">
        <f aca="false">IF($B105=J$22,J$26-J$28,0)-IF($B105=0,H_Acq+H_Board,0)-IF($B105=1,J$23,0)-IF(AND($B105&gt;=1,$B105&lt;=J$15),J$18+H_ServNPL,0)-IF(J$14="",IF($B105=2,J$16*H_LegalShare,0)+IF($B105=J$15,J$16*(1-H_LegalShare),0),IF($B105=J$15,J$16,0))-IF(AND($B105&gt;J$15,$B105&lt;=J$22),J$17+H_ServNPL+H_Util+J$27,0)-IF($B105=J$21,J$19+J$20,0)</f>
        <v>-95</v>
      </c>
    </row>
    <row r="106" customFormat="false" ht="15" hidden="false" customHeight="false" outlineLevel="0" collapsed="false">
      <c r="B106" s="0" t="n">
        <v>5</v>
      </c>
      <c r="C106" s="19" t="n">
        <f aca="false">IF($B106=C$22,C$26-C$28,0)-IF($B106=0,H_Acq+H_Board,0)-IF($B106=1,C$23,0)-IF(AND($B106&gt;=1,$B106&lt;=C$15),C$18+H_ServNPL,0)-IF(C$14="",IF($B106=2,C$16*H_LegalShare,0)+IF($B106=C$15,C$16*(1-H_LegalShare),0),IF($B106=C$15,C$16,0))-IF(AND($B106&gt;C$15,$B106&lt;=C$22),C$17+H_ServNPL+H_Util+C$27,0)-IF($B106=C$21,C$19+C$20,0)</f>
        <v>-388.75</v>
      </c>
      <c r="D106" s="19" t="n">
        <f aca="false">IF($B106=D$22,D$26-D$28,0)-IF($B106=0,H_Acq+H_Board,0)-IF($B106=1,D$23,0)-IF(AND($B106&gt;=1,$B106&lt;=D$15),D$18+H_ServNPL,0)-IF(D$14="",IF($B106=2,D$16*H_LegalShare,0)+IF($B106=D$15,D$16*(1-H_LegalShare),0),IF($B106=D$15,D$16,0))-IF(AND($B106&gt;D$15,$B106&lt;=D$22),D$17+H_ServNPL+H_Util+D$27,0)-IF($B106=D$21,D$19+D$20,0)</f>
        <v>-561.083333333333</v>
      </c>
      <c r="E106" s="19" t="n">
        <f aca="false">IF($B106=E$22,E$26-E$28,0)-IF($B106=0,H_Acq+H_Board,0)-IF($B106=1,E$23,0)-IF(AND($B106&gt;=1,$B106&lt;=E$15),E$18+H_ServNPL,0)-IF(E$14="",IF($B106=2,E$16*H_LegalShare,0)+IF($B106=E$15,E$16*(1-H_LegalShare),0),IF($B106=E$15,E$16,0))-IF(AND($B106&gt;E$15,$B106&lt;=E$22),E$17+H_ServNPL+H_Util+E$27,0)-IF($B106=E$21,E$19+E$20,0)</f>
        <v>-234.041666666667</v>
      </c>
      <c r="F106" s="19" t="n">
        <f aca="false">IF($B106=F$22,F$26-F$28,0)-IF($B106=0,H_Acq+H_Board,0)-IF($B106=1,F$23,0)-IF(AND($B106&gt;=1,$B106&lt;=F$15),F$18+H_ServNPL,0)-IF(F$14="",IF($B106=2,F$16*H_LegalShare,0)+IF($B106=F$15,F$16*(1-H_LegalShare),0),IF($B106=F$15,F$16,0))-IF(AND($B106&gt;F$15,$B106&lt;=F$22),F$17+H_ServNPL+H_Util+F$27,0)-IF($B106=F$21,F$19+F$20,0)</f>
        <v>-345.666666666667</v>
      </c>
      <c r="G106" s="19" t="n">
        <f aca="false">IF($B106=G$22,G$26-G$28,0)-IF($B106=0,H_Acq+H_Board,0)-IF($B106=1,G$23,0)-IF(AND($B106&gt;=1,$B106&lt;=G$15),G$18+H_ServNPL,0)-IF(G$14="",IF($B106=2,G$16*H_LegalShare,0)+IF($B106=G$15,G$16*(1-H_LegalShare),0),IF($B106=G$15,G$16,0))-IF(AND($B106&gt;G$15,$B106&lt;=G$22),G$17+H_ServNPL+H_Util+G$27,0)-IF($B106=G$21,G$19+G$20,0)</f>
        <v>-613.958333333333</v>
      </c>
      <c r="H106" s="19" t="n">
        <f aca="false">IF($B106=H$22,H$26-H$28,0)-IF($B106=0,H_Acq+H_Board,0)-IF($B106=1,H$23,0)-IF(AND($B106&gt;=1,$B106&lt;=H$15),H$18+H_ServNPL,0)-IF(H$14="",IF($B106=2,H$16*H_LegalShare,0)+IF($B106=H$15,H$16*(1-H_LegalShare),0),IF($B106=H$15,H$16,0))-IF(AND($B106&gt;H$15,$B106&lt;=H$22),H$17+H_ServNPL+H_Util+H$27,0)-IF($B106=H$21,H$19+H$20,0)</f>
        <v>-298.666666666667</v>
      </c>
      <c r="I106" s="19" t="n">
        <f aca="false">IF($B106=I$22,I$26-I$28,0)-IF($B106=0,H_Acq+H_Board,0)-IF($B106=1,I$23,0)-IF(AND($B106&gt;=1,$B106&lt;=I$15),I$18+H_ServNPL,0)-IF(I$14="",IF($B106=2,I$16*H_LegalShare,0)+IF($B106=I$15,I$16*(1-H_LegalShare),0),IF($B106=I$15,I$16,0))-IF(AND($B106&gt;I$15,$B106&lt;=I$22),I$17+H_ServNPL+H_Util+I$27,0)-IF($B106=I$21,I$19+I$20,0)</f>
        <v>-95</v>
      </c>
      <c r="J106" s="19" t="n">
        <f aca="false">IF($B106=J$22,J$26-J$28,0)-IF($B106=0,H_Acq+H_Board,0)-IF($B106=1,J$23,0)-IF(AND($B106&gt;=1,$B106&lt;=J$15),J$18+H_ServNPL,0)-IF(J$14="",IF($B106=2,J$16*H_LegalShare,0)+IF($B106=J$15,J$16*(1-H_LegalShare),0),IF($B106=J$15,J$16,0))-IF(AND($B106&gt;J$15,$B106&lt;=J$22),J$17+H_ServNPL+H_Util+J$27,0)-IF($B106=J$21,J$19+J$20,0)</f>
        <v>-95</v>
      </c>
    </row>
    <row r="107" customFormat="false" ht="15" hidden="false" customHeight="false" outlineLevel="0" collapsed="false">
      <c r="B107" s="0" t="n">
        <v>6</v>
      </c>
      <c r="C107" s="19" t="n">
        <f aca="false">IF($B107=C$22,C$26-C$28,0)-IF($B107=0,H_Acq+H_Board,0)-IF($B107=1,C$23,0)-IF(AND($B107&gt;=1,$B107&lt;=C$15),C$18+H_ServNPL,0)-IF(C$14="",IF($B107=2,C$16*H_LegalShare,0)+IF($B107=C$15,C$16*(1-H_LegalShare),0),IF($B107=C$15,C$16,0))-IF(AND($B107&gt;C$15,$B107&lt;=C$22),C$17+H_ServNPL+H_Util+C$27,0)-IF($B107=C$21,C$19+C$20,0)</f>
        <v>-388.75</v>
      </c>
      <c r="D107" s="19" t="n">
        <f aca="false">IF($B107=D$22,D$26-D$28,0)-IF($B107=0,H_Acq+H_Board,0)-IF($B107=1,D$23,0)-IF(AND($B107&gt;=1,$B107&lt;=D$15),D$18+H_ServNPL,0)-IF(D$14="",IF($B107=2,D$16*H_LegalShare,0)+IF($B107=D$15,D$16*(1-H_LegalShare),0),IF($B107=D$15,D$16,0))-IF(AND($B107&gt;D$15,$B107&lt;=D$22),D$17+H_ServNPL+H_Util+D$27,0)-IF($B107=D$21,D$19+D$20,0)</f>
        <v>-561.083333333333</v>
      </c>
      <c r="E107" s="19" t="n">
        <f aca="false">IF($B107=E$22,E$26-E$28,0)-IF($B107=0,H_Acq+H_Board,0)-IF($B107=1,E$23,0)-IF(AND($B107&gt;=1,$B107&lt;=E$15),E$18+H_ServNPL,0)-IF(E$14="",IF($B107=2,E$16*H_LegalShare,0)+IF($B107=E$15,E$16*(1-H_LegalShare),0),IF($B107=E$15,E$16,0))-IF(AND($B107&gt;E$15,$B107&lt;=E$22),E$17+H_ServNPL+H_Util+E$27,0)-IF($B107=E$21,E$19+E$20,0)</f>
        <v>-234.041666666667</v>
      </c>
      <c r="F107" s="19" t="n">
        <f aca="false">IF($B107=F$22,F$26-F$28,0)-IF($B107=0,H_Acq+H_Board,0)-IF($B107=1,F$23,0)-IF(AND($B107&gt;=1,$B107&lt;=F$15),F$18+H_ServNPL,0)-IF(F$14="",IF($B107=2,F$16*H_LegalShare,0)+IF($B107=F$15,F$16*(1-H_LegalShare),0),IF($B107=F$15,F$16,0))-IF(AND($B107&gt;F$15,$B107&lt;=F$22),F$17+H_ServNPL+H_Util+F$27,0)-IF($B107=F$21,F$19+F$20,0)</f>
        <v>-345.666666666667</v>
      </c>
      <c r="G107" s="19" t="n">
        <f aca="false">IF($B107=G$22,G$26-G$28,0)-IF($B107=0,H_Acq+H_Board,0)-IF($B107=1,G$23,0)-IF(AND($B107&gt;=1,$B107&lt;=G$15),G$18+H_ServNPL,0)-IF(G$14="",IF($B107=2,G$16*H_LegalShare,0)+IF($B107=G$15,G$16*(1-H_LegalShare),0),IF($B107=G$15,G$16,0))-IF(AND($B107&gt;G$15,$B107&lt;=G$22),G$17+H_ServNPL+H_Util+G$27,0)-IF($B107=G$21,G$19+G$20,0)</f>
        <v>-613.958333333333</v>
      </c>
      <c r="H107" s="19" t="n">
        <f aca="false">IF($B107=H$22,H$26-H$28,0)-IF($B107=0,H_Acq+H_Board,0)-IF($B107=1,H$23,0)-IF(AND($B107&gt;=1,$B107&lt;=H$15),H$18+H_ServNPL,0)-IF(H$14="",IF($B107=2,H$16*H_LegalShare,0)+IF($B107=H$15,H$16*(1-H_LegalShare),0),IF($B107=H$15,H$16,0))-IF(AND($B107&gt;H$15,$B107&lt;=H$22),H$17+H_ServNPL+H_Util+H$27,0)-IF($B107=H$21,H$19+H$20,0)</f>
        <v>-298.666666666667</v>
      </c>
      <c r="I107" s="19" t="n">
        <f aca="false">IF($B107=I$22,I$26-I$28,0)-IF($B107=0,H_Acq+H_Board,0)-IF($B107=1,I$23,0)-IF(AND($B107&gt;=1,$B107&lt;=I$15),I$18+H_ServNPL,0)-IF(I$14="",IF($B107=2,I$16*H_LegalShare,0)+IF($B107=I$15,I$16*(1-H_LegalShare),0),IF($B107=I$15,I$16,0))-IF(AND($B107&gt;I$15,$B107&lt;=I$22),I$17+H_ServNPL+H_Util+I$27,0)-IF($B107=I$21,I$19+I$20,0)</f>
        <v>-95</v>
      </c>
      <c r="J107" s="19" t="n">
        <f aca="false">IF($B107=J$22,J$26-J$28,0)-IF($B107=0,H_Acq+H_Board,0)-IF($B107=1,J$23,0)-IF(AND($B107&gt;=1,$B107&lt;=J$15),J$18+H_ServNPL,0)-IF(J$14="",IF($B107=2,J$16*H_LegalShare,0)+IF($B107=J$15,J$16*(1-H_LegalShare),0),IF($B107=J$15,J$16,0))-IF(AND($B107&gt;J$15,$B107&lt;=J$22),J$17+H_ServNPL+H_Util+J$27,0)-IF($B107=J$21,J$19+J$20,0)</f>
        <v>-95</v>
      </c>
    </row>
    <row r="108" customFormat="false" ht="15" hidden="false" customHeight="false" outlineLevel="0" collapsed="false">
      <c r="B108" s="0" t="n">
        <v>7</v>
      </c>
      <c r="C108" s="19" t="n">
        <f aca="false">IF($B108=C$22,C$26-C$28,0)-IF($B108=0,H_Acq+H_Board,0)-IF($B108=1,C$23,0)-IF(AND($B108&gt;=1,$B108&lt;=C$15),C$18+H_ServNPL,0)-IF(C$14="",IF($B108=2,C$16*H_LegalShare,0)+IF($B108=C$15,C$16*(1-H_LegalShare),0),IF($B108=C$15,C$16,0))-IF(AND($B108&gt;C$15,$B108&lt;=C$22),C$17+H_ServNPL+H_Util+C$27,0)-IF($B108=C$21,C$19+C$20,0)</f>
        <v>-388.75</v>
      </c>
      <c r="D108" s="19" t="n">
        <f aca="false">IF($B108=D$22,D$26-D$28,0)-IF($B108=0,H_Acq+H_Board,0)-IF($B108=1,D$23,0)-IF(AND($B108&gt;=1,$B108&lt;=D$15),D$18+H_ServNPL,0)-IF(D$14="",IF($B108=2,D$16*H_LegalShare,0)+IF($B108=D$15,D$16*(1-H_LegalShare),0),IF($B108=D$15,D$16,0))-IF(AND($B108&gt;D$15,$B108&lt;=D$22),D$17+H_ServNPL+H_Util+D$27,0)-IF($B108=D$21,D$19+D$20,0)</f>
        <v>-561.083333333333</v>
      </c>
      <c r="E108" s="19" t="n">
        <f aca="false">IF($B108=E$22,E$26-E$28,0)-IF($B108=0,H_Acq+H_Board,0)-IF($B108=1,E$23,0)-IF(AND($B108&gt;=1,$B108&lt;=E$15),E$18+H_ServNPL,0)-IF(E$14="",IF($B108=2,E$16*H_LegalShare,0)+IF($B108=E$15,E$16*(1-H_LegalShare),0),IF($B108=E$15,E$16,0))-IF(AND($B108&gt;E$15,$B108&lt;=E$22),E$17+H_ServNPL+H_Util+E$27,0)-IF($B108=E$21,E$19+E$20,0)</f>
        <v>-234.041666666667</v>
      </c>
      <c r="F108" s="19" t="n">
        <f aca="false">IF($B108=F$22,F$26-F$28,0)-IF($B108=0,H_Acq+H_Board,0)-IF($B108=1,F$23,0)-IF(AND($B108&gt;=1,$B108&lt;=F$15),F$18+H_ServNPL,0)-IF(F$14="",IF($B108=2,F$16*H_LegalShare,0)+IF($B108=F$15,F$16*(1-H_LegalShare),0),IF($B108=F$15,F$16,0))-IF(AND($B108&gt;F$15,$B108&lt;=F$22),F$17+H_ServNPL+H_Util+F$27,0)-IF($B108=F$21,F$19+F$20,0)</f>
        <v>-345.666666666667</v>
      </c>
      <c r="G108" s="19" t="n">
        <f aca="false">IF($B108=G$22,G$26-G$28,0)-IF($B108=0,H_Acq+H_Board,0)-IF($B108=1,G$23,0)-IF(AND($B108&gt;=1,$B108&lt;=G$15),G$18+H_ServNPL,0)-IF(G$14="",IF($B108=2,G$16*H_LegalShare,0)+IF($B108=G$15,G$16*(1-H_LegalShare),0),IF($B108=G$15,G$16,0))-IF(AND($B108&gt;G$15,$B108&lt;=G$22),G$17+H_ServNPL+H_Util+G$27,0)-IF($B108=G$21,G$19+G$20,0)</f>
        <v>-613.958333333333</v>
      </c>
      <c r="H108" s="19" t="n">
        <f aca="false">IF($B108=H$22,H$26-H$28,0)-IF($B108=0,H_Acq+H_Board,0)-IF($B108=1,H$23,0)-IF(AND($B108&gt;=1,$B108&lt;=H$15),H$18+H_ServNPL,0)-IF(H$14="",IF($B108=2,H$16*H_LegalShare,0)+IF($B108=H$15,H$16*(1-H_LegalShare),0),IF($B108=H$15,H$16,0))-IF(AND($B108&gt;H$15,$B108&lt;=H$22),H$17+H_ServNPL+H_Util+H$27,0)-IF($B108=H$21,H$19+H$20,0)</f>
        <v>-298.666666666667</v>
      </c>
      <c r="I108" s="19" t="n">
        <f aca="false">IF($B108=I$22,I$26-I$28,0)-IF($B108=0,H_Acq+H_Board,0)-IF($B108=1,I$23,0)-IF(AND($B108&gt;=1,$B108&lt;=I$15),I$18+H_ServNPL,0)-IF(I$14="",IF($B108=2,I$16*H_LegalShare,0)+IF($B108=I$15,I$16*(1-H_LegalShare),0),IF($B108=I$15,I$16,0))-IF(AND($B108&gt;I$15,$B108&lt;=I$22),I$17+H_ServNPL+H_Util+I$27,0)-IF($B108=I$21,I$19+I$20,0)</f>
        <v>-95</v>
      </c>
      <c r="J108" s="19" t="n">
        <f aca="false">IF($B108=J$22,J$26-J$28,0)-IF($B108=0,H_Acq+H_Board,0)-IF($B108=1,J$23,0)-IF(AND($B108&gt;=1,$B108&lt;=J$15),J$18+H_ServNPL,0)-IF(J$14="",IF($B108=2,J$16*H_LegalShare,0)+IF($B108=J$15,J$16*(1-H_LegalShare),0),IF($B108=J$15,J$16,0))-IF(AND($B108&gt;J$15,$B108&lt;=J$22),J$17+H_ServNPL+H_Util+J$27,0)-IF($B108=J$21,J$19+J$20,0)</f>
        <v>-95</v>
      </c>
    </row>
    <row r="109" customFormat="false" ht="15" hidden="false" customHeight="false" outlineLevel="0" collapsed="false">
      <c r="B109" s="0" t="n">
        <v>8</v>
      </c>
      <c r="C109" s="19" t="n">
        <f aca="false">IF($B109=C$22,C$26-C$28,0)-IF($B109=0,H_Acq+H_Board,0)-IF($B109=1,C$23,0)-IF(AND($B109&gt;=1,$B109&lt;=C$15),C$18+H_ServNPL,0)-IF(C$14="",IF($B109=2,C$16*H_LegalShare,0)+IF($B109=C$15,C$16*(1-H_LegalShare),0),IF($B109=C$15,C$16,0))-IF(AND($B109&gt;C$15,$B109&lt;=C$22),C$17+H_ServNPL+H_Util+C$27,0)-IF($B109=C$21,C$19+C$20,0)</f>
        <v>-388.75</v>
      </c>
      <c r="D109" s="19" t="n">
        <f aca="false">IF($B109=D$22,D$26-D$28,0)-IF($B109=0,H_Acq+H_Board,0)-IF($B109=1,D$23,0)-IF(AND($B109&gt;=1,$B109&lt;=D$15),D$18+H_ServNPL,0)-IF(D$14="",IF($B109=2,D$16*H_LegalShare,0)+IF($B109=D$15,D$16*(1-H_LegalShare),0),IF($B109=D$15,D$16,0))-IF(AND($B109&gt;D$15,$B109&lt;=D$22),D$17+H_ServNPL+H_Util+D$27,0)-IF($B109=D$21,D$19+D$20,0)</f>
        <v>-561.083333333333</v>
      </c>
      <c r="E109" s="19" t="n">
        <f aca="false">IF($B109=E$22,E$26-E$28,0)-IF($B109=0,H_Acq+H_Board,0)-IF($B109=1,E$23,0)-IF(AND($B109&gt;=1,$B109&lt;=E$15),E$18+H_ServNPL,0)-IF(E$14="",IF($B109=2,E$16*H_LegalShare,0)+IF($B109=E$15,E$16*(1-H_LegalShare),0),IF($B109=E$15,E$16,0))-IF(AND($B109&gt;E$15,$B109&lt;=E$22),E$17+H_ServNPL+H_Util+E$27,0)-IF($B109=E$21,E$19+E$20,0)</f>
        <v>-234.041666666667</v>
      </c>
      <c r="F109" s="19" t="n">
        <f aca="false">IF($B109=F$22,F$26-F$28,0)-IF($B109=0,H_Acq+H_Board,0)-IF($B109=1,F$23,0)-IF(AND($B109&gt;=1,$B109&lt;=F$15),F$18+H_ServNPL,0)-IF(F$14="",IF($B109=2,F$16*H_LegalShare,0)+IF($B109=F$15,F$16*(1-H_LegalShare),0),IF($B109=F$15,F$16,0))-IF(AND($B109&gt;F$15,$B109&lt;=F$22),F$17+H_ServNPL+H_Util+F$27,0)-IF($B109=F$21,F$19+F$20,0)</f>
        <v>-345.666666666667</v>
      </c>
      <c r="G109" s="19" t="n">
        <f aca="false">IF($B109=G$22,G$26-G$28,0)-IF($B109=0,H_Acq+H_Board,0)-IF($B109=1,G$23,0)-IF(AND($B109&gt;=1,$B109&lt;=G$15),G$18+H_ServNPL,0)-IF(G$14="",IF($B109=2,G$16*H_LegalShare,0)+IF($B109=G$15,G$16*(1-H_LegalShare),0),IF($B109=G$15,G$16,0))-IF(AND($B109&gt;G$15,$B109&lt;=G$22),G$17+H_ServNPL+H_Util+G$27,0)-IF($B109=G$21,G$19+G$20,0)</f>
        <v>-613.958333333333</v>
      </c>
      <c r="H109" s="19" t="n">
        <f aca="false">IF($B109=H$22,H$26-H$28,0)-IF($B109=0,H_Acq+H_Board,0)-IF($B109=1,H$23,0)-IF(AND($B109&gt;=1,$B109&lt;=H$15),H$18+H_ServNPL,0)-IF(H$14="",IF($B109=2,H$16*H_LegalShare,0)+IF($B109=H$15,H$16*(1-H_LegalShare),0),IF($B109=H$15,H$16,0))-IF(AND($B109&gt;H$15,$B109&lt;=H$22),H$17+H_ServNPL+H_Util+H$27,0)-IF($B109=H$21,H$19+H$20,0)</f>
        <v>-298.666666666667</v>
      </c>
      <c r="I109" s="19" t="n">
        <f aca="false">IF($B109=I$22,I$26-I$28,0)-IF($B109=0,H_Acq+H_Board,0)-IF($B109=1,I$23,0)-IF(AND($B109&gt;=1,$B109&lt;=I$15),I$18+H_ServNPL,0)-IF(I$14="",IF($B109=2,I$16*H_LegalShare,0)+IF($B109=I$15,I$16*(1-H_LegalShare),0),IF($B109=I$15,I$16,0))-IF(AND($B109&gt;I$15,$B109&lt;=I$22),I$17+H_ServNPL+H_Util+I$27,0)-IF($B109=I$21,I$19+I$20,0)</f>
        <v>-95</v>
      </c>
      <c r="J109" s="19" t="n">
        <f aca="false">IF($B109=J$22,J$26-J$28,0)-IF($B109=0,H_Acq+H_Board,0)-IF($B109=1,J$23,0)-IF(AND($B109&gt;=1,$B109&lt;=J$15),J$18+H_ServNPL,0)-IF(J$14="",IF($B109=2,J$16*H_LegalShare,0)+IF($B109=J$15,J$16*(1-H_LegalShare),0),IF($B109=J$15,J$16,0))-IF(AND($B109&gt;J$15,$B109&lt;=J$22),J$17+H_ServNPL+H_Util+J$27,0)-IF($B109=J$21,J$19+J$20,0)</f>
        <v>-95</v>
      </c>
    </row>
    <row r="110" customFormat="false" ht="15" hidden="false" customHeight="false" outlineLevel="0" collapsed="false">
      <c r="B110" s="0" t="n">
        <v>9</v>
      </c>
      <c r="C110" s="19" t="n">
        <f aca="false">IF($B110=C$22,C$26-C$28,0)-IF($B110=0,H_Acq+H_Board,0)-IF($B110=1,C$23,0)-IF(AND($B110&gt;=1,$B110&lt;=C$15),C$18+H_ServNPL,0)-IF(C$14="",IF($B110=2,C$16*H_LegalShare,0)+IF($B110=C$15,C$16*(1-H_LegalShare),0),IF($B110=C$15,C$16,0))-IF(AND($B110&gt;C$15,$B110&lt;=C$22),C$17+H_ServNPL+H_Util+C$27,0)-IF($B110=C$21,C$19+C$20,0)</f>
        <v>-388.75</v>
      </c>
      <c r="D110" s="19" t="n">
        <f aca="false">IF($B110=D$22,D$26-D$28,0)-IF($B110=0,H_Acq+H_Board,0)-IF($B110=1,D$23,0)-IF(AND($B110&gt;=1,$B110&lt;=D$15),D$18+H_ServNPL,0)-IF(D$14="",IF($B110=2,D$16*H_LegalShare,0)+IF($B110=D$15,D$16*(1-H_LegalShare),0),IF($B110=D$15,D$16,0))-IF(AND($B110&gt;D$15,$B110&lt;=D$22),D$17+H_ServNPL+H_Util+D$27,0)-IF($B110=D$21,D$19+D$20,0)</f>
        <v>-561.083333333333</v>
      </c>
      <c r="E110" s="19" t="n">
        <f aca="false">IF($B110=E$22,E$26-E$28,0)-IF($B110=0,H_Acq+H_Board,0)-IF($B110=1,E$23,0)-IF(AND($B110&gt;=1,$B110&lt;=E$15),E$18+H_ServNPL,0)-IF(E$14="",IF($B110=2,E$16*H_LegalShare,0)+IF($B110=E$15,E$16*(1-H_LegalShare),0),IF($B110=E$15,E$16,0))-IF(AND($B110&gt;E$15,$B110&lt;=E$22),E$17+H_ServNPL+H_Util+E$27,0)-IF($B110=E$21,E$19+E$20,0)</f>
        <v>-234.041666666667</v>
      </c>
      <c r="F110" s="19" t="n">
        <f aca="false">IF($B110=F$22,F$26-F$28,0)-IF($B110=0,H_Acq+H_Board,0)-IF($B110=1,F$23,0)-IF(AND($B110&gt;=1,$B110&lt;=F$15),F$18+H_ServNPL,0)-IF(F$14="",IF($B110=2,F$16*H_LegalShare,0)+IF($B110=F$15,F$16*(1-H_LegalShare),0),IF($B110=F$15,F$16,0))-IF(AND($B110&gt;F$15,$B110&lt;=F$22),F$17+H_ServNPL+H_Util+F$27,0)-IF($B110=F$21,F$19+F$20,0)</f>
        <v>-345.666666666667</v>
      </c>
      <c r="G110" s="19" t="n">
        <f aca="false">IF($B110=G$22,G$26-G$28,0)-IF($B110=0,H_Acq+H_Board,0)-IF($B110=1,G$23,0)-IF(AND($B110&gt;=1,$B110&lt;=G$15),G$18+H_ServNPL,0)-IF(G$14="",IF($B110=2,G$16*H_LegalShare,0)+IF($B110=G$15,G$16*(1-H_LegalShare),0),IF($B110=G$15,G$16,0))-IF(AND($B110&gt;G$15,$B110&lt;=G$22),G$17+H_ServNPL+H_Util+G$27,0)-IF($B110=G$21,G$19+G$20,0)</f>
        <v>-613.958333333333</v>
      </c>
      <c r="H110" s="19" t="n">
        <f aca="false">IF($B110=H$22,H$26-H$28,0)-IF($B110=0,H_Acq+H_Board,0)-IF($B110=1,H$23,0)-IF(AND($B110&gt;=1,$B110&lt;=H$15),H$18+H_ServNPL,0)-IF(H$14="",IF($B110=2,H$16*H_LegalShare,0)+IF($B110=H$15,H$16*(1-H_LegalShare),0),IF($B110=H$15,H$16,0))-IF(AND($B110&gt;H$15,$B110&lt;=H$22),H$17+H_ServNPL+H_Util+H$27,0)-IF($B110=H$21,H$19+H$20,0)</f>
        <v>-298.666666666667</v>
      </c>
      <c r="I110" s="19" t="n">
        <f aca="false">IF($B110=I$22,I$26-I$28,0)-IF($B110=0,H_Acq+H_Board,0)-IF($B110=1,I$23,0)-IF(AND($B110&gt;=1,$B110&lt;=I$15),I$18+H_ServNPL,0)-IF(I$14="",IF($B110=2,I$16*H_LegalShare,0)+IF($B110=I$15,I$16*(1-H_LegalShare),0),IF($B110=I$15,I$16,0))-IF(AND($B110&gt;I$15,$B110&lt;=I$22),I$17+H_ServNPL+H_Util+I$27,0)-IF($B110=I$21,I$19+I$20,0)</f>
        <v>-95</v>
      </c>
      <c r="J110" s="19" t="n">
        <f aca="false">IF($B110=J$22,J$26-J$28,0)-IF($B110=0,H_Acq+H_Board,0)-IF($B110=1,J$23,0)-IF(AND($B110&gt;=1,$B110&lt;=J$15),J$18+H_ServNPL,0)-IF(J$14="",IF($B110=2,J$16*H_LegalShare,0)+IF($B110=J$15,J$16*(1-H_LegalShare),0),IF($B110=J$15,J$16,0))-IF(AND($B110&gt;J$15,$B110&lt;=J$22),J$17+H_ServNPL+H_Util+J$27,0)-IF($B110=J$21,J$19+J$20,0)</f>
        <v>-95</v>
      </c>
    </row>
    <row r="111" customFormat="false" ht="15" hidden="false" customHeight="false" outlineLevel="0" collapsed="false">
      <c r="B111" s="0" t="n">
        <v>10</v>
      </c>
      <c r="C111" s="19" t="n">
        <f aca="false">IF($B111=C$22,C$26-C$28,0)-IF($B111=0,H_Acq+H_Board,0)-IF($B111=1,C$23,0)-IF(AND($B111&gt;=1,$B111&lt;=C$15),C$18+H_ServNPL,0)-IF(C$14="",IF($B111=2,C$16*H_LegalShare,0)+IF($B111=C$15,C$16*(1-H_LegalShare),0),IF($B111=C$15,C$16,0))-IF(AND($B111&gt;C$15,$B111&lt;=C$22),C$17+H_ServNPL+H_Util+C$27,0)-IF($B111=C$21,C$19+C$20,0)</f>
        <v>-1638.75</v>
      </c>
      <c r="D111" s="19" t="n">
        <f aca="false">IF($B111=D$22,D$26-D$28,0)-IF($B111=0,H_Acq+H_Board,0)-IF($B111=1,D$23,0)-IF(AND($B111&gt;=1,$B111&lt;=D$15),D$18+H_ServNPL,0)-IF(D$14="",IF($B111=2,D$16*H_LegalShare,0)+IF($B111=D$15,D$16*(1-H_LegalShare),0),IF($B111=D$15,D$16,0))-IF(AND($B111&gt;D$15,$B111&lt;=D$22),D$17+H_ServNPL+H_Util+D$27,0)-IF($B111=D$21,D$19+D$20,0)</f>
        <v>-561.083333333333</v>
      </c>
      <c r="E111" s="19" t="n">
        <f aca="false">IF($B111=E$22,E$26-E$28,0)-IF($B111=0,H_Acq+H_Board,0)-IF($B111=1,E$23,0)-IF(AND($B111&gt;=1,$B111&lt;=E$15),E$18+H_ServNPL,0)-IF(E$14="",IF($B111=2,E$16*H_LegalShare,0)+IF($B111=E$15,E$16*(1-H_LegalShare),0),IF($B111=E$15,E$16,0))-IF(AND($B111&gt;E$15,$B111&lt;=E$22),E$17+H_ServNPL+H_Util+E$27,0)-IF($B111=E$21,E$19+E$20,0)</f>
        <v>-1484.04166666667</v>
      </c>
      <c r="F111" s="19" t="n">
        <f aca="false">IF($B111=F$22,F$26-F$28,0)-IF($B111=0,H_Acq+H_Board,0)-IF($B111=1,F$23,0)-IF(AND($B111&gt;=1,$B111&lt;=F$15),F$18+H_ServNPL,0)-IF(F$14="",IF($B111=2,F$16*H_LegalShare,0)+IF($B111=F$15,F$16*(1-H_LegalShare),0),IF($B111=F$15,F$16,0))-IF(AND($B111&gt;F$15,$B111&lt;=F$22),F$17+H_ServNPL+H_Util+F$27,0)-IF($B111=F$21,F$19+F$20,0)</f>
        <v>-345.666666666667</v>
      </c>
      <c r="G111" s="19" t="n">
        <f aca="false">IF($B111=G$22,G$26-G$28,0)-IF($B111=0,H_Acq+H_Board,0)-IF($B111=1,G$23,0)-IF(AND($B111&gt;=1,$B111&lt;=G$15),G$18+H_ServNPL,0)-IF(G$14="",IF($B111=2,G$16*H_LegalShare,0)+IF($B111=G$15,G$16*(1-H_LegalShare),0),IF($B111=G$15,G$16,0))-IF(AND($B111&gt;G$15,$B111&lt;=G$22),G$17+H_ServNPL+H_Util+G$27,0)-IF($B111=G$21,G$19+G$20,0)</f>
        <v>-1863.95833333333</v>
      </c>
      <c r="H111" s="19" t="n">
        <f aca="false">IF($B111=H$22,H$26-H$28,0)-IF($B111=0,H_Acq+H_Board,0)-IF($B111=1,H$23,0)-IF(AND($B111&gt;=1,$B111&lt;=H$15),H$18+H_ServNPL,0)-IF(H$14="",IF($B111=2,H$16*H_LegalShare,0)+IF($B111=H$15,H$16*(1-H_LegalShare),0),IF($B111=H$15,H$16,0))-IF(AND($B111&gt;H$15,$B111&lt;=H$22),H$17+H_ServNPL+H_Util+H$27,0)-IF($B111=H$21,H$19+H$20,0)</f>
        <v>-298.666666666667</v>
      </c>
      <c r="I111" s="19" t="n">
        <f aca="false">IF($B111=I$22,I$26-I$28,0)-IF($B111=0,H_Acq+H_Board,0)-IF($B111=1,I$23,0)-IF(AND($B111&gt;=1,$B111&lt;=I$15),I$18+H_ServNPL,0)-IF(I$14="",IF($B111=2,I$16*H_LegalShare,0)+IF($B111=I$15,I$16*(1-H_LegalShare),0),IF($B111=I$15,I$16,0))-IF(AND($B111&gt;I$15,$B111&lt;=I$22),I$17+H_ServNPL+H_Util+I$27,0)-IF($B111=I$21,I$19+I$20,0)</f>
        <v>-1345</v>
      </c>
      <c r="J111" s="19" t="n">
        <f aca="false">IF($B111=J$22,J$26-J$28,0)-IF($B111=0,H_Acq+H_Board,0)-IF($B111=1,J$23,0)-IF(AND($B111&gt;=1,$B111&lt;=J$15),J$18+H_ServNPL,0)-IF(J$14="",IF($B111=2,J$16*H_LegalShare,0)+IF($B111=J$15,J$16*(1-H_LegalShare),0),IF($B111=J$15,J$16,0))-IF(AND($B111&gt;J$15,$B111&lt;=J$22),J$17+H_ServNPL+H_Util+J$27,0)-IF($B111=J$21,J$19+J$20,0)</f>
        <v>-95</v>
      </c>
    </row>
    <row r="112" customFormat="false" ht="15" hidden="false" customHeight="false" outlineLevel="0" collapsed="false">
      <c r="B112" s="0" t="n">
        <v>11</v>
      </c>
      <c r="C112" s="19" t="n">
        <f aca="false">IF($B112=C$22,C$26-C$28,0)-IF($B112=0,H_Acq+H_Board,0)-IF($B112=1,C$23,0)-IF(AND($B112&gt;=1,$B112&lt;=C$15),C$18+H_ServNPL,0)-IF(C$14="",IF($B112=2,C$16*H_LegalShare,0)+IF($B112=C$15,C$16*(1-H_LegalShare),0),IF($B112=C$15,C$16,0))-IF(AND($B112&gt;C$15,$B112&lt;=C$22),C$17+H_ServNPL+H_Util+C$27,0)-IF($B112=C$21,C$19+C$20,0)</f>
        <v>-8038.75</v>
      </c>
      <c r="D112" s="19" t="n">
        <f aca="false">IF($B112=D$22,D$26-D$28,0)-IF($B112=0,H_Acq+H_Board,0)-IF($B112=1,D$23,0)-IF(AND($B112&gt;=1,$B112&lt;=D$15),D$18+H_ServNPL,0)-IF(D$14="",IF($B112=2,D$16*H_LegalShare,0)+IF($B112=D$15,D$16*(1-H_LegalShare),0),IF($B112=D$15,D$16,0))-IF(AND($B112&gt;D$15,$B112&lt;=D$22),D$17+H_ServNPL+H_Util+D$27,0)-IF($B112=D$21,D$19+D$20,0)</f>
        <v>-561.083333333333</v>
      </c>
      <c r="E112" s="19" t="n">
        <f aca="false">IF($B112=E$22,E$26-E$28,0)-IF($B112=0,H_Acq+H_Board,0)-IF($B112=1,E$23,0)-IF(AND($B112&gt;=1,$B112&lt;=E$15),E$18+H_ServNPL,0)-IF(E$14="",IF($B112=2,E$16*H_LegalShare,0)+IF($B112=E$15,E$16*(1-H_LegalShare),0),IF($B112=E$15,E$16,0))-IF(AND($B112&gt;E$15,$B112&lt;=E$22),E$17+H_ServNPL+H_Util+E$27,0)-IF($B112=E$21,E$19+E$20,0)</f>
        <v>-384.041666666667</v>
      </c>
      <c r="F112" s="19" t="n">
        <f aca="false">IF($B112=F$22,F$26-F$28,0)-IF($B112=0,H_Acq+H_Board,0)-IF($B112=1,F$23,0)-IF(AND($B112&gt;=1,$B112&lt;=F$15),F$18+H_ServNPL,0)-IF(F$14="",IF($B112=2,F$16*H_LegalShare,0)+IF($B112=F$15,F$16*(1-H_LegalShare),0),IF($B112=F$15,F$16,0))-IF(AND($B112&gt;F$15,$B112&lt;=F$22),F$17+H_ServNPL+H_Util+F$27,0)-IF($B112=F$21,F$19+F$20,0)</f>
        <v>-345.666666666667</v>
      </c>
      <c r="G112" s="19" t="n">
        <f aca="false">IF($B112=G$22,G$26-G$28,0)-IF($B112=0,H_Acq+H_Board,0)-IF($B112=1,G$23,0)-IF(AND($B112&gt;=1,$B112&lt;=G$15),G$18+H_ServNPL,0)-IF(G$14="",IF($B112=2,G$16*H_LegalShare,0)+IF($B112=G$15,G$16*(1-H_LegalShare),0),IF($B112=G$15,G$16,0))-IF(AND($B112&gt;G$15,$B112&lt;=G$22),G$17+H_ServNPL+H_Util+G$27,0)-IF($B112=G$21,G$19+G$20,0)</f>
        <v>-763.958333333333</v>
      </c>
      <c r="H112" s="19" t="n">
        <f aca="false">IF($B112=H$22,H$26-H$28,0)-IF($B112=0,H_Acq+H_Board,0)-IF($B112=1,H$23,0)-IF(AND($B112&gt;=1,$B112&lt;=H$15),H$18+H_ServNPL,0)-IF(H$14="",IF($B112=2,H$16*H_LegalShare,0)+IF($B112=H$15,H$16*(1-H_LegalShare),0),IF($B112=H$15,H$16,0))-IF(AND($B112&gt;H$15,$B112&lt;=H$22),H$17+H_ServNPL+H_Util+H$27,0)-IF($B112=H$21,H$19+H$20,0)</f>
        <v>-298.666666666667</v>
      </c>
      <c r="I112" s="19" t="n">
        <f aca="false">IF($B112=I$22,I$26-I$28,0)-IF($B112=0,H_Acq+H_Board,0)-IF($B112=1,I$23,0)-IF(AND($B112&gt;=1,$B112&lt;=I$15),I$18+H_ServNPL,0)-IF(I$14="",IF($B112=2,I$16*H_LegalShare,0)+IF($B112=I$15,I$16*(1-H_LegalShare),0),IF($B112=I$15,I$16,0))-IF(AND($B112&gt;I$15,$B112&lt;=I$22),I$17+H_ServNPL+H_Util+I$27,0)-IF($B112=I$21,I$19+I$20,0)</f>
        <v>-1573.63198184661</v>
      </c>
      <c r="J112" s="19" t="n">
        <f aca="false">IF($B112=J$22,J$26-J$28,0)-IF($B112=0,H_Acq+H_Board,0)-IF($B112=1,J$23,0)-IF(AND($B112&gt;=1,$B112&lt;=J$15),J$18+H_ServNPL,0)-IF(J$14="",IF($B112=2,J$16*H_LegalShare,0)+IF($B112=J$15,J$16*(1-H_LegalShare),0),IF($B112=J$15,J$16,0))-IF(AND($B112&gt;J$15,$B112&lt;=J$22),J$17+H_ServNPL+H_Util+J$27,0)-IF($B112=J$21,J$19+J$20,0)</f>
        <v>-95</v>
      </c>
    </row>
    <row r="113" customFormat="false" ht="15" hidden="false" customHeight="false" outlineLevel="0" collapsed="false">
      <c r="B113" s="0" t="n">
        <v>12</v>
      </c>
      <c r="C113" s="19" t="n">
        <f aca="false">IF($B113=C$22,C$26-C$28,0)-IF($B113=0,H_Acq+H_Board,0)-IF($B113=1,C$23,0)-IF(AND($B113&gt;=1,$B113&lt;=C$15),C$18+H_ServNPL,0)-IF(C$14="",IF($B113=2,C$16*H_LegalShare,0)+IF($B113=C$15,C$16*(1-H_LegalShare),0),IF($B113=C$15,C$16,0))-IF(AND($B113&gt;C$15,$B113&lt;=C$22),C$17+H_ServNPL+H_Util+C$27,0)-IF($B113=C$21,C$19+C$20,0)</f>
        <v>-538.75</v>
      </c>
      <c r="D113" s="19" t="n">
        <f aca="false">IF($B113=D$22,D$26-D$28,0)-IF($B113=0,H_Acq+H_Board,0)-IF($B113=1,D$23,0)-IF(AND($B113&gt;=1,$B113&lt;=D$15),D$18+H_ServNPL,0)-IF(D$14="",IF($B113=2,D$16*H_LegalShare,0)+IF($B113=D$15,D$16*(1-H_LegalShare),0),IF($B113=D$15,D$16,0))-IF(AND($B113&gt;D$15,$B113&lt;=D$22),D$17+H_ServNPL+H_Util+D$27,0)-IF($B113=D$21,D$19+D$20,0)</f>
        <v>-561.083333333333</v>
      </c>
      <c r="E113" s="19" t="n">
        <f aca="false">IF($B113=E$22,E$26-E$28,0)-IF($B113=0,H_Acq+H_Board,0)-IF($B113=1,E$23,0)-IF(AND($B113&gt;=1,$B113&lt;=E$15),E$18+H_ServNPL,0)-IF(E$14="",IF($B113=2,E$16*H_LegalShare,0)+IF($B113=E$15,E$16*(1-H_LegalShare),0),IF($B113=E$15,E$16,0))-IF(AND($B113&gt;E$15,$B113&lt;=E$22),E$17+H_ServNPL+H_Util+E$27,0)-IF($B113=E$21,E$19+E$20,0)</f>
        <v>-384.041666666667</v>
      </c>
      <c r="F113" s="19" t="n">
        <f aca="false">IF($B113=F$22,F$26-F$28,0)-IF($B113=0,H_Acq+H_Board,0)-IF($B113=1,F$23,0)-IF(AND($B113&gt;=1,$B113&lt;=F$15),F$18+H_ServNPL,0)-IF(F$14="",IF($B113=2,F$16*H_LegalShare,0)+IF($B113=F$15,F$16*(1-H_LegalShare),0),IF($B113=F$15,F$16,0))-IF(AND($B113&gt;F$15,$B113&lt;=F$22),F$17+H_ServNPL+H_Util+F$27,0)-IF($B113=F$21,F$19+F$20,0)</f>
        <v>-3595.66666666667</v>
      </c>
      <c r="G113" s="19" t="n">
        <f aca="false">IF($B113=G$22,G$26-G$28,0)-IF($B113=0,H_Acq+H_Board,0)-IF($B113=1,G$23,0)-IF(AND($B113&gt;=1,$B113&lt;=G$15),G$18+H_ServNPL,0)-IF(G$14="",IF($B113=2,G$16*H_LegalShare,0)+IF($B113=G$15,G$16*(1-H_LegalShare),0),IF($B113=G$15,G$16,0))-IF(AND($B113&gt;G$15,$B113&lt;=G$22),G$17+H_ServNPL+H_Util+G$27,0)-IF($B113=G$21,G$19+G$20,0)</f>
        <v>-763.958333333333</v>
      </c>
      <c r="H113" s="19" t="n">
        <f aca="false">IF($B113=H$22,H$26-H$28,0)-IF($B113=0,H_Acq+H_Board,0)-IF($B113=1,H$23,0)-IF(AND($B113&gt;=1,$B113&lt;=H$15),H$18+H_ServNPL,0)-IF(H$14="",IF($B113=2,H$16*H_LegalShare,0)+IF($B113=H$15,H$16*(1-H_LegalShare),0),IF($B113=H$15,H$16,0))-IF(AND($B113&gt;H$15,$B113&lt;=H$22),H$17+H_ServNPL+H_Util+H$27,0)-IF($B113=H$21,H$19+H$20,0)</f>
        <v>-298.666666666667</v>
      </c>
      <c r="I113" s="19" t="n">
        <f aca="false">IF($B113=I$22,I$26-I$28,0)-IF($B113=0,H_Acq+H_Board,0)-IF($B113=1,I$23,0)-IF(AND($B113&gt;=1,$B113&lt;=I$15),I$18+H_ServNPL,0)-IF(I$14="",IF($B113=2,I$16*H_LegalShare,0)+IF($B113=I$15,I$16*(1-H_LegalShare),0),IF($B113=I$15,I$16,0))-IF(AND($B113&gt;I$15,$B113&lt;=I$22),I$17+H_ServNPL+H_Util+I$27,0)-IF($B113=I$21,I$19+I$20,0)</f>
        <v>-1573.63198184661</v>
      </c>
      <c r="J113" s="19" t="n">
        <f aca="false">IF($B113=J$22,J$26-J$28,0)-IF($B113=0,H_Acq+H_Board,0)-IF($B113=1,J$23,0)-IF(AND($B113&gt;=1,$B113&lt;=J$15),J$18+H_ServNPL,0)-IF(J$14="",IF($B113=2,J$16*H_LegalShare,0)+IF($B113=J$15,J$16*(1-H_LegalShare),0),IF($B113=J$15,J$16,0))-IF(AND($B113&gt;J$15,$B113&lt;=J$22),J$17+H_ServNPL+H_Util+J$27,0)-IF($B113=J$21,J$19+J$20,0)</f>
        <v>-95</v>
      </c>
    </row>
    <row r="114" customFormat="false" ht="15" hidden="false" customHeight="false" outlineLevel="0" collapsed="false">
      <c r="B114" s="0" t="n">
        <v>13</v>
      </c>
      <c r="C114" s="19" t="n">
        <f aca="false">IF($B114=C$22,C$26-C$28,0)-IF($B114=0,H_Acq+H_Board,0)-IF($B114=1,C$23,0)-IF(AND($B114&gt;=1,$B114&lt;=C$15),C$18+H_ServNPL,0)-IF(C$14="",IF($B114=2,C$16*H_LegalShare,0)+IF($B114=C$15,C$16*(1-H_LegalShare),0),IF($B114=C$15,C$16,0))-IF(AND($B114&gt;C$15,$B114&lt;=C$22),C$17+H_ServNPL+H_Util+C$27,0)-IF($B114=C$21,C$19+C$20,0)</f>
        <v>-538.75</v>
      </c>
      <c r="D114" s="19" t="n">
        <f aca="false">IF($B114=D$22,D$26-D$28,0)-IF($B114=0,H_Acq+H_Board,0)-IF($B114=1,D$23,0)-IF(AND($B114&gt;=1,$B114&lt;=D$15),D$18+H_ServNPL,0)-IF(D$14="",IF($B114=2,D$16*H_LegalShare,0)+IF($B114=D$15,D$16*(1-H_LegalShare),0),IF($B114=D$15,D$16,0))-IF(AND($B114&gt;D$15,$B114&lt;=D$22),D$17+H_ServNPL+H_Util+D$27,0)-IF($B114=D$21,D$19+D$20,0)</f>
        <v>-561.083333333333</v>
      </c>
      <c r="E114" s="19" t="n">
        <f aca="false">IF($B114=E$22,E$26-E$28,0)-IF($B114=0,H_Acq+H_Board,0)-IF($B114=1,E$23,0)-IF(AND($B114&gt;=1,$B114&lt;=E$15),E$18+H_ServNPL,0)-IF(E$14="",IF($B114=2,E$16*H_LegalShare,0)+IF($B114=E$15,E$16*(1-H_LegalShare),0),IF($B114=E$15,E$16,0))-IF(AND($B114&gt;E$15,$B114&lt;=E$22),E$17+H_ServNPL+H_Util+E$27,0)-IF($B114=E$21,E$19+E$20,0)</f>
        <v>-5159.04166666667</v>
      </c>
      <c r="F114" s="19" t="n">
        <f aca="false">IF($B114=F$22,F$26-F$28,0)-IF($B114=0,H_Acq+H_Board,0)-IF($B114=1,F$23,0)-IF(AND($B114&gt;=1,$B114&lt;=F$15),F$18+H_ServNPL,0)-IF(F$14="",IF($B114=2,F$16*H_LegalShare,0)+IF($B114=F$15,F$16*(1-H_LegalShare),0),IF($B114=F$15,F$16,0))-IF(AND($B114&gt;F$15,$B114&lt;=F$22),F$17+H_ServNPL+H_Util+F$27,0)-IF($B114=F$21,F$19+F$20,0)</f>
        <v>-495.666666666667</v>
      </c>
      <c r="G114" s="19" t="n">
        <f aca="false">IF($B114=G$22,G$26-G$28,0)-IF($B114=0,H_Acq+H_Board,0)-IF($B114=1,G$23,0)-IF(AND($B114&gt;=1,$B114&lt;=G$15),G$18+H_ServNPL,0)-IF(G$14="",IF($B114=2,G$16*H_LegalShare,0)+IF($B114=G$15,G$16*(1-H_LegalShare),0),IF($B114=G$15,G$16,0))-IF(AND($B114&gt;G$15,$B114&lt;=G$22),G$17+H_ServNPL+H_Util+G$27,0)-IF($B114=G$21,G$19+G$20,0)</f>
        <v>-10388.9583333333</v>
      </c>
      <c r="H114" s="19" t="n">
        <f aca="false">IF($B114=H$22,H$26-H$28,0)-IF($B114=0,H_Acq+H_Board,0)-IF($B114=1,H$23,0)-IF(AND($B114&gt;=1,$B114&lt;=H$15),H$18+H_ServNPL,0)-IF(H$14="",IF($B114=2,H$16*H_LegalShare,0)+IF($B114=H$15,H$16*(1-H_LegalShare),0),IF($B114=H$15,H$16,0))-IF(AND($B114&gt;H$15,$B114&lt;=H$22),H$17+H_ServNPL+H_Util+H$27,0)-IF($B114=H$21,H$19+H$20,0)</f>
        <v>-298.666666666667</v>
      </c>
      <c r="I114" s="19" t="n">
        <f aca="false">IF($B114=I$22,I$26-I$28,0)-IF($B114=0,H_Acq+H_Board,0)-IF($B114=1,I$23,0)-IF(AND($B114&gt;=1,$B114&lt;=I$15),I$18+H_ServNPL,0)-IF(I$14="",IF($B114=2,I$16*H_LegalShare,0)+IF($B114=I$15,I$16*(1-H_LegalShare),0),IF($B114=I$15,I$16,0))-IF(AND($B114&gt;I$15,$B114&lt;=I$22),I$17+H_ServNPL+H_Util+I$27,0)-IF($B114=I$21,I$19+I$20,0)</f>
        <v>-10323.6319818466</v>
      </c>
      <c r="J114" s="19" t="n">
        <f aca="false">IF($B114=J$22,J$26-J$28,0)-IF($B114=0,H_Acq+H_Board,0)-IF($B114=1,J$23,0)-IF(AND($B114&gt;=1,$B114&lt;=J$15),J$18+H_ServNPL,0)-IF(J$14="",IF($B114=2,J$16*H_LegalShare,0)+IF($B114=J$15,J$16*(1-H_LegalShare),0),IF($B114=J$15,J$16,0))-IF(AND($B114&gt;J$15,$B114&lt;=J$22),J$17+H_ServNPL+H_Util+J$27,0)-IF($B114=J$21,J$19+J$20,0)</f>
        <v>-95</v>
      </c>
    </row>
    <row r="115" customFormat="false" ht="15" hidden="false" customHeight="false" outlineLevel="0" collapsed="false">
      <c r="B115" s="0" t="n">
        <v>14</v>
      </c>
      <c r="C115" s="19" t="n">
        <f aca="false">IF($B115=C$22,C$26-C$28,0)-IF($B115=0,H_Acq+H_Board,0)-IF($B115=1,C$23,0)-IF(AND($B115&gt;=1,$B115&lt;=C$15),C$18+H_ServNPL,0)-IF(C$14="",IF($B115=2,C$16*H_LegalShare,0)+IF($B115=C$15,C$16*(1-H_LegalShare),0),IF($B115=C$15,C$16,0))-IF(AND($B115&gt;C$15,$B115&lt;=C$22),C$17+H_ServNPL+H_Util+C$27,0)-IF($B115=C$21,C$19+C$20,0)</f>
        <v>-538.75</v>
      </c>
      <c r="D115" s="19" t="n">
        <f aca="false">IF($B115=D$22,D$26-D$28,0)-IF($B115=0,H_Acq+H_Board,0)-IF($B115=1,D$23,0)-IF(AND($B115&gt;=1,$B115&lt;=D$15),D$18+H_ServNPL,0)-IF(D$14="",IF($B115=2,D$16*H_LegalShare,0)+IF($B115=D$15,D$16*(1-H_LegalShare),0),IF($B115=D$15,D$16,0))-IF(AND($B115&gt;D$15,$B115&lt;=D$22),D$17+H_ServNPL+H_Util+D$27,0)-IF($B115=D$21,D$19+D$20,0)</f>
        <v>-561.083333333333</v>
      </c>
      <c r="E115" s="19" t="n">
        <f aca="false">IF($B115=E$22,E$26-E$28,0)-IF($B115=0,H_Acq+H_Board,0)-IF($B115=1,E$23,0)-IF(AND($B115&gt;=1,$B115&lt;=E$15),E$18+H_ServNPL,0)-IF(E$14="",IF($B115=2,E$16*H_LegalShare,0)+IF($B115=E$15,E$16*(1-H_LegalShare),0),IF($B115=E$15,E$16,0))-IF(AND($B115&gt;E$15,$B115&lt;=E$22),E$17+H_ServNPL+H_Util+E$27,0)-IF($B115=E$21,E$19+E$20,0)</f>
        <v>-384.041666666667</v>
      </c>
      <c r="F115" s="19" t="n">
        <f aca="false">IF($B115=F$22,F$26-F$28,0)-IF($B115=0,H_Acq+H_Board,0)-IF($B115=1,F$23,0)-IF(AND($B115&gt;=1,$B115&lt;=F$15),F$18+H_ServNPL,0)-IF(F$14="",IF($B115=2,F$16*H_LegalShare,0)+IF($B115=F$15,F$16*(1-H_LegalShare),0),IF($B115=F$15,F$16,0))-IF(AND($B115&gt;F$15,$B115&lt;=F$22),F$17+H_ServNPL+H_Util+F$27,0)-IF($B115=F$21,F$19+F$20,0)</f>
        <v>-495.666666666667</v>
      </c>
      <c r="G115" s="19" t="n">
        <f aca="false">IF($B115=G$22,G$26-G$28,0)-IF($B115=0,H_Acq+H_Board,0)-IF($B115=1,G$23,0)-IF(AND($B115&gt;=1,$B115&lt;=G$15),G$18+H_ServNPL,0)-IF(G$14="",IF($B115=2,G$16*H_LegalShare,0)+IF($B115=G$15,G$16*(1-H_LegalShare),0),IF($B115=G$15,G$16,0))-IF(AND($B115&gt;G$15,$B115&lt;=G$22),G$17+H_ServNPL+H_Util+G$27,0)-IF($B115=G$21,G$19+G$20,0)</f>
        <v>-763.958333333333</v>
      </c>
      <c r="H115" s="19" t="n">
        <f aca="false">IF($B115=H$22,H$26-H$28,0)-IF($B115=0,H_Acq+H_Board,0)-IF($B115=1,H$23,0)-IF(AND($B115&gt;=1,$B115&lt;=H$15),H$18+H_ServNPL,0)-IF(H$14="",IF($B115=2,H$16*H_LegalShare,0)+IF($B115=H$15,H$16*(1-H_LegalShare),0),IF($B115=H$15,H$16,0))-IF(AND($B115&gt;H$15,$B115&lt;=H$22),H$17+H_ServNPL+H_Util+H$27,0)-IF($B115=H$21,H$19+H$20,0)</f>
        <v>-298.666666666667</v>
      </c>
      <c r="I115" s="19" t="n">
        <f aca="false">IF($B115=I$22,I$26-I$28,0)-IF($B115=0,H_Acq+H_Board,0)-IF($B115=1,I$23,0)-IF(AND($B115&gt;=1,$B115&lt;=I$15),I$18+H_ServNPL,0)-IF(I$14="",IF($B115=2,I$16*H_LegalShare,0)+IF($B115=I$15,I$16*(1-H_LegalShare),0),IF($B115=I$15,I$16,0))-IF(AND($B115&gt;I$15,$B115&lt;=I$22),I$17+H_ServNPL+H_Util+I$27,0)-IF($B115=I$21,I$19+I$20,0)</f>
        <v>-1573.63198184661</v>
      </c>
      <c r="J115" s="19" t="n">
        <f aca="false">IF($B115=J$22,J$26-J$28,0)-IF($B115=0,H_Acq+H_Board,0)-IF($B115=1,J$23,0)-IF(AND($B115&gt;=1,$B115&lt;=J$15),J$18+H_ServNPL,0)-IF(J$14="",IF($B115=2,J$16*H_LegalShare,0)+IF($B115=J$15,J$16*(1-H_LegalShare),0),IF($B115=J$15,J$16,0))-IF(AND($B115&gt;J$15,$B115&lt;=J$22),J$17+H_ServNPL+H_Util+J$27,0)-IF($B115=J$21,J$19+J$20,0)</f>
        <v>-95</v>
      </c>
    </row>
    <row r="116" customFormat="false" ht="15" hidden="false" customHeight="false" outlineLevel="0" collapsed="false">
      <c r="B116" s="0" t="n">
        <v>15</v>
      </c>
      <c r="C116" s="19" t="n">
        <f aca="false">IF($B116=C$22,C$26-C$28,0)-IF($B116=0,H_Acq+H_Board,0)-IF($B116=1,C$23,0)-IF(AND($B116&gt;=1,$B116&lt;=C$15),C$18+H_ServNPL,0)-IF(C$14="",IF($B116=2,C$16*H_LegalShare,0)+IF($B116=C$15,C$16*(1-H_LegalShare),0),IF($B116=C$15,C$16,0))-IF(AND($B116&gt;C$15,$B116&lt;=C$22),C$17+H_ServNPL+H_Util+C$27,0)-IF($B116=C$21,C$19+C$20,0)</f>
        <v>125011.25</v>
      </c>
      <c r="D116" s="19" t="n">
        <f aca="false">IF($B116=D$22,D$26-D$28,0)-IF($B116=0,H_Acq+H_Board,0)-IF($B116=1,D$23,0)-IF(AND($B116&gt;=1,$B116&lt;=D$15),D$18+H_ServNPL,0)-IF(D$14="",IF($B116=2,D$16*H_LegalShare,0)+IF($B116=D$15,D$16*(1-H_LegalShare),0),IF($B116=D$15,D$16,0))-IF(AND($B116&gt;D$15,$B116&lt;=D$22),D$17+H_ServNPL+H_Util+D$27,0)-IF($B116=D$21,D$19+D$20,0)</f>
        <v>-561.083333333333</v>
      </c>
      <c r="E116" s="19" t="n">
        <f aca="false">IF($B116=E$22,E$26-E$28,0)-IF($B116=0,H_Acq+H_Board,0)-IF($B116=1,E$23,0)-IF(AND($B116&gt;=1,$B116&lt;=E$15),E$18+H_ServNPL,0)-IF(E$14="",IF($B116=2,E$16*H_LegalShare,0)+IF($B116=E$15,E$16*(1-H_LegalShare),0),IF($B116=E$15,E$16,0))-IF(AND($B116&gt;E$15,$B116&lt;=E$22),E$17+H_ServNPL+H_Util+E$27,0)-IF($B116=E$21,E$19+E$20,0)</f>
        <v>-384.041666666667</v>
      </c>
      <c r="F116" s="19" t="n">
        <f aca="false">IF($B116=F$22,F$26-F$28,0)-IF($B116=0,H_Acq+H_Board,0)-IF($B116=1,F$23,0)-IF(AND($B116&gt;=1,$B116&lt;=F$15),F$18+H_ServNPL,0)-IF(F$14="",IF($B116=2,F$16*H_LegalShare,0)+IF($B116=F$15,F$16*(1-H_LegalShare),0),IF($B116=F$15,F$16,0))-IF(AND($B116&gt;F$15,$B116&lt;=F$22),F$17+H_ServNPL+H_Util+F$27,0)-IF($B116=F$21,F$19+F$20,0)</f>
        <v>-6695.66666666667</v>
      </c>
      <c r="G116" s="19" t="n">
        <f aca="false">IF($B116=G$22,G$26-G$28,0)-IF($B116=0,H_Acq+H_Board,0)-IF($B116=1,G$23,0)-IF(AND($B116&gt;=1,$B116&lt;=G$15),G$18+H_ServNPL,0)-IF(G$14="",IF($B116=2,G$16*H_LegalShare,0)+IF($B116=G$15,G$16*(1-H_LegalShare),0),IF($B116=G$15,G$16,0))-IF(AND($B116&gt;G$15,$B116&lt;=G$22),G$17+H_ServNPL+H_Util+G$27,0)-IF($B116=G$21,G$19+G$20,0)</f>
        <v>-763.958333333333</v>
      </c>
      <c r="H116" s="19" t="n">
        <f aca="false">IF($B116=H$22,H$26-H$28,0)-IF($B116=0,H_Acq+H_Board,0)-IF($B116=1,H$23,0)-IF(AND($B116&gt;=1,$B116&lt;=H$15),H$18+H_ServNPL,0)-IF(H$14="",IF($B116=2,H$16*H_LegalShare,0)+IF($B116=H$15,H$16*(1-H_LegalShare),0),IF($B116=H$15,H$16,0))-IF(AND($B116&gt;H$15,$B116&lt;=H$22),H$17+H_ServNPL+H_Util+H$27,0)-IF($B116=H$21,H$19+H$20,0)</f>
        <v>-298.666666666667</v>
      </c>
      <c r="I116" s="19" t="n">
        <f aca="false">IF($B116=I$22,I$26-I$28,0)-IF($B116=0,H_Acq+H_Board,0)-IF($B116=1,I$23,0)-IF(AND($B116&gt;=1,$B116&lt;=I$15),I$18+H_ServNPL,0)-IF(I$14="",IF($B116=2,I$16*H_LegalShare,0)+IF($B116=I$15,I$16*(1-H_LegalShare),0),IF($B116=I$15,I$16,0))-IF(AND($B116&gt;I$15,$B116&lt;=I$22),I$17+H_ServNPL+H_Util+I$27,0)-IF($B116=I$21,I$19+I$20,0)</f>
        <v>-1573.63198184661</v>
      </c>
      <c r="J116" s="19" t="n">
        <f aca="false">IF($B116=J$22,J$26-J$28,0)-IF($B116=0,H_Acq+H_Board,0)-IF($B116=1,J$23,0)-IF(AND($B116&gt;=1,$B116&lt;=J$15),J$18+H_ServNPL,0)-IF(J$14="",IF($B116=2,J$16*H_LegalShare,0)+IF($B116=J$15,J$16*(1-H_LegalShare),0),IF($B116=J$15,J$16,0))-IF(AND($B116&gt;J$15,$B116&lt;=J$22),J$17+H_ServNPL+H_Util+J$27,0)-IF($B116=J$21,J$19+J$20,0)</f>
        <v>-95</v>
      </c>
    </row>
    <row r="117" customFormat="false" ht="15" hidden="false" customHeight="false" outlineLevel="0" collapsed="false">
      <c r="B117" s="0" t="n">
        <v>16</v>
      </c>
      <c r="C117" s="19" t="n">
        <f aca="false">IF($B117=C$22,C$26-C$28,0)-IF($B117=0,H_Acq+H_Board,0)-IF($B117=1,C$23,0)-IF(AND($B117&gt;=1,$B117&lt;=C$15),C$18+H_ServNPL,0)-IF(C$14="",IF($B117=2,C$16*H_LegalShare,0)+IF($B117=C$15,C$16*(1-H_LegalShare),0),IF($B117=C$15,C$16,0))-IF(AND($B117&gt;C$15,$B117&lt;=C$22),C$17+H_ServNPL+H_Util+C$27,0)-IF($B117=C$21,C$19+C$20,0)</f>
        <v>0</v>
      </c>
      <c r="D117" s="19" t="n">
        <f aca="false">IF($B117=D$22,D$26-D$28,0)-IF($B117=0,H_Acq+H_Board,0)-IF($B117=1,D$23,0)-IF(AND($B117&gt;=1,$B117&lt;=D$15),D$18+H_ServNPL,0)-IF(D$14="",IF($B117=2,D$16*H_LegalShare,0)+IF($B117=D$15,D$16*(1-H_LegalShare),0),IF($B117=D$15,D$16,0))-IF(AND($B117&gt;D$15,$B117&lt;=D$22),D$17+H_ServNPL+H_Util+D$27,0)-IF($B117=D$21,D$19+D$20,0)</f>
        <v>-561.083333333333</v>
      </c>
      <c r="E117" s="19" t="n">
        <f aca="false">IF($B117=E$22,E$26-E$28,0)-IF($B117=0,H_Acq+H_Board,0)-IF($B117=1,E$23,0)-IF(AND($B117&gt;=1,$B117&lt;=E$15),E$18+H_ServNPL,0)-IF(E$14="",IF($B117=2,E$16*H_LegalShare,0)+IF($B117=E$15,E$16*(1-H_LegalShare),0),IF($B117=E$15,E$16,0))-IF(AND($B117&gt;E$15,$B117&lt;=E$22),E$17+H_ServNPL+H_Util+E$27,0)-IF($B117=E$21,E$19+E$20,0)</f>
        <v>-384.041666666667</v>
      </c>
      <c r="F117" s="19" t="n">
        <f aca="false">IF($B117=F$22,F$26-F$28,0)-IF($B117=0,H_Acq+H_Board,0)-IF($B117=1,F$23,0)-IF(AND($B117&gt;=1,$B117&lt;=F$15),F$18+H_ServNPL,0)-IF(F$14="",IF($B117=2,F$16*H_LegalShare,0)+IF($B117=F$15,F$16*(1-H_LegalShare),0),IF($B117=F$15,F$16,0))-IF(AND($B117&gt;F$15,$B117&lt;=F$22),F$17+H_ServNPL+H_Util+F$27,0)-IF($B117=F$21,F$19+F$20,0)</f>
        <v>-495.666666666667</v>
      </c>
      <c r="G117" s="19" t="n">
        <f aca="false">IF($B117=G$22,G$26-G$28,0)-IF($B117=0,H_Acq+H_Board,0)-IF($B117=1,G$23,0)-IF(AND($B117&gt;=1,$B117&lt;=G$15),G$18+H_ServNPL,0)-IF(G$14="",IF($B117=2,G$16*H_LegalShare,0)+IF($B117=G$15,G$16*(1-H_LegalShare),0),IF($B117=G$15,G$16,0))-IF(AND($B117&gt;G$15,$B117&lt;=G$22),G$17+H_ServNPL+H_Util+G$27,0)-IF($B117=G$21,G$19+G$20,0)</f>
        <v>-763.958333333333</v>
      </c>
      <c r="H117" s="19" t="n">
        <f aca="false">IF($B117=H$22,H$26-H$28,0)-IF($B117=0,H_Acq+H_Board,0)-IF($B117=1,H$23,0)-IF(AND($B117&gt;=1,$B117&lt;=H$15),H$18+H_ServNPL,0)-IF(H$14="",IF($B117=2,H$16*H_LegalShare,0)+IF($B117=H$15,H$16*(1-H_LegalShare),0),IF($B117=H$15,H$16,0))-IF(AND($B117&gt;H$15,$B117&lt;=H$22),H$17+H_ServNPL+H_Util+H$27,0)-IF($B117=H$21,H$19+H$20,0)</f>
        <v>-298.666666666667</v>
      </c>
      <c r="I117" s="19" t="n">
        <f aca="false">IF($B117=I$22,I$26-I$28,0)-IF($B117=0,H_Acq+H_Board,0)-IF($B117=1,I$23,0)-IF(AND($B117&gt;=1,$B117&lt;=I$15),I$18+H_ServNPL,0)-IF(I$14="",IF($B117=2,I$16*H_LegalShare,0)+IF($B117=I$15,I$16*(1-H_LegalShare),0),IF($B117=I$15,I$16,0))-IF(AND($B117&gt;I$15,$B117&lt;=I$22),I$17+H_ServNPL+H_Util+I$27,0)-IF($B117=I$21,I$19+I$20,0)</f>
        <v>-1573.63198184661</v>
      </c>
      <c r="J117" s="19" t="n">
        <f aca="false">IF($B117=J$22,J$26-J$28,0)-IF($B117=0,H_Acq+H_Board,0)-IF($B117=1,J$23,0)-IF(AND($B117&gt;=1,$B117&lt;=J$15),J$18+H_ServNPL,0)-IF(J$14="",IF($B117=2,J$16*H_LegalShare,0)+IF($B117=J$15,J$16*(1-H_LegalShare),0),IF($B117=J$15,J$16,0))-IF(AND($B117&gt;J$15,$B117&lt;=J$22),J$17+H_ServNPL+H_Util+J$27,0)-IF($B117=J$21,J$19+J$20,0)</f>
        <v>-95</v>
      </c>
    </row>
    <row r="118" customFormat="false" ht="15" hidden="false" customHeight="false" outlineLevel="0" collapsed="false">
      <c r="B118" s="0" t="n">
        <v>17</v>
      </c>
      <c r="C118" s="19" t="n">
        <f aca="false">IF($B118=C$22,C$26-C$28,0)-IF($B118=0,H_Acq+H_Board,0)-IF($B118=1,C$23,0)-IF(AND($B118&gt;=1,$B118&lt;=C$15),C$18+H_ServNPL,0)-IF(C$14="",IF($B118=2,C$16*H_LegalShare,0)+IF($B118=C$15,C$16*(1-H_LegalShare),0),IF($B118=C$15,C$16,0))-IF(AND($B118&gt;C$15,$B118&lt;=C$22),C$17+H_ServNPL+H_Util+C$27,0)-IF($B118=C$21,C$19+C$20,0)</f>
        <v>0</v>
      </c>
      <c r="D118" s="19" t="n">
        <f aca="false">IF($B118=D$22,D$26-D$28,0)-IF($B118=0,H_Acq+H_Board,0)-IF($B118=1,D$23,0)-IF(AND($B118&gt;=1,$B118&lt;=D$15),D$18+H_ServNPL,0)-IF(D$14="",IF($B118=2,D$16*H_LegalShare,0)+IF($B118=D$15,D$16*(1-H_LegalShare),0),IF($B118=D$15,D$16,0))-IF(AND($B118&gt;D$15,$B118&lt;=D$22),D$17+H_ServNPL+H_Util+D$27,0)-IF($B118=D$21,D$19+D$20,0)</f>
        <v>-561.083333333333</v>
      </c>
      <c r="E118" s="19" t="n">
        <f aca="false">IF($B118=E$22,E$26-E$28,0)-IF($B118=0,H_Acq+H_Board,0)-IF($B118=1,E$23,0)-IF(AND($B118&gt;=1,$B118&lt;=E$15),E$18+H_ServNPL,0)-IF(E$14="",IF($B118=2,E$16*H_LegalShare,0)+IF($B118=E$15,E$16*(1-H_LegalShare),0),IF($B118=E$15,E$16,0))-IF(AND($B118&gt;E$15,$B118&lt;=E$22),E$17+H_ServNPL+H_Util+E$27,0)-IF($B118=E$21,E$19+E$20,0)</f>
        <v>59042.9583333333</v>
      </c>
      <c r="F118" s="19" t="n">
        <f aca="false">IF($B118=F$22,F$26-F$28,0)-IF($B118=0,H_Acq+H_Board,0)-IF($B118=1,F$23,0)-IF(AND($B118&gt;=1,$B118&lt;=F$15),F$18+H_ServNPL,0)-IF(F$14="",IF($B118=2,F$16*H_LegalShare,0)+IF($B118=F$15,F$16*(1-H_LegalShare),0),IF($B118=F$15,F$16,0))-IF(AND($B118&gt;F$15,$B118&lt;=F$22),F$17+H_ServNPL+H_Util+F$27,0)-IF($B118=F$21,F$19+F$20,0)</f>
        <v>-495.666666666667</v>
      </c>
      <c r="G118" s="19" t="n">
        <f aca="false">IF($B118=G$22,G$26-G$28,0)-IF($B118=0,H_Acq+H_Board,0)-IF($B118=1,G$23,0)-IF(AND($B118&gt;=1,$B118&lt;=G$15),G$18+H_ServNPL,0)-IF(G$14="",IF($B118=2,G$16*H_LegalShare,0)+IF($B118=G$15,G$16*(1-H_LegalShare),0),IF($B118=G$15,G$16,0))-IF(AND($B118&gt;G$15,$B118&lt;=G$22),G$17+H_ServNPL+H_Util+G$27,0)-IF($B118=G$21,G$19+G$20,0)</f>
        <v>221041.041666667</v>
      </c>
      <c r="H118" s="19" t="n">
        <f aca="false">IF($B118=H$22,H$26-H$28,0)-IF($B118=0,H_Acq+H_Board,0)-IF($B118=1,H$23,0)-IF(AND($B118&gt;=1,$B118&lt;=H$15),H$18+H_ServNPL,0)-IF(H$14="",IF($B118=2,H$16*H_LegalShare,0)+IF($B118=H$15,H$16*(1-H_LegalShare),0),IF($B118=H$15,H$16,0))-IF(AND($B118&gt;H$15,$B118&lt;=H$22),H$17+H_ServNPL+H_Util+H$27,0)-IF($B118=H$21,H$19+H$20,0)</f>
        <v>-298.666666666667</v>
      </c>
      <c r="I118" s="19" t="n">
        <f aca="false">IF($B118=I$22,I$26-I$28,0)-IF($B118=0,H_Acq+H_Board,0)-IF($B118=1,I$23,0)-IF(AND($B118&gt;=1,$B118&lt;=I$15),I$18+H_ServNPL,0)-IF(I$14="",IF($B118=2,I$16*H_LegalShare,0)+IF($B118=I$15,I$16*(1-H_LegalShare),0),IF($B118=I$15,I$16,0))-IF(AND($B118&gt;I$15,$B118&lt;=I$22),I$17+H_ServNPL+H_Util+I$27,0)-IF($B118=I$21,I$19+I$20,0)</f>
        <v>34959.0164595237</v>
      </c>
      <c r="J118" s="19" t="n">
        <f aca="false">IF($B118=J$22,J$26-J$28,0)-IF($B118=0,H_Acq+H_Board,0)-IF($B118=1,J$23,0)-IF(AND($B118&gt;=1,$B118&lt;=J$15),J$18+H_ServNPL,0)-IF(J$14="",IF($B118=2,J$16*H_LegalShare,0)+IF($B118=J$15,J$16*(1-H_LegalShare),0),IF($B118=J$15,J$16,0))-IF(AND($B118&gt;J$15,$B118&lt;=J$22),J$17+H_ServNPL+H_Util+J$27,0)-IF($B118=J$21,J$19+J$20,0)</f>
        <v>-95</v>
      </c>
    </row>
    <row r="119" customFormat="false" ht="15" hidden="false" customHeight="false" outlineLevel="0" collapsed="false">
      <c r="B119" s="0" t="n">
        <v>18</v>
      </c>
      <c r="C119" s="19" t="n">
        <f aca="false">IF($B119=C$22,C$26-C$28,0)-IF($B119=0,H_Acq+H_Board,0)-IF($B119=1,C$23,0)-IF(AND($B119&gt;=1,$B119&lt;=C$15),C$18+H_ServNPL,0)-IF(C$14="",IF($B119=2,C$16*H_LegalShare,0)+IF($B119=C$15,C$16*(1-H_LegalShare),0),IF($B119=C$15,C$16,0))-IF(AND($B119&gt;C$15,$B119&lt;=C$22),C$17+H_ServNPL+H_Util+C$27,0)-IF($B119=C$21,C$19+C$20,0)</f>
        <v>0</v>
      </c>
      <c r="D119" s="19" t="n">
        <f aca="false">IF($B119=D$22,D$26-D$28,0)-IF($B119=0,H_Acq+H_Board,0)-IF($B119=1,D$23,0)-IF(AND($B119&gt;=1,$B119&lt;=D$15),D$18+H_ServNPL,0)-IF(D$14="",IF($B119=2,D$16*H_LegalShare,0)+IF($B119=D$15,D$16*(1-H_LegalShare),0),IF($B119=D$15,D$16,0))-IF(AND($B119&gt;D$15,$B119&lt;=D$22),D$17+H_ServNPL+H_Util+D$27,0)-IF($B119=D$21,D$19+D$20,0)</f>
        <v>-561.083333333333</v>
      </c>
      <c r="E119" s="19" t="n">
        <f aca="false">IF($B119=E$22,E$26-E$28,0)-IF($B119=0,H_Acq+H_Board,0)-IF($B119=1,E$23,0)-IF(AND($B119&gt;=1,$B119&lt;=E$15),E$18+H_ServNPL,0)-IF(E$14="",IF($B119=2,E$16*H_LegalShare,0)+IF($B119=E$15,E$16*(1-H_LegalShare),0),IF($B119=E$15,E$16,0))-IF(AND($B119&gt;E$15,$B119&lt;=E$22),E$17+H_ServNPL+H_Util+E$27,0)-IF($B119=E$21,E$19+E$20,0)</f>
        <v>0</v>
      </c>
      <c r="F119" s="19" t="n">
        <f aca="false">IF($B119=F$22,F$26-F$28,0)-IF($B119=0,H_Acq+H_Board,0)-IF($B119=1,F$23,0)-IF(AND($B119&gt;=1,$B119&lt;=F$15),F$18+H_ServNPL,0)-IF(F$14="",IF($B119=2,F$16*H_LegalShare,0)+IF($B119=F$15,F$16*(1-H_LegalShare),0),IF($B119=F$15,F$16,0))-IF(AND($B119&gt;F$15,$B119&lt;=F$22),F$17+H_ServNPL+H_Util+F$27,0)-IF($B119=F$21,F$19+F$20,0)</f>
        <v>-495.666666666667</v>
      </c>
      <c r="G119" s="19" t="n">
        <f aca="false">IF($B119=G$22,G$26-G$28,0)-IF($B119=0,H_Acq+H_Board,0)-IF($B119=1,G$23,0)-IF(AND($B119&gt;=1,$B119&lt;=G$15),G$18+H_ServNPL,0)-IF(G$14="",IF($B119=2,G$16*H_LegalShare,0)+IF($B119=G$15,G$16*(1-H_LegalShare),0),IF($B119=G$15,G$16,0))-IF(AND($B119&gt;G$15,$B119&lt;=G$22),G$17+H_ServNPL+H_Util+G$27,0)-IF($B119=G$21,G$19+G$20,0)</f>
        <v>0</v>
      </c>
      <c r="H119" s="19" t="n">
        <f aca="false">IF($B119=H$22,H$26-H$28,0)-IF($B119=0,H_Acq+H_Board,0)-IF($B119=1,H$23,0)-IF(AND($B119&gt;=1,$B119&lt;=H$15),H$18+H_ServNPL,0)-IF(H$14="",IF($B119=2,H$16*H_LegalShare,0)+IF($B119=H$15,H$16*(1-H_LegalShare),0),IF($B119=H$15,H$16,0))-IF(AND($B119&gt;H$15,$B119&lt;=H$22),H$17+H_ServNPL+H_Util+H$27,0)-IF($B119=H$21,H$19+H$20,0)</f>
        <v>-298.666666666667</v>
      </c>
      <c r="I119" s="19" t="n">
        <f aca="false">IF($B119=I$22,I$26-I$28,0)-IF($B119=0,H_Acq+H_Board,0)-IF($B119=1,I$23,0)-IF(AND($B119&gt;=1,$B119&lt;=I$15),I$18+H_ServNPL,0)-IF(I$14="",IF($B119=2,I$16*H_LegalShare,0)+IF($B119=I$15,I$16*(1-H_LegalShare),0),IF($B119=I$15,I$16,0))-IF(AND($B119&gt;I$15,$B119&lt;=I$22),I$17+H_ServNPL+H_Util+I$27,0)-IF($B119=I$21,I$19+I$20,0)</f>
        <v>0</v>
      </c>
      <c r="J119" s="19" t="n">
        <f aca="false">IF($B119=J$22,J$26-J$28,0)-IF($B119=0,H_Acq+H_Board,0)-IF($B119=1,J$23,0)-IF(AND($B119&gt;=1,$B119&lt;=J$15),J$18+H_ServNPL,0)-IF(J$14="",IF($B119=2,J$16*H_LegalShare,0)+IF($B119=J$15,J$16*(1-H_LegalShare),0),IF($B119=J$15,J$16,0))-IF(AND($B119&gt;J$15,$B119&lt;=J$22),J$17+H_ServNPL+H_Util+J$27,0)-IF($B119=J$21,J$19+J$20,0)</f>
        <v>-95</v>
      </c>
    </row>
    <row r="120" customFormat="false" ht="15" hidden="false" customHeight="false" outlineLevel="0" collapsed="false">
      <c r="B120" s="0" t="n">
        <v>19</v>
      </c>
      <c r="C120" s="19" t="n">
        <f aca="false">IF($B120=C$22,C$26-C$28,0)-IF($B120=0,H_Acq+H_Board,0)-IF($B120=1,C$23,0)-IF(AND($B120&gt;=1,$B120&lt;=C$15),C$18+H_ServNPL,0)-IF(C$14="",IF($B120=2,C$16*H_LegalShare,0)+IF($B120=C$15,C$16*(1-H_LegalShare),0),IF($B120=C$15,C$16,0))-IF(AND($B120&gt;C$15,$B120&lt;=C$22),C$17+H_ServNPL+H_Util+C$27,0)-IF($B120=C$21,C$19+C$20,0)</f>
        <v>0</v>
      </c>
      <c r="D120" s="19" t="n">
        <f aca="false">IF($B120=D$22,D$26-D$28,0)-IF($B120=0,H_Acq+H_Board,0)-IF($B120=1,D$23,0)-IF(AND($B120&gt;=1,$B120&lt;=D$15),D$18+H_ServNPL,0)-IF(D$14="",IF($B120=2,D$16*H_LegalShare,0)+IF($B120=D$15,D$16*(1-H_LegalShare),0),IF($B120=D$15,D$16,0))-IF(AND($B120&gt;D$15,$B120&lt;=D$22),D$17+H_ServNPL+H_Util+D$27,0)-IF($B120=D$21,D$19+D$20,0)</f>
        <v>-561.083333333333</v>
      </c>
      <c r="E120" s="19" t="n">
        <f aca="false">IF($B120=E$22,E$26-E$28,0)-IF($B120=0,H_Acq+H_Board,0)-IF($B120=1,E$23,0)-IF(AND($B120&gt;=1,$B120&lt;=E$15),E$18+H_ServNPL,0)-IF(E$14="",IF($B120=2,E$16*H_LegalShare,0)+IF($B120=E$15,E$16*(1-H_LegalShare),0),IF($B120=E$15,E$16,0))-IF(AND($B120&gt;E$15,$B120&lt;=E$22),E$17+H_ServNPL+H_Util+E$27,0)-IF($B120=E$21,E$19+E$20,0)</f>
        <v>0</v>
      </c>
      <c r="F120" s="19" t="n">
        <f aca="false">IF($B120=F$22,F$26-F$28,0)-IF($B120=0,H_Acq+H_Board,0)-IF($B120=1,F$23,0)-IF(AND($B120&gt;=1,$B120&lt;=F$15),F$18+H_ServNPL,0)-IF(F$14="",IF($B120=2,F$16*H_LegalShare,0)+IF($B120=F$15,F$16*(1-H_LegalShare),0),IF($B120=F$15,F$16,0))-IF(AND($B120&gt;F$15,$B120&lt;=F$22),F$17+H_ServNPL+H_Util+F$27,0)-IF($B120=F$21,F$19+F$20,0)</f>
        <v>106640.333333333</v>
      </c>
      <c r="G120" s="19" t="n">
        <f aca="false">IF($B120=G$22,G$26-G$28,0)-IF($B120=0,H_Acq+H_Board,0)-IF($B120=1,G$23,0)-IF(AND($B120&gt;=1,$B120&lt;=G$15),G$18+H_ServNPL,0)-IF(G$14="",IF($B120=2,G$16*H_LegalShare,0)+IF($B120=G$15,G$16*(1-H_LegalShare),0),IF($B120=G$15,G$16,0))-IF(AND($B120&gt;G$15,$B120&lt;=G$22),G$17+H_ServNPL+H_Util+G$27,0)-IF($B120=G$21,G$19+G$20,0)</f>
        <v>0</v>
      </c>
      <c r="H120" s="19" t="n">
        <f aca="false">IF($B120=H$22,H$26-H$28,0)-IF($B120=0,H_Acq+H_Board,0)-IF($B120=1,H$23,0)-IF(AND($B120&gt;=1,$B120&lt;=H$15),H$18+H_ServNPL,0)-IF(H$14="",IF($B120=2,H$16*H_LegalShare,0)+IF($B120=H$15,H$16*(1-H_LegalShare),0),IF($B120=H$15,H$16,0))-IF(AND($B120&gt;H$15,$B120&lt;=H$22),H$17+H_ServNPL+H_Util+H$27,0)-IF($B120=H$21,H$19+H$20,0)</f>
        <v>-298.666666666667</v>
      </c>
      <c r="I120" s="19" t="n">
        <f aca="false">IF($B120=I$22,I$26-I$28,0)-IF($B120=0,H_Acq+H_Board,0)-IF($B120=1,I$23,0)-IF(AND($B120&gt;=1,$B120&lt;=I$15),I$18+H_ServNPL,0)-IF(I$14="",IF($B120=2,I$16*H_LegalShare,0)+IF($B120=I$15,I$16*(1-H_LegalShare),0),IF($B120=I$15,I$16,0))-IF(AND($B120&gt;I$15,$B120&lt;=I$22),I$17+H_ServNPL+H_Util+I$27,0)-IF($B120=I$21,I$19+I$20,0)</f>
        <v>0</v>
      </c>
      <c r="J120" s="19" t="n">
        <f aca="false">IF($B120=J$22,J$26-J$28,0)-IF($B120=0,H_Acq+H_Board,0)-IF($B120=1,J$23,0)-IF(AND($B120&gt;=1,$B120&lt;=J$15),J$18+H_ServNPL,0)-IF(J$14="",IF($B120=2,J$16*H_LegalShare,0)+IF($B120=J$15,J$16*(1-H_LegalShare),0),IF($B120=J$15,J$16,0))-IF(AND($B120&gt;J$15,$B120&lt;=J$22),J$17+H_ServNPL+H_Util+J$27,0)-IF($B120=J$21,J$19+J$20,0)</f>
        <v>-95</v>
      </c>
    </row>
    <row r="121" customFormat="false" ht="15" hidden="false" customHeight="false" outlineLevel="0" collapsed="false">
      <c r="B121" s="0" t="n">
        <v>20</v>
      </c>
      <c r="C121" s="19" t="n">
        <f aca="false">IF($B121=C$22,C$26-C$28,0)-IF($B121=0,H_Acq+H_Board,0)-IF($B121=1,C$23,0)-IF(AND($B121&gt;=1,$B121&lt;=C$15),C$18+H_ServNPL,0)-IF(C$14="",IF($B121=2,C$16*H_LegalShare,0)+IF($B121=C$15,C$16*(1-H_LegalShare),0),IF($B121=C$15,C$16,0))-IF(AND($B121&gt;C$15,$B121&lt;=C$22),C$17+H_ServNPL+H_Util+C$27,0)-IF($B121=C$21,C$19+C$20,0)</f>
        <v>0</v>
      </c>
      <c r="D121" s="19" t="n">
        <f aca="false">IF($B121=D$22,D$26-D$28,0)-IF($B121=0,H_Acq+H_Board,0)-IF($B121=1,D$23,0)-IF(AND($B121&gt;=1,$B121&lt;=D$15),D$18+H_ServNPL,0)-IF(D$14="",IF($B121=2,D$16*H_LegalShare,0)+IF($B121=D$15,D$16*(1-H_LegalShare),0),IF($B121=D$15,D$16,0))-IF(AND($B121&gt;D$15,$B121&lt;=D$22),D$17+H_ServNPL+H_Util+D$27,0)-IF($B121=D$21,D$19+D$20,0)</f>
        <v>-561.083333333333</v>
      </c>
      <c r="E121" s="19" t="n">
        <f aca="false">IF($B121=E$22,E$26-E$28,0)-IF($B121=0,H_Acq+H_Board,0)-IF($B121=1,E$23,0)-IF(AND($B121&gt;=1,$B121&lt;=E$15),E$18+H_ServNPL,0)-IF(E$14="",IF($B121=2,E$16*H_LegalShare,0)+IF($B121=E$15,E$16*(1-H_LegalShare),0),IF($B121=E$15,E$16,0))-IF(AND($B121&gt;E$15,$B121&lt;=E$22),E$17+H_ServNPL+H_Util+E$27,0)-IF($B121=E$21,E$19+E$20,0)</f>
        <v>0</v>
      </c>
      <c r="F121" s="19" t="n">
        <f aca="false">IF($B121=F$22,F$26-F$28,0)-IF($B121=0,H_Acq+H_Board,0)-IF($B121=1,F$23,0)-IF(AND($B121&gt;=1,$B121&lt;=F$15),F$18+H_ServNPL,0)-IF(F$14="",IF($B121=2,F$16*H_LegalShare,0)+IF($B121=F$15,F$16*(1-H_LegalShare),0),IF($B121=F$15,F$16,0))-IF(AND($B121&gt;F$15,$B121&lt;=F$22),F$17+H_ServNPL+H_Util+F$27,0)-IF($B121=F$21,F$19+F$20,0)</f>
        <v>0</v>
      </c>
      <c r="G121" s="19" t="n">
        <f aca="false">IF($B121=G$22,G$26-G$28,0)-IF($B121=0,H_Acq+H_Board,0)-IF($B121=1,G$23,0)-IF(AND($B121&gt;=1,$B121&lt;=G$15),G$18+H_ServNPL,0)-IF(G$14="",IF($B121=2,G$16*H_LegalShare,0)+IF($B121=G$15,G$16*(1-H_LegalShare),0),IF($B121=G$15,G$16,0))-IF(AND($B121&gt;G$15,$B121&lt;=G$22),G$17+H_ServNPL+H_Util+G$27,0)-IF($B121=G$21,G$19+G$20,0)</f>
        <v>0</v>
      </c>
      <c r="H121" s="19" t="n">
        <f aca="false">IF($B121=H$22,H$26-H$28,0)-IF($B121=0,H_Acq+H_Board,0)-IF($B121=1,H$23,0)-IF(AND($B121&gt;=1,$B121&lt;=H$15),H$18+H_ServNPL,0)-IF(H$14="",IF($B121=2,H$16*H_LegalShare,0)+IF($B121=H$15,H$16*(1-H_LegalShare),0),IF($B121=H$15,H$16,0))-IF(AND($B121&gt;H$15,$B121&lt;=H$22),H$17+H_ServNPL+H_Util+H$27,0)-IF($B121=H$21,H$19+H$20,0)</f>
        <v>-298.666666666667</v>
      </c>
      <c r="I121" s="19" t="n">
        <f aca="false">IF($B121=I$22,I$26-I$28,0)-IF($B121=0,H_Acq+H_Board,0)-IF($B121=1,I$23,0)-IF(AND($B121&gt;=1,$B121&lt;=I$15),I$18+H_ServNPL,0)-IF(I$14="",IF($B121=2,I$16*H_LegalShare,0)+IF($B121=I$15,I$16*(1-H_LegalShare),0),IF($B121=I$15,I$16,0))-IF(AND($B121&gt;I$15,$B121&lt;=I$22),I$17+H_ServNPL+H_Util+I$27,0)-IF($B121=I$21,I$19+I$20,0)</f>
        <v>0</v>
      </c>
      <c r="J121" s="19" t="n">
        <f aca="false">IF($B121=J$22,J$26-J$28,0)-IF($B121=0,H_Acq+H_Board,0)-IF($B121=1,J$23,0)-IF(AND($B121&gt;=1,$B121&lt;=J$15),J$18+H_ServNPL,0)-IF(J$14="",IF($B121=2,J$16*H_LegalShare,0)+IF($B121=J$15,J$16*(1-H_LegalShare),0),IF($B121=J$15,J$16,0))-IF(AND($B121&gt;J$15,$B121&lt;=J$22),J$17+H_ServNPL+H_Util+J$27,0)-IF($B121=J$21,J$19+J$20,0)</f>
        <v>-95</v>
      </c>
    </row>
    <row r="122" customFormat="false" ht="15" hidden="false" customHeight="false" outlineLevel="0" collapsed="false">
      <c r="B122" s="0" t="n">
        <v>21</v>
      </c>
      <c r="C122" s="19" t="n">
        <f aca="false">IF($B122=C$22,C$26-C$28,0)-IF($B122=0,H_Acq+H_Board,0)-IF($B122=1,C$23,0)-IF(AND($B122&gt;=1,$B122&lt;=C$15),C$18+H_ServNPL,0)-IF(C$14="",IF($B122=2,C$16*H_LegalShare,0)+IF($B122=C$15,C$16*(1-H_LegalShare),0),IF($B122=C$15,C$16,0))-IF(AND($B122&gt;C$15,$B122&lt;=C$22),C$17+H_ServNPL+H_Util+C$27,0)-IF($B122=C$21,C$19+C$20,0)</f>
        <v>0</v>
      </c>
      <c r="D122" s="19" t="n">
        <f aca="false">IF($B122=D$22,D$26-D$28,0)-IF($B122=0,H_Acq+H_Board,0)-IF($B122=1,D$23,0)-IF(AND($B122&gt;=1,$B122&lt;=D$15),D$18+H_ServNPL,0)-IF(D$14="",IF($B122=2,D$16*H_LegalShare,0)+IF($B122=D$15,D$16*(1-H_LegalShare),0),IF($B122=D$15,D$16,0))-IF(AND($B122&gt;D$15,$B122&lt;=D$22),D$17+H_ServNPL+H_Util+D$27,0)-IF($B122=D$21,D$19+D$20,0)</f>
        <v>-561.083333333333</v>
      </c>
      <c r="E122" s="19" t="n">
        <f aca="false">IF($B122=E$22,E$26-E$28,0)-IF($B122=0,H_Acq+H_Board,0)-IF($B122=1,E$23,0)-IF(AND($B122&gt;=1,$B122&lt;=E$15),E$18+H_ServNPL,0)-IF(E$14="",IF($B122=2,E$16*H_LegalShare,0)+IF($B122=E$15,E$16*(1-H_LegalShare),0),IF($B122=E$15,E$16,0))-IF(AND($B122&gt;E$15,$B122&lt;=E$22),E$17+H_ServNPL+H_Util+E$27,0)-IF($B122=E$21,E$19+E$20,0)</f>
        <v>0</v>
      </c>
      <c r="F122" s="19" t="n">
        <f aca="false">IF($B122=F$22,F$26-F$28,0)-IF($B122=0,H_Acq+H_Board,0)-IF($B122=1,F$23,0)-IF(AND($B122&gt;=1,$B122&lt;=F$15),F$18+H_ServNPL,0)-IF(F$14="",IF($B122=2,F$16*H_LegalShare,0)+IF($B122=F$15,F$16*(1-H_LegalShare),0),IF($B122=F$15,F$16,0))-IF(AND($B122&gt;F$15,$B122&lt;=F$22),F$17+H_ServNPL+H_Util+F$27,0)-IF($B122=F$21,F$19+F$20,0)</f>
        <v>0</v>
      </c>
      <c r="G122" s="19" t="n">
        <f aca="false">IF($B122=G$22,G$26-G$28,0)-IF($B122=0,H_Acq+H_Board,0)-IF($B122=1,G$23,0)-IF(AND($B122&gt;=1,$B122&lt;=G$15),G$18+H_ServNPL,0)-IF(G$14="",IF($B122=2,G$16*H_LegalShare,0)+IF($B122=G$15,G$16*(1-H_LegalShare),0),IF($B122=G$15,G$16,0))-IF(AND($B122&gt;G$15,$B122&lt;=G$22),G$17+H_ServNPL+H_Util+G$27,0)-IF($B122=G$21,G$19+G$20,0)</f>
        <v>0</v>
      </c>
      <c r="H122" s="19" t="n">
        <f aca="false">IF($B122=H$22,H$26-H$28,0)-IF($B122=0,H_Acq+H_Board,0)-IF($B122=1,H$23,0)-IF(AND($B122&gt;=1,$B122&lt;=H$15),H$18+H_ServNPL,0)-IF(H$14="",IF($B122=2,H$16*H_LegalShare,0)+IF($B122=H$15,H$16*(1-H_LegalShare),0),IF($B122=H$15,H$16,0))-IF(AND($B122&gt;H$15,$B122&lt;=H$22),H$17+H_ServNPL+H_Util+H$27,0)-IF($B122=H$21,H$19+H$20,0)</f>
        <v>-298.666666666667</v>
      </c>
      <c r="I122" s="19" t="n">
        <f aca="false">IF($B122=I$22,I$26-I$28,0)-IF($B122=0,H_Acq+H_Board,0)-IF($B122=1,I$23,0)-IF(AND($B122&gt;=1,$B122&lt;=I$15),I$18+H_ServNPL,0)-IF(I$14="",IF($B122=2,I$16*H_LegalShare,0)+IF($B122=I$15,I$16*(1-H_LegalShare),0),IF($B122=I$15,I$16,0))-IF(AND($B122&gt;I$15,$B122&lt;=I$22),I$17+H_ServNPL+H_Util+I$27,0)-IF($B122=I$21,I$19+I$20,0)</f>
        <v>0</v>
      </c>
      <c r="J122" s="19" t="n">
        <f aca="false">IF($B122=J$22,J$26-J$28,0)-IF($B122=0,H_Acq+H_Board,0)-IF($B122=1,J$23,0)-IF(AND($B122&gt;=1,$B122&lt;=J$15),J$18+H_ServNPL,0)-IF(J$14="",IF($B122=2,J$16*H_LegalShare,0)+IF($B122=J$15,J$16*(1-H_LegalShare),0),IF($B122=J$15,J$16,0))-IF(AND($B122&gt;J$15,$B122&lt;=J$22),J$17+H_ServNPL+H_Util+J$27,0)-IF($B122=J$21,J$19+J$20,0)</f>
        <v>-95</v>
      </c>
    </row>
    <row r="123" customFormat="false" ht="15" hidden="false" customHeight="false" outlineLevel="0" collapsed="false">
      <c r="B123" s="0" t="n">
        <v>22</v>
      </c>
      <c r="C123" s="19" t="n">
        <f aca="false">IF($B123=C$22,C$26-C$28,0)-IF($B123=0,H_Acq+H_Board,0)-IF($B123=1,C$23,0)-IF(AND($B123&gt;=1,$B123&lt;=C$15),C$18+H_ServNPL,0)-IF(C$14="",IF($B123=2,C$16*H_LegalShare,0)+IF($B123=C$15,C$16*(1-H_LegalShare),0),IF($B123=C$15,C$16,0))-IF(AND($B123&gt;C$15,$B123&lt;=C$22),C$17+H_ServNPL+H_Util+C$27,0)-IF($B123=C$21,C$19+C$20,0)</f>
        <v>0</v>
      </c>
      <c r="D123" s="19" t="n">
        <f aca="false">IF($B123=D$22,D$26-D$28,0)-IF($B123=0,H_Acq+H_Board,0)-IF($B123=1,D$23,0)-IF(AND($B123&gt;=1,$B123&lt;=D$15),D$18+H_ServNPL,0)-IF(D$14="",IF($B123=2,D$16*H_LegalShare,0)+IF($B123=D$15,D$16*(1-H_LegalShare),0),IF($B123=D$15,D$16,0))-IF(AND($B123&gt;D$15,$B123&lt;=D$22),D$17+H_ServNPL+H_Util+D$27,0)-IF($B123=D$21,D$19+D$20,0)</f>
        <v>-561.083333333333</v>
      </c>
      <c r="E123" s="19" t="n">
        <f aca="false">IF($B123=E$22,E$26-E$28,0)-IF($B123=0,H_Acq+H_Board,0)-IF($B123=1,E$23,0)-IF(AND($B123&gt;=1,$B123&lt;=E$15),E$18+H_ServNPL,0)-IF(E$14="",IF($B123=2,E$16*H_LegalShare,0)+IF($B123=E$15,E$16*(1-H_LegalShare),0),IF($B123=E$15,E$16,0))-IF(AND($B123&gt;E$15,$B123&lt;=E$22),E$17+H_ServNPL+H_Util+E$27,0)-IF($B123=E$21,E$19+E$20,0)</f>
        <v>0</v>
      </c>
      <c r="F123" s="19" t="n">
        <f aca="false">IF($B123=F$22,F$26-F$28,0)-IF($B123=0,H_Acq+H_Board,0)-IF($B123=1,F$23,0)-IF(AND($B123&gt;=1,$B123&lt;=F$15),F$18+H_ServNPL,0)-IF(F$14="",IF($B123=2,F$16*H_LegalShare,0)+IF($B123=F$15,F$16*(1-H_LegalShare),0),IF($B123=F$15,F$16,0))-IF(AND($B123&gt;F$15,$B123&lt;=F$22),F$17+H_ServNPL+H_Util+F$27,0)-IF($B123=F$21,F$19+F$20,0)</f>
        <v>0</v>
      </c>
      <c r="G123" s="19" t="n">
        <f aca="false">IF($B123=G$22,G$26-G$28,0)-IF($B123=0,H_Acq+H_Board,0)-IF($B123=1,G$23,0)-IF(AND($B123&gt;=1,$B123&lt;=G$15),G$18+H_ServNPL,0)-IF(G$14="",IF($B123=2,G$16*H_LegalShare,0)+IF($B123=G$15,G$16*(1-H_LegalShare),0),IF($B123=G$15,G$16,0))-IF(AND($B123&gt;G$15,$B123&lt;=G$22),G$17+H_ServNPL+H_Util+G$27,0)-IF($B123=G$21,G$19+G$20,0)</f>
        <v>0</v>
      </c>
      <c r="H123" s="19" t="n">
        <f aca="false">IF($B123=H$22,H$26-H$28,0)-IF($B123=0,H_Acq+H_Board,0)-IF($B123=1,H$23,0)-IF(AND($B123&gt;=1,$B123&lt;=H$15),H$18+H_ServNPL,0)-IF(H$14="",IF($B123=2,H$16*H_LegalShare,0)+IF($B123=H$15,H$16*(1-H_LegalShare),0),IF($B123=H$15,H$16,0))-IF(AND($B123&gt;H$15,$B123&lt;=H$22),H$17+H_ServNPL+H_Util+H$27,0)-IF($B123=H$21,H$19+H$20,0)</f>
        <v>-298.666666666667</v>
      </c>
      <c r="I123" s="19" t="n">
        <f aca="false">IF($B123=I$22,I$26-I$28,0)-IF($B123=0,H_Acq+H_Board,0)-IF($B123=1,I$23,0)-IF(AND($B123&gt;=1,$B123&lt;=I$15),I$18+H_ServNPL,0)-IF(I$14="",IF($B123=2,I$16*H_LegalShare,0)+IF($B123=I$15,I$16*(1-H_LegalShare),0),IF($B123=I$15,I$16,0))-IF(AND($B123&gt;I$15,$B123&lt;=I$22),I$17+H_ServNPL+H_Util+I$27,0)-IF($B123=I$21,I$19+I$20,0)</f>
        <v>0</v>
      </c>
      <c r="J123" s="19" t="n">
        <f aca="false">IF($B123=J$22,J$26-J$28,0)-IF($B123=0,H_Acq+H_Board,0)-IF($B123=1,J$23,0)-IF(AND($B123&gt;=1,$B123&lt;=J$15),J$18+H_ServNPL,0)-IF(J$14="",IF($B123=2,J$16*H_LegalShare,0)+IF($B123=J$15,J$16*(1-H_LegalShare),0),IF($B123=J$15,J$16,0))-IF(AND($B123&gt;J$15,$B123&lt;=J$22),J$17+H_ServNPL+H_Util+J$27,0)-IF($B123=J$21,J$19+J$20,0)</f>
        <v>-95</v>
      </c>
    </row>
    <row r="124" customFormat="false" ht="15" hidden="false" customHeight="false" outlineLevel="0" collapsed="false">
      <c r="B124" s="0" t="n">
        <v>23</v>
      </c>
      <c r="C124" s="19" t="n">
        <f aca="false">IF($B124=C$22,C$26-C$28,0)-IF($B124=0,H_Acq+H_Board,0)-IF($B124=1,C$23,0)-IF(AND($B124&gt;=1,$B124&lt;=C$15),C$18+H_ServNPL,0)-IF(C$14="",IF($B124=2,C$16*H_LegalShare,0)+IF($B124=C$15,C$16*(1-H_LegalShare),0),IF($B124=C$15,C$16,0))-IF(AND($B124&gt;C$15,$B124&lt;=C$22),C$17+H_ServNPL+H_Util+C$27,0)-IF($B124=C$21,C$19+C$20,0)</f>
        <v>0</v>
      </c>
      <c r="D124" s="19" t="n">
        <f aca="false">IF($B124=D$22,D$26-D$28,0)-IF($B124=0,H_Acq+H_Board,0)-IF($B124=1,D$23,0)-IF(AND($B124&gt;=1,$B124&lt;=D$15),D$18+H_ServNPL,0)-IF(D$14="",IF($B124=2,D$16*H_LegalShare,0)+IF($B124=D$15,D$16*(1-H_LegalShare),0),IF($B124=D$15,D$16,0))-IF(AND($B124&gt;D$15,$B124&lt;=D$22),D$17+H_ServNPL+H_Util+D$27,0)-IF($B124=D$21,D$19+D$20,0)</f>
        <v>-561.083333333333</v>
      </c>
      <c r="E124" s="19" t="n">
        <f aca="false">IF($B124=E$22,E$26-E$28,0)-IF($B124=0,H_Acq+H_Board,0)-IF($B124=1,E$23,0)-IF(AND($B124&gt;=1,$B124&lt;=E$15),E$18+H_ServNPL,0)-IF(E$14="",IF($B124=2,E$16*H_LegalShare,0)+IF($B124=E$15,E$16*(1-H_LegalShare),0),IF($B124=E$15,E$16,0))-IF(AND($B124&gt;E$15,$B124&lt;=E$22),E$17+H_ServNPL+H_Util+E$27,0)-IF($B124=E$21,E$19+E$20,0)</f>
        <v>0</v>
      </c>
      <c r="F124" s="19" t="n">
        <f aca="false">IF($B124=F$22,F$26-F$28,0)-IF($B124=0,H_Acq+H_Board,0)-IF($B124=1,F$23,0)-IF(AND($B124&gt;=1,$B124&lt;=F$15),F$18+H_ServNPL,0)-IF(F$14="",IF($B124=2,F$16*H_LegalShare,0)+IF($B124=F$15,F$16*(1-H_LegalShare),0),IF($B124=F$15,F$16,0))-IF(AND($B124&gt;F$15,$B124&lt;=F$22),F$17+H_ServNPL+H_Util+F$27,0)-IF($B124=F$21,F$19+F$20,0)</f>
        <v>0</v>
      </c>
      <c r="G124" s="19" t="n">
        <f aca="false">IF($B124=G$22,G$26-G$28,0)-IF($B124=0,H_Acq+H_Board,0)-IF($B124=1,G$23,0)-IF(AND($B124&gt;=1,$B124&lt;=G$15),G$18+H_ServNPL,0)-IF(G$14="",IF($B124=2,G$16*H_LegalShare,0)+IF($B124=G$15,G$16*(1-H_LegalShare),0),IF($B124=G$15,G$16,0))-IF(AND($B124&gt;G$15,$B124&lt;=G$22),G$17+H_ServNPL+H_Util+G$27,0)-IF($B124=G$21,G$19+G$20,0)</f>
        <v>0</v>
      </c>
      <c r="H124" s="19" t="n">
        <f aca="false">IF($B124=H$22,H$26-H$28,0)-IF($B124=0,H_Acq+H_Board,0)-IF($B124=1,H$23,0)-IF(AND($B124&gt;=1,$B124&lt;=H$15),H$18+H_ServNPL,0)-IF(H$14="",IF($B124=2,H$16*H_LegalShare,0)+IF($B124=H$15,H$16*(1-H_LegalShare),0),IF($B124=H$15,H$16,0))-IF(AND($B124&gt;H$15,$B124&lt;=H$22),H$17+H_ServNPL+H_Util+H$27,0)-IF($B124=H$21,H$19+H$20,0)</f>
        <v>-298.666666666667</v>
      </c>
      <c r="I124" s="19" t="n">
        <f aca="false">IF($B124=I$22,I$26-I$28,0)-IF($B124=0,H_Acq+H_Board,0)-IF($B124=1,I$23,0)-IF(AND($B124&gt;=1,$B124&lt;=I$15),I$18+H_ServNPL,0)-IF(I$14="",IF($B124=2,I$16*H_LegalShare,0)+IF($B124=I$15,I$16*(1-H_LegalShare),0),IF($B124=I$15,I$16,0))-IF(AND($B124&gt;I$15,$B124&lt;=I$22),I$17+H_ServNPL+H_Util+I$27,0)-IF($B124=I$21,I$19+I$20,0)</f>
        <v>0</v>
      </c>
      <c r="J124" s="19" t="n">
        <f aca="false">IF($B124=J$22,J$26-J$28,0)-IF($B124=0,H_Acq+H_Board,0)-IF($B124=1,J$23,0)-IF(AND($B124&gt;=1,$B124&lt;=J$15),J$18+H_ServNPL,0)-IF(J$14="",IF($B124=2,J$16*H_LegalShare,0)+IF($B124=J$15,J$16*(1-H_LegalShare),0),IF($B124=J$15,J$16,0))-IF(AND($B124&gt;J$15,$B124&lt;=J$22),J$17+H_ServNPL+H_Util+J$27,0)-IF($B124=J$21,J$19+J$20,0)</f>
        <v>-95</v>
      </c>
    </row>
    <row r="125" customFormat="false" ht="15" hidden="false" customHeight="false" outlineLevel="0" collapsed="false">
      <c r="B125" s="0" t="n">
        <v>24</v>
      </c>
      <c r="C125" s="19" t="n">
        <f aca="false">IF($B125=C$22,C$26-C$28,0)-IF($B125=0,H_Acq+H_Board,0)-IF($B125=1,C$23,0)-IF(AND($B125&gt;=1,$B125&lt;=C$15),C$18+H_ServNPL,0)-IF(C$14="",IF($B125=2,C$16*H_LegalShare,0)+IF($B125=C$15,C$16*(1-H_LegalShare),0),IF($B125=C$15,C$16,0))-IF(AND($B125&gt;C$15,$B125&lt;=C$22),C$17+H_ServNPL+H_Util+C$27,0)-IF($B125=C$21,C$19+C$20,0)</f>
        <v>0</v>
      </c>
      <c r="D125" s="19" t="n">
        <f aca="false">IF($B125=D$22,D$26-D$28,0)-IF($B125=0,H_Acq+H_Board,0)-IF($B125=1,D$23,0)-IF(AND($B125&gt;=1,$B125&lt;=D$15),D$18+H_ServNPL,0)-IF(D$14="",IF($B125=2,D$16*H_LegalShare,0)+IF($B125=D$15,D$16*(1-H_LegalShare),0),IF($B125=D$15,D$16,0))-IF(AND($B125&gt;D$15,$B125&lt;=D$22),D$17+H_ServNPL+H_Util+D$27,0)-IF($B125=D$21,D$19+D$20,0)</f>
        <v>-561.083333333333</v>
      </c>
      <c r="E125" s="19" t="n">
        <f aca="false">IF($B125=E$22,E$26-E$28,0)-IF($B125=0,H_Acq+H_Board,0)-IF($B125=1,E$23,0)-IF(AND($B125&gt;=1,$B125&lt;=E$15),E$18+H_ServNPL,0)-IF(E$14="",IF($B125=2,E$16*H_LegalShare,0)+IF($B125=E$15,E$16*(1-H_LegalShare),0),IF($B125=E$15,E$16,0))-IF(AND($B125&gt;E$15,$B125&lt;=E$22),E$17+H_ServNPL+H_Util+E$27,0)-IF($B125=E$21,E$19+E$20,0)</f>
        <v>0</v>
      </c>
      <c r="F125" s="19" t="n">
        <f aca="false">IF($B125=F$22,F$26-F$28,0)-IF($B125=0,H_Acq+H_Board,0)-IF($B125=1,F$23,0)-IF(AND($B125&gt;=1,$B125&lt;=F$15),F$18+H_ServNPL,0)-IF(F$14="",IF($B125=2,F$16*H_LegalShare,0)+IF($B125=F$15,F$16*(1-H_LegalShare),0),IF($B125=F$15,F$16,0))-IF(AND($B125&gt;F$15,$B125&lt;=F$22),F$17+H_ServNPL+H_Util+F$27,0)-IF($B125=F$21,F$19+F$20,0)</f>
        <v>0</v>
      </c>
      <c r="G125" s="19" t="n">
        <f aca="false">IF($B125=G$22,G$26-G$28,0)-IF($B125=0,H_Acq+H_Board,0)-IF($B125=1,G$23,0)-IF(AND($B125&gt;=1,$B125&lt;=G$15),G$18+H_ServNPL,0)-IF(G$14="",IF($B125=2,G$16*H_LegalShare,0)+IF($B125=G$15,G$16*(1-H_LegalShare),0),IF($B125=G$15,G$16,0))-IF(AND($B125&gt;G$15,$B125&lt;=G$22),G$17+H_ServNPL+H_Util+G$27,0)-IF($B125=G$21,G$19+G$20,0)</f>
        <v>0</v>
      </c>
      <c r="H125" s="19" t="n">
        <f aca="false">IF($B125=H$22,H$26-H$28,0)-IF($B125=0,H_Acq+H_Board,0)-IF($B125=1,H$23,0)-IF(AND($B125&gt;=1,$B125&lt;=H$15),H$18+H_ServNPL,0)-IF(H$14="",IF($B125=2,H$16*H_LegalShare,0)+IF($B125=H$15,H$16*(1-H_LegalShare),0),IF($B125=H$15,H$16,0))-IF(AND($B125&gt;H$15,$B125&lt;=H$22),H$17+H_ServNPL+H_Util+H$27,0)-IF($B125=H$21,H$19+H$20,0)</f>
        <v>-298.666666666667</v>
      </c>
      <c r="I125" s="19" t="n">
        <f aca="false">IF($B125=I$22,I$26-I$28,0)-IF($B125=0,H_Acq+H_Board,0)-IF($B125=1,I$23,0)-IF(AND($B125&gt;=1,$B125&lt;=I$15),I$18+H_ServNPL,0)-IF(I$14="",IF($B125=2,I$16*H_LegalShare,0)+IF($B125=I$15,I$16*(1-H_LegalShare),0),IF($B125=I$15,I$16,0))-IF(AND($B125&gt;I$15,$B125&lt;=I$22),I$17+H_ServNPL+H_Util+I$27,0)-IF($B125=I$21,I$19+I$20,0)</f>
        <v>0</v>
      </c>
      <c r="J125" s="19" t="n">
        <f aca="false">IF($B125=J$22,J$26-J$28,0)-IF($B125=0,H_Acq+H_Board,0)-IF($B125=1,J$23,0)-IF(AND($B125&gt;=1,$B125&lt;=J$15),J$18+H_ServNPL,0)-IF(J$14="",IF($B125=2,J$16*H_LegalShare,0)+IF($B125=J$15,J$16*(1-H_LegalShare),0),IF($B125=J$15,J$16,0))-IF(AND($B125&gt;J$15,$B125&lt;=J$22),J$17+H_ServNPL+H_Util+J$27,0)-IF($B125=J$21,J$19+J$20,0)</f>
        <v>-95</v>
      </c>
    </row>
    <row r="126" customFormat="false" ht="15" hidden="false" customHeight="false" outlineLevel="0" collapsed="false">
      <c r="B126" s="0" t="n">
        <v>25</v>
      </c>
      <c r="C126" s="19" t="n">
        <f aca="false">IF($B126=C$22,C$26-C$28,0)-IF($B126=0,H_Acq+H_Board,0)-IF($B126=1,C$23,0)-IF(AND($B126&gt;=1,$B126&lt;=C$15),C$18+H_ServNPL,0)-IF(C$14="",IF($B126=2,C$16*H_LegalShare,0)+IF($B126=C$15,C$16*(1-H_LegalShare),0),IF($B126=C$15,C$16,0))-IF(AND($B126&gt;C$15,$B126&lt;=C$22),C$17+H_ServNPL+H_Util+C$27,0)-IF($B126=C$21,C$19+C$20,0)</f>
        <v>0</v>
      </c>
      <c r="D126" s="19" t="n">
        <f aca="false">IF($B126=D$22,D$26-D$28,0)-IF($B126=0,H_Acq+H_Board,0)-IF($B126=1,D$23,0)-IF(AND($B126&gt;=1,$B126&lt;=D$15),D$18+H_ServNPL,0)-IF(D$14="",IF($B126=2,D$16*H_LegalShare,0)+IF($B126=D$15,D$16*(1-H_LegalShare),0),IF($B126=D$15,D$16,0))-IF(AND($B126&gt;D$15,$B126&lt;=D$22),D$17+H_ServNPL+H_Util+D$27,0)-IF($B126=D$21,D$19+D$20,0)</f>
        <v>-561.083333333333</v>
      </c>
      <c r="E126" s="19" t="n">
        <f aca="false">IF($B126=E$22,E$26-E$28,0)-IF($B126=0,H_Acq+H_Board,0)-IF($B126=1,E$23,0)-IF(AND($B126&gt;=1,$B126&lt;=E$15),E$18+H_ServNPL,0)-IF(E$14="",IF($B126=2,E$16*H_LegalShare,0)+IF($B126=E$15,E$16*(1-H_LegalShare),0),IF($B126=E$15,E$16,0))-IF(AND($B126&gt;E$15,$B126&lt;=E$22),E$17+H_ServNPL+H_Util+E$27,0)-IF($B126=E$21,E$19+E$20,0)</f>
        <v>0</v>
      </c>
      <c r="F126" s="19" t="n">
        <f aca="false">IF($B126=F$22,F$26-F$28,0)-IF($B126=0,H_Acq+H_Board,0)-IF($B126=1,F$23,0)-IF(AND($B126&gt;=1,$B126&lt;=F$15),F$18+H_ServNPL,0)-IF(F$14="",IF($B126=2,F$16*H_LegalShare,0)+IF($B126=F$15,F$16*(1-H_LegalShare),0),IF($B126=F$15,F$16,0))-IF(AND($B126&gt;F$15,$B126&lt;=F$22),F$17+H_ServNPL+H_Util+F$27,0)-IF($B126=F$21,F$19+F$20,0)</f>
        <v>0</v>
      </c>
      <c r="G126" s="19" t="n">
        <f aca="false">IF($B126=G$22,G$26-G$28,0)-IF($B126=0,H_Acq+H_Board,0)-IF($B126=1,G$23,0)-IF(AND($B126&gt;=1,$B126&lt;=G$15),G$18+H_ServNPL,0)-IF(G$14="",IF($B126=2,G$16*H_LegalShare,0)+IF($B126=G$15,G$16*(1-H_LegalShare),0),IF($B126=G$15,G$16,0))-IF(AND($B126&gt;G$15,$B126&lt;=G$22),G$17+H_ServNPL+H_Util+G$27,0)-IF($B126=G$21,G$19+G$20,0)</f>
        <v>0</v>
      </c>
      <c r="H126" s="19" t="n">
        <f aca="false">IF($B126=H$22,H$26-H$28,0)-IF($B126=0,H_Acq+H_Board,0)-IF($B126=1,H$23,0)-IF(AND($B126&gt;=1,$B126&lt;=H$15),H$18+H_ServNPL,0)-IF(H$14="",IF($B126=2,H$16*H_LegalShare,0)+IF($B126=H$15,H$16*(1-H_LegalShare),0),IF($B126=H$15,H$16,0))-IF(AND($B126&gt;H$15,$B126&lt;=H$22),H$17+H_ServNPL+H_Util+H$27,0)-IF($B126=H$21,H$19+H$20,0)</f>
        <v>-298.666666666667</v>
      </c>
      <c r="I126" s="19" t="n">
        <f aca="false">IF($B126=I$22,I$26-I$28,0)-IF($B126=0,H_Acq+H_Board,0)-IF($B126=1,I$23,0)-IF(AND($B126&gt;=1,$B126&lt;=I$15),I$18+H_ServNPL,0)-IF(I$14="",IF($B126=2,I$16*H_LegalShare,0)+IF($B126=I$15,I$16*(1-H_LegalShare),0),IF($B126=I$15,I$16,0))-IF(AND($B126&gt;I$15,$B126&lt;=I$22),I$17+H_ServNPL+H_Util+I$27,0)-IF($B126=I$21,I$19+I$20,0)</f>
        <v>0</v>
      </c>
      <c r="J126" s="19" t="n">
        <f aca="false">IF($B126=J$22,J$26-J$28,0)-IF($B126=0,H_Acq+H_Board,0)-IF($B126=1,J$23,0)-IF(AND($B126&gt;=1,$B126&lt;=J$15),J$18+H_ServNPL,0)-IF(J$14="",IF($B126=2,J$16*H_LegalShare,0)+IF($B126=J$15,J$16*(1-H_LegalShare),0),IF($B126=J$15,J$16,0))-IF(AND($B126&gt;J$15,$B126&lt;=J$22),J$17+H_ServNPL+H_Util+J$27,0)-IF($B126=J$21,J$19+J$20,0)</f>
        <v>-95</v>
      </c>
    </row>
    <row r="127" customFormat="false" ht="15" hidden="false" customHeight="false" outlineLevel="0" collapsed="false">
      <c r="B127" s="0" t="n">
        <v>26</v>
      </c>
      <c r="C127" s="19" t="n">
        <f aca="false">IF($B127=C$22,C$26-C$28,0)-IF($B127=0,H_Acq+H_Board,0)-IF($B127=1,C$23,0)-IF(AND($B127&gt;=1,$B127&lt;=C$15),C$18+H_ServNPL,0)-IF(C$14="",IF($B127=2,C$16*H_LegalShare,0)+IF($B127=C$15,C$16*(1-H_LegalShare),0),IF($B127=C$15,C$16,0))-IF(AND($B127&gt;C$15,$B127&lt;=C$22),C$17+H_ServNPL+H_Util+C$27,0)-IF($B127=C$21,C$19+C$20,0)</f>
        <v>0</v>
      </c>
      <c r="D127" s="19" t="n">
        <f aca="false">IF($B127=D$22,D$26-D$28,0)-IF($B127=0,H_Acq+H_Board,0)-IF($B127=1,D$23,0)-IF(AND($B127&gt;=1,$B127&lt;=D$15),D$18+H_ServNPL,0)-IF(D$14="",IF($B127=2,D$16*H_LegalShare,0)+IF($B127=D$15,D$16*(1-H_LegalShare),0),IF($B127=D$15,D$16,0))-IF(AND($B127&gt;D$15,$B127&lt;=D$22),D$17+H_ServNPL+H_Util+D$27,0)-IF($B127=D$21,D$19+D$20,0)</f>
        <v>-561.083333333333</v>
      </c>
      <c r="E127" s="19" t="n">
        <f aca="false">IF($B127=E$22,E$26-E$28,0)-IF($B127=0,H_Acq+H_Board,0)-IF($B127=1,E$23,0)-IF(AND($B127&gt;=1,$B127&lt;=E$15),E$18+H_ServNPL,0)-IF(E$14="",IF($B127=2,E$16*H_LegalShare,0)+IF($B127=E$15,E$16*(1-H_LegalShare),0),IF($B127=E$15,E$16,0))-IF(AND($B127&gt;E$15,$B127&lt;=E$22),E$17+H_ServNPL+H_Util+E$27,0)-IF($B127=E$21,E$19+E$20,0)</f>
        <v>0</v>
      </c>
      <c r="F127" s="19" t="n">
        <f aca="false">IF($B127=F$22,F$26-F$28,0)-IF($B127=0,H_Acq+H_Board,0)-IF($B127=1,F$23,0)-IF(AND($B127&gt;=1,$B127&lt;=F$15),F$18+H_ServNPL,0)-IF(F$14="",IF($B127=2,F$16*H_LegalShare,0)+IF($B127=F$15,F$16*(1-H_LegalShare),0),IF($B127=F$15,F$16,0))-IF(AND($B127&gt;F$15,$B127&lt;=F$22),F$17+H_ServNPL+H_Util+F$27,0)-IF($B127=F$21,F$19+F$20,0)</f>
        <v>0</v>
      </c>
      <c r="G127" s="19" t="n">
        <f aca="false">IF($B127=G$22,G$26-G$28,0)-IF($B127=0,H_Acq+H_Board,0)-IF($B127=1,G$23,0)-IF(AND($B127&gt;=1,$B127&lt;=G$15),G$18+H_ServNPL,0)-IF(G$14="",IF($B127=2,G$16*H_LegalShare,0)+IF($B127=G$15,G$16*(1-H_LegalShare),0),IF($B127=G$15,G$16,0))-IF(AND($B127&gt;G$15,$B127&lt;=G$22),G$17+H_ServNPL+H_Util+G$27,0)-IF($B127=G$21,G$19+G$20,0)</f>
        <v>0</v>
      </c>
      <c r="H127" s="19" t="n">
        <f aca="false">IF($B127=H$22,H$26-H$28,0)-IF($B127=0,H_Acq+H_Board,0)-IF($B127=1,H$23,0)-IF(AND($B127&gt;=1,$B127&lt;=H$15),H$18+H_ServNPL,0)-IF(H$14="",IF($B127=2,H$16*H_LegalShare,0)+IF($B127=H$15,H$16*(1-H_LegalShare),0),IF($B127=H$15,H$16,0))-IF(AND($B127&gt;H$15,$B127&lt;=H$22),H$17+H_ServNPL+H_Util+H$27,0)-IF($B127=H$21,H$19+H$20,0)</f>
        <v>-298.666666666667</v>
      </c>
      <c r="I127" s="19" t="n">
        <f aca="false">IF($B127=I$22,I$26-I$28,0)-IF($B127=0,H_Acq+H_Board,0)-IF($B127=1,I$23,0)-IF(AND($B127&gt;=1,$B127&lt;=I$15),I$18+H_ServNPL,0)-IF(I$14="",IF($B127=2,I$16*H_LegalShare,0)+IF($B127=I$15,I$16*(1-H_LegalShare),0),IF($B127=I$15,I$16,0))-IF(AND($B127&gt;I$15,$B127&lt;=I$22),I$17+H_ServNPL+H_Util+I$27,0)-IF($B127=I$21,I$19+I$20,0)</f>
        <v>0</v>
      </c>
      <c r="J127" s="19" t="n">
        <f aca="false">IF($B127=J$22,J$26-J$28,0)-IF($B127=0,H_Acq+H_Board,0)-IF($B127=1,J$23,0)-IF(AND($B127&gt;=1,$B127&lt;=J$15),J$18+H_ServNPL,0)-IF(J$14="",IF($B127=2,J$16*H_LegalShare,0)+IF($B127=J$15,J$16*(1-H_LegalShare),0),IF($B127=J$15,J$16,0))-IF(AND($B127&gt;J$15,$B127&lt;=J$22),J$17+H_ServNPL+H_Util+J$27,0)-IF($B127=J$21,J$19+J$20,0)</f>
        <v>-95</v>
      </c>
    </row>
    <row r="128" customFormat="false" ht="15" hidden="false" customHeight="false" outlineLevel="0" collapsed="false">
      <c r="B128" s="0" t="n">
        <v>27</v>
      </c>
      <c r="C128" s="19" t="n">
        <f aca="false">IF($B128=C$22,C$26-C$28,0)-IF($B128=0,H_Acq+H_Board,0)-IF($B128=1,C$23,0)-IF(AND($B128&gt;=1,$B128&lt;=C$15),C$18+H_ServNPL,0)-IF(C$14="",IF($B128=2,C$16*H_LegalShare,0)+IF($B128=C$15,C$16*(1-H_LegalShare),0),IF($B128=C$15,C$16,0))-IF(AND($B128&gt;C$15,$B128&lt;=C$22),C$17+H_ServNPL+H_Util+C$27,0)-IF($B128=C$21,C$19+C$20,0)</f>
        <v>0</v>
      </c>
      <c r="D128" s="19" t="n">
        <f aca="false">IF($B128=D$22,D$26-D$28,0)-IF($B128=0,H_Acq+H_Board,0)-IF($B128=1,D$23,0)-IF(AND($B128&gt;=1,$B128&lt;=D$15),D$18+H_ServNPL,0)-IF(D$14="",IF($B128=2,D$16*H_LegalShare,0)+IF($B128=D$15,D$16*(1-H_LegalShare),0),IF($B128=D$15,D$16,0))-IF(AND($B128&gt;D$15,$B128&lt;=D$22),D$17+H_ServNPL+H_Util+D$27,0)-IF($B128=D$21,D$19+D$20,0)</f>
        <v>-561.083333333333</v>
      </c>
      <c r="E128" s="19" t="n">
        <f aca="false">IF($B128=E$22,E$26-E$28,0)-IF($B128=0,H_Acq+H_Board,0)-IF($B128=1,E$23,0)-IF(AND($B128&gt;=1,$B128&lt;=E$15),E$18+H_ServNPL,0)-IF(E$14="",IF($B128=2,E$16*H_LegalShare,0)+IF($B128=E$15,E$16*(1-H_LegalShare),0),IF($B128=E$15,E$16,0))-IF(AND($B128&gt;E$15,$B128&lt;=E$22),E$17+H_ServNPL+H_Util+E$27,0)-IF($B128=E$21,E$19+E$20,0)</f>
        <v>0</v>
      </c>
      <c r="F128" s="19" t="n">
        <f aca="false">IF($B128=F$22,F$26-F$28,0)-IF($B128=0,H_Acq+H_Board,0)-IF($B128=1,F$23,0)-IF(AND($B128&gt;=1,$B128&lt;=F$15),F$18+H_ServNPL,0)-IF(F$14="",IF($B128=2,F$16*H_LegalShare,0)+IF($B128=F$15,F$16*(1-H_LegalShare),0),IF($B128=F$15,F$16,0))-IF(AND($B128&gt;F$15,$B128&lt;=F$22),F$17+H_ServNPL+H_Util+F$27,0)-IF($B128=F$21,F$19+F$20,0)</f>
        <v>0</v>
      </c>
      <c r="G128" s="19" t="n">
        <f aca="false">IF($B128=G$22,G$26-G$28,0)-IF($B128=0,H_Acq+H_Board,0)-IF($B128=1,G$23,0)-IF(AND($B128&gt;=1,$B128&lt;=G$15),G$18+H_ServNPL,0)-IF(G$14="",IF($B128=2,G$16*H_LegalShare,0)+IF($B128=G$15,G$16*(1-H_LegalShare),0),IF($B128=G$15,G$16,0))-IF(AND($B128&gt;G$15,$B128&lt;=G$22),G$17+H_ServNPL+H_Util+G$27,0)-IF($B128=G$21,G$19+G$20,0)</f>
        <v>0</v>
      </c>
      <c r="H128" s="19" t="n">
        <f aca="false">IF($B128=H$22,H$26-H$28,0)-IF($B128=0,H_Acq+H_Board,0)-IF($B128=1,H$23,0)-IF(AND($B128&gt;=1,$B128&lt;=H$15),H$18+H_ServNPL,0)-IF(H$14="",IF($B128=2,H$16*H_LegalShare,0)+IF($B128=H$15,H$16*(1-H_LegalShare),0),IF($B128=H$15,H$16,0))-IF(AND($B128&gt;H$15,$B128&lt;=H$22),H$17+H_ServNPL+H_Util+H$27,0)-IF($B128=H$21,H$19+H$20,0)</f>
        <v>-298.666666666667</v>
      </c>
      <c r="I128" s="19" t="n">
        <f aca="false">IF($B128=I$22,I$26-I$28,0)-IF($B128=0,H_Acq+H_Board,0)-IF($B128=1,I$23,0)-IF(AND($B128&gt;=1,$B128&lt;=I$15),I$18+H_ServNPL,0)-IF(I$14="",IF($B128=2,I$16*H_LegalShare,0)+IF($B128=I$15,I$16*(1-H_LegalShare),0),IF($B128=I$15,I$16,0))-IF(AND($B128&gt;I$15,$B128&lt;=I$22),I$17+H_ServNPL+H_Util+I$27,0)-IF($B128=I$21,I$19+I$20,0)</f>
        <v>0</v>
      </c>
      <c r="J128" s="19" t="n">
        <f aca="false">IF($B128=J$22,J$26-J$28,0)-IF($B128=0,H_Acq+H_Board,0)-IF($B128=1,J$23,0)-IF(AND($B128&gt;=1,$B128&lt;=J$15),J$18+H_ServNPL,0)-IF(J$14="",IF($B128=2,J$16*H_LegalShare,0)+IF($B128=J$15,J$16*(1-H_LegalShare),0),IF($B128=J$15,J$16,0))-IF(AND($B128&gt;J$15,$B128&lt;=J$22),J$17+H_ServNPL+H_Util+J$27,0)-IF($B128=J$21,J$19+J$20,0)</f>
        <v>-95</v>
      </c>
    </row>
    <row r="129" customFormat="false" ht="15" hidden="false" customHeight="false" outlineLevel="0" collapsed="false">
      <c r="B129" s="0" t="n">
        <v>28</v>
      </c>
      <c r="C129" s="19" t="n">
        <f aca="false">IF($B129=C$22,C$26-C$28,0)-IF($B129=0,H_Acq+H_Board,0)-IF($B129=1,C$23,0)-IF(AND($B129&gt;=1,$B129&lt;=C$15),C$18+H_ServNPL,0)-IF(C$14="",IF($B129=2,C$16*H_LegalShare,0)+IF($B129=C$15,C$16*(1-H_LegalShare),0),IF($B129=C$15,C$16,0))-IF(AND($B129&gt;C$15,$B129&lt;=C$22),C$17+H_ServNPL+H_Util+C$27,0)-IF($B129=C$21,C$19+C$20,0)</f>
        <v>0</v>
      </c>
      <c r="D129" s="19" t="n">
        <f aca="false">IF($B129=D$22,D$26-D$28,0)-IF($B129=0,H_Acq+H_Board,0)-IF($B129=1,D$23,0)-IF(AND($B129&gt;=1,$B129&lt;=D$15),D$18+H_ServNPL,0)-IF(D$14="",IF($B129=2,D$16*H_LegalShare,0)+IF($B129=D$15,D$16*(1-H_LegalShare),0),IF($B129=D$15,D$16,0))-IF(AND($B129&gt;D$15,$B129&lt;=D$22),D$17+H_ServNPL+H_Util+D$27,0)-IF($B129=D$21,D$19+D$20,0)</f>
        <v>-561.083333333333</v>
      </c>
      <c r="E129" s="19" t="n">
        <f aca="false">IF($B129=E$22,E$26-E$28,0)-IF($B129=0,H_Acq+H_Board,0)-IF($B129=1,E$23,0)-IF(AND($B129&gt;=1,$B129&lt;=E$15),E$18+H_ServNPL,0)-IF(E$14="",IF($B129=2,E$16*H_LegalShare,0)+IF($B129=E$15,E$16*(1-H_LegalShare),0),IF($B129=E$15,E$16,0))-IF(AND($B129&gt;E$15,$B129&lt;=E$22),E$17+H_ServNPL+H_Util+E$27,0)-IF($B129=E$21,E$19+E$20,0)</f>
        <v>0</v>
      </c>
      <c r="F129" s="19" t="n">
        <f aca="false">IF($B129=F$22,F$26-F$28,0)-IF($B129=0,H_Acq+H_Board,0)-IF($B129=1,F$23,0)-IF(AND($B129&gt;=1,$B129&lt;=F$15),F$18+H_ServNPL,0)-IF(F$14="",IF($B129=2,F$16*H_LegalShare,0)+IF($B129=F$15,F$16*(1-H_LegalShare),0),IF($B129=F$15,F$16,0))-IF(AND($B129&gt;F$15,$B129&lt;=F$22),F$17+H_ServNPL+H_Util+F$27,0)-IF($B129=F$21,F$19+F$20,0)</f>
        <v>0</v>
      </c>
      <c r="G129" s="19" t="n">
        <f aca="false">IF($B129=G$22,G$26-G$28,0)-IF($B129=0,H_Acq+H_Board,0)-IF($B129=1,G$23,0)-IF(AND($B129&gt;=1,$B129&lt;=G$15),G$18+H_ServNPL,0)-IF(G$14="",IF($B129=2,G$16*H_LegalShare,0)+IF($B129=G$15,G$16*(1-H_LegalShare),0),IF($B129=G$15,G$16,0))-IF(AND($B129&gt;G$15,$B129&lt;=G$22),G$17+H_ServNPL+H_Util+G$27,0)-IF($B129=G$21,G$19+G$20,0)</f>
        <v>0</v>
      </c>
      <c r="H129" s="19" t="n">
        <f aca="false">IF($B129=H$22,H$26-H$28,0)-IF($B129=0,H_Acq+H_Board,0)-IF($B129=1,H$23,0)-IF(AND($B129&gt;=1,$B129&lt;=H$15),H$18+H_ServNPL,0)-IF(H$14="",IF($B129=2,H$16*H_LegalShare,0)+IF($B129=H$15,H$16*(1-H_LegalShare),0),IF($B129=H$15,H$16,0))-IF(AND($B129&gt;H$15,$B129&lt;=H$22),H$17+H_ServNPL+H_Util+H$27,0)-IF($B129=H$21,H$19+H$20,0)</f>
        <v>-298.666666666667</v>
      </c>
      <c r="I129" s="19" t="n">
        <f aca="false">IF($B129=I$22,I$26-I$28,0)-IF($B129=0,H_Acq+H_Board,0)-IF($B129=1,I$23,0)-IF(AND($B129&gt;=1,$B129&lt;=I$15),I$18+H_ServNPL,0)-IF(I$14="",IF($B129=2,I$16*H_LegalShare,0)+IF($B129=I$15,I$16*(1-H_LegalShare),0),IF($B129=I$15,I$16,0))-IF(AND($B129&gt;I$15,$B129&lt;=I$22),I$17+H_ServNPL+H_Util+I$27,0)-IF($B129=I$21,I$19+I$20,0)</f>
        <v>0</v>
      </c>
      <c r="J129" s="19" t="n">
        <f aca="false">IF($B129=J$22,J$26-J$28,0)-IF($B129=0,H_Acq+H_Board,0)-IF($B129=1,J$23,0)-IF(AND($B129&gt;=1,$B129&lt;=J$15),J$18+H_ServNPL,0)-IF(J$14="",IF($B129=2,J$16*H_LegalShare,0)+IF($B129=J$15,J$16*(1-H_LegalShare),0),IF($B129=J$15,J$16,0))-IF(AND($B129&gt;J$15,$B129&lt;=J$22),J$17+H_ServNPL+H_Util+J$27,0)-IF($B129=J$21,J$19+J$20,0)</f>
        <v>-95</v>
      </c>
    </row>
    <row r="130" customFormat="false" ht="15" hidden="false" customHeight="false" outlineLevel="0" collapsed="false">
      <c r="B130" s="0" t="n">
        <v>29</v>
      </c>
      <c r="C130" s="19" t="n">
        <f aca="false">IF($B130=C$22,C$26-C$28,0)-IF($B130=0,H_Acq+H_Board,0)-IF($B130=1,C$23,0)-IF(AND($B130&gt;=1,$B130&lt;=C$15),C$18+H_ServNPL,0)-IF(C$14="",IF($B130=2,C$16*H_LegalShare,0)+IF($B130=C$15,C$16*(1-H_LegalShare),0),IF($B130=C$15,C$16,0))-IF(AND($B130&gt;C$15,$B130&lt;=C$22),C$17+H_ServNPL+H_Util+C$27,0)-IF($B130=C$21,C$19+C$20,0)</f>
        <v>0</v>
      </c>
      <c r="D130" s="19" t="n">
        <f aca="false">IF($B130=D$22,D$26-D$28,0)-IF($B130=0,H_Acq+H_Board,0)-IF($B130=1,D$23,0)-IF(AND($B130&gt;=1,$B130&lt;=D$15),D$18+H_ServNPL,0)-IF(D$14="",IF($B130=2,D$16*H_LegalShare,0)+IF($B130=D$15,D$16*(1-H_LegalShare),0),IF($B130=D$15,D$16,0))-IF(AND($B130&gt;D$15,$B130&lt;=D$22),D$17+H_ServNPL+H_Util+D$27,0)-IF($B130=D$21,D$19+D$20,0)</f>
        <v>-561.083333333333</v>
      </c>
      <c r="E130" s="19" t="n">
        <f aca="false">IF($B130=E$22,E$26-E$28,0)-IF($B130=0,H_Acq+H_Board,0)-IF($B130=1,E$23,0)-IF(AND($B130&gt;=1,$B130&lt;=E$15),E$18+H_ServNPL,0)-IF(E$14="",IF($B130=2,E$16*H_LegalShare,0)+IF($B130=E$15,E$16*(1-H_LegalShare),0),IF($B130=E$15,E$16,0))-IF(AND($B130&gt;E$15,$B130&lt;=E$22),E$17+H_ServNPL+H_Util+E$27,0)-IF($B130=E$21,E$19+E$20,0)</f>
        <v>0</v>
      </c>
      <c r="F130" s="19" t="n">
        <f aca="false">IF($B130=F$22,F$26-F$28,0)-IF($B130=0,H_Acq+H_Board,0)-IF($B130=1,F$23,0)-IF(AND($B130&gt;=1,$B130&lt;=F$15),F$18+H_ServNPL,0)-IF(F$14="",IF($B130=2,F$16*H_LegalShare,0)+IF($B130=F$15,F$16*(1-H_LegalShare),0),IF($B130=F$15,F$16,0))-IF(AND($B130&gt;F$15,$B130&lt;=F$22),F$17+H_ServNPL+H_Util+F$27,0)-IF($B130=F$21,F$19+F$20,0)</f>
        <v>0</v>
      </c>
      <c r="G130" s="19" t="n">
        <f aca="false">IF($B130=G$22,G$26-G$28,0)-IF($B130=0,H_Acq+H_Board,0)-IF($B130=1,G$23,0)-IF(AND($B130&gt;=1,$B130&lt;=G$15),G$18+H_ServNPL,0)-IF(G$14="",IF($B130=2,G$16*H_LegalShare,0)+IF($B130=G$15,G$16*(1-H_LegalShare),0),IF($B130=G$15,G$16,0))-IF(AND($B130&gt;G$15,$B130&lt;=G$22),G$17+H_ServNPL+H_Util+G$27,0)-IF($B130=G$21,G$19+G$20,0)</f>
        <v>0</v>
      </c>
      <c r="H130" s="19" t="n">
        <f aca="false">IF($B130=H$22,H$26-H$28,0)-IF($B130=0,H_Acq+H_Board,0)-IF($B130=1,H$23,0)-IF(AND($B130&gt;=1,$B130&lt;=H$15),H$18+H_ServNPL,0)-IF(H$14="",IF($B130=2,H$16*H_LegalShare,0)+IF($B130=H$15,H$16*(1-H_LegalShare),0),IF($B130=H$15,H$16,0))-IF(AND($B130&gt;H$15,$B130&lt;=H$22),H$17+H_ServNPL+H_Util+H$27,0)-IF($B130=H$21,H$19+H$20,0)</f>
        <v>-298.666666666667</v>
      </c>
      <c r="I130" s="19" t="n">
        <f aca="false">IF($B130=I$22,I$26-I$28,0)-IF($B130=0,H_Acq+H_Board,0)-IF($B130=1,I$23,0)-IF(AND($B130&gt;=1,$B130&lt;=I$15),I$18+H_ServNPL,0)-IF(I$14="",IF($B130=2,I$16*H_LegalShare,0)+IF($B130=I$15,I$16*(1-H_LegalShare),0),IF($B130=I$15,I$16,0))-IF(AND($B130&gt;I$15,$B130&lt;=I$22),I$17+H_ServNPL+H_Util+I$27,0)-IF($B130=I$21,I$19+I$20,0)</f>
        <v>0</v>
      </c>
      <c r="J130" s="19" t="n">
        <f aca="false">IF($B130=J$22,J$26-J$28,0)-IF($B130=0,H_Acq+H_Board,0)-IF($B130=1,J$23,0)-IF(AND($B130&gt;=1,$B130&lt;=J$15),J$18+H_ServNPL,0)-IF(J$14="",IF($B130=2,J$16*H_LegalShare,0)+IF($B130=J$15,J$16*(1-H_LegalShare),0),IF($B130=J$15,J$16,0))-IF(AND($B130&gt;J$15,$B130&lt;=J$22),J$17+H_ServNPL+H_Util+J$27,0)-IF($B130=J$21,J$19+J$20,0)</f>
        <v>-95</v>
      </c>
    </row>
    <row r="131" customFormat="false" ht="15" hidden="false" customHeight="false" outlineLevel="0" collapsed="false">
      <c r="B131" s="0" t="n">
        <v>30</v>
      </c>
      <c r="C131" s="19" t="n">
        <f aca="false">IF($B131=C$22,C$26-C$28,0)-IF($B131=0,H_Acq+H_Board,0)-IF($B131=1,C$23,0)-IF(AND($B131&gt;=1,$B131&lt;=C$15),C$18+H_ServNPL,0)-IF(C$14="",IF($B131=2,C$16*H_LegalShare,0)+IF($B131=C$15,C$16*(1-H_LegalShare),0),IF($B131=C$15,C$16,0))-IF(AND($B131&gt;C$15,$B131&lt;=C$22),C$17+H_ServNPL+H_Util+C$27,0)-IF($B131=C$21,C$19+C$20,0)</f>
        <v>0</v>
      </c>
      <c r="D131" s="19" t="n">
        <f aca="false">IF($B131=D$22,D$26-D$28,0)-IF($B131=0,H_Acq+H_Board,0)-IF($B131=1,D$23,0)-IF(AND($B131&gt;=1,$B131&lt;=D$15),D$18+H_ServNPL,0)-IF(D$14="",IF($B131=2,D$16*H_LegalShare,0)+IF($B131=D$15,D$16*(1-H_LegalShare),0),IF($B131=D$15,D$16,0))-IF(AND($B131&gt;D$15,$B131&lt;=D$22),D$17+H_ServNPL+H_Util+D$27,0)-IF($B131=D$21,D$19+D$20,0)</f>
        <v>-3811.08333333333</v>
      </c>
      <c r="E131" s="19" t="n">
        <f aca="false">IF($B131=E$22,E$26-E$28,0)-IF($B131=0,H_Acq+H_Board,0)-IF($B131=1,E$23,0)-IF(AND($B131&gt;=1,$B131&lt;=E$15),E$18+H_ServNPL,0)-IF(E$14="",IF($B131=2,E$16*H_LegalShare,0)+IF($B131=E$15,E$16*(1-H_LegalShare),0),IF($B131=E$15,E$16,0))-IF(AND($B131&gt;E$15,$B131&lt;=E$22),E$17+H_ServNPL+H_Util+E$27,0)-IF($B131=E$21,E$19+E$20,0)</f>
        <v>0</v>
      </c>
      <c r="F131" s="19" t="n">
        <f aca="false">IF($B131=F$22,F$26-F$28,0)-IF($B131=0,H_Acq+H_Board,0)-IF($B131=1,F$23,0)-IF(AND($B131&gt;=1,$B131&lt;=F$15),F$18+H_ServNPL,0)-IF(F$14="",IF($B131=2,F$16*H_LegalShare,0)+IF($B131=F$15,F$16*(1-H_LegalShare),0),IF($B131=F$15,F$16,0))-IF(AND($B131&gt;F$15,$B131&lt;=F$22),F$17+H_ServNPL+H_Util+F$27,0)-IF($B131=F$21,F$19+F$20,0)</f>
        <v>0</v>
      </c>
      <c r="G131" s="19" t="n">
        <f aca="false">IF($B131=G$22,G$26-G$28,0)-IF($B131=0,H_Acq+H_Board,0)-IF($B131=1,G$23,0)-IF(AND($B131&gt;=1,$B131&lt;=G$15),G$18+H_ServNPL,0)-IF(G$14="",IF($B131=2,G$16*H_LegalShare,0)+IF($B131=G$15,G$16*(1-H_LegalShare),0),IF($B131=G$15,G$16,0))-IF(AND($B131&gt;G$15,$B131&lt;=G$22),G$17+H_ServNPL+H_Util+G$27,0)-IF($B131=G$21,G$19+G$20,0)</f>
        <v>0</v>
      </c>
      <c r="H131" s="19" t="n">
        <f aca="false">IF($B131=H$22,H$26-H$28,0)-IF($B131=0,H_Acq+H_Board,0)-IF($B131=1,H$23,0)-IF(AND($B131&gt;=1,$B131&lt;=H$15),H$18+H_ServNPL,0)-IF(H$14="",IF($B131=2,H$16*H_LegalShare,0)+IF($B131=H$15,H$16*(1-H_LegalShare),0),IF($B131=H$15,H$16,0))-IF(AND($B131&gt;H$15,$B131&lt;=H$22),H$17+H_ServNPL+H_Util+H$27,0)-IF($B131=H$21,H$19+H$20,0)</f>
        <v>-3548.66666666667</v>
      </c>
      <c r="I131" s="19" t="n">
        <f aca="false">IF($B131=I$22,I$26-I$28,0)-IF($B131=0,H_Acq+H_Board,0)-IF($B131=1,I$23,0)-IF(AND($B131&gt;=1,$B131&lt;=I$15),I$18+H_ServNPL,0)-IF(I$14="",IF($B131=2,I$16*H_LegalShare,0)+IF($B131=I$15,I$16*(1-H_LegalShare),0),IF($B131=I$15,I$16,0))-IF(AND($B131&gt;I$15,$B131&lt;=I$22),I$17+H_ServNPL+H_Util+I$27,0)-IF($B131=I$21,I$19+I$20,0)</f>
        <v>0</v>
      </c>
      <c r="J131" s="19" t="n">
        <f aca="false">IF($B131=J$22,J$26-J$28,0)-IF($B131=0,H_Acq+H_Board,0)-IF($B131=1,J$23,0)-IF(AND($B131&gt;=1,$B131&lt;=J$15),J$18+H_ServNPL,0)-IF(J$14="",IF($B131=2,J$16*H_LegalShare,0)+IF($B131=J$15,J$16*(1-H_LegalShare),0),IF($B131=J$15,J$16,0))-IF(AND($B131&gt;J$15,$B131&lt;=J$22),J$17+H_ServNPL+H_Util+J$27,0)-IF($B131=J$21,J$19+J$20,0)</f>
        <v>-3345</v>
      </c>
    </row>
    <row r="132" customFormat="false" ht="15" hidden="false" customHeight="false" outlineLevel="0" collapsed="false">
      <c r="B132" s="0" t="n">
        <v>31</v>
      </c>
      <c r="C132" s="19" t="n">
        <f aca="false">IF($B132=C$22,C$26-C$28,0)-IF($B132=0,H_Acq+H_Board,0)-IF($B132=1,C$23,0)-IF(AND($B132&gt;=1,$B132&lt;=C$15),C$18+H_ServNPL,0)-IF(C$14="",IF($B132=2,C$16*H_LegalShare,0)+IF($B132=C$15,C$16*(1-H_LegalShare),0),IF($B132=C$15,C$16,0))-IF(AND($B132&gt;C$15,$B132&lt;=C$22),C$17+H_ServNPL+H_Util+C$27,0)-IF($B132=C$21,C$19+C$20,0)</f>
        <v>0</v>
      </c>
      <c r="D132" s="19" t="n">
        <f aca="false">IF($B132=D$22,D$26-D$28,0)-IF($B132=0,H_Acq+H_Board,0)-IF($B132=1,D$23,0)-IF(AND($B132&gt;=1,$B132&lt;=D$15),D$18+H_ServNPL,0)-IF(D$14="",IF($B132=2,D$16*H_LegalShare,0)+IF($B132=D$15,D$16*(1-H_LegalShare),0),IF($B132=D$15,D$16,0))-IF(AND($B132&gt;D$15,$B132&lt;=D$22),D$17+H_ServNPL+H_Util+D$27,0)-IF($B132=D$21,D$19+D$20,0)</f>
        <v>-711.083333333333</v>
      </c>
      <c r="E132" s="19" t="n">
        <f aca="false">IF($B132=E$22,E$26-E$28,0)-IF($B132=0,H_Acq+H_Board,0)-IF($B132=1,E$23,0)-IF(AND($B132&gt;=1,$B132&lt;=E$15),E$18+H_ServNPL,0)-IF(E$14="",IF($B132=2,E$16*H_LegalShare,0)+IF($B132=E$15,E$16*(1-H_LegalShare),0),IF($B132=E$15,E$16,0))-IF(AND($B132&gt;E$15,$B132&lt;=E$22),E$17+H_ServNPL+H_Util+E$27,0)-IF($B132=E$21,E$19+E$20,0)</f>
        <v>0</v>
      </c>
      <c r="F132" s="19" t="n">
        <f aca="false">IF($B132=F$22,F$26-F$28,0)-IF($B132=0,H_Acq+H_Board,0)-IF($B132=1,F$23,0)-IF(AND($B132&gt;=1,$B132&lt;=F$15),F$18+H_ServNPL,0)-IF(F$14="",IF($B132=2,F$16*H_LegalShare,0)+IF($B132=F$15,F$16*(1-H_LegalShare),0),IF($B132=F$15,F$16,0))-IF(AND($B132&gt;F$15,$B132&lt;=F$22),F$17+H_ServNPL+H_Util+F$27,0)-IF($B132=F$21,F$19+F$20,0)</f>
        <v>0</v>
      </c>
      <c r="G132" s="19" t="n">
        <f aca="false">IF($B132=G$22,G$26-G$28,0)-IF($B132=0,H_Acq+H_Board,0)-IF($B132=1,G$23,0)-IF(AND($B132&gt;=1,$B132&lt;=G$15),G$18+H_ServNPL,0)-IF(G$14="",IF($B132=2,G$16*H_LegalShare,0)+IF($B132=G$15,G$16*(1-H_LegalShare),0),IF($B132=G$15,G$16,0))-IF(AND($B132&gt;G$15,$B132&lt;=G$22),G$17+H_ServNPL+H_Util+G$27,0)-IF($B132=G$21,G$19+G$20,0)</f>
        <v>0</v>
      </c>
      <c r="H132" s="19" t="n">
        <f aca="false">IF($B132=H$22,H$26-H$28,0)-IF($B132=0,H_Acq+H_Board,0)-IF($B132=1,H$23,0)-IF(AND($B132&gt;=1,$B132&lt;=H$15),H$18+H_ServNPL,0)-IF(H$14="",IF($B132=2,H$16*H_LegalShare,0)+IF($B132=H$15,H$16*(1-H_LegalShare),0),IF($B132=H$15,H$16,0))-IF(AND($B132&gt;H$15,$B132&lt;=H$22),H$17+H_ServNPL+H_Util+H$27,0)-IF($B132=H$21,H$19+H$20,0)</f>
        <v>-5648.66666666667</v>
      </c>
      <c r="I132" s="19" t="n">
        <f aca="false">IF($B132=I$22,I$26-I$28,0)-IF($B132=0,H_Acq+H_Board,0)-IF($B132=1,I$23,0)-IF(AND($B132&gt;=1,$B132&lt;=I$15),I$18+H_ServNPL,0)-IF(I$14="",IF($B132=2,I$16*H_LegalShare,0)+IF($B132=I$15,I$16*(1-H_LegalShare),0),IF($B132=I$15,I$16,0))-IF(AND($B132&gt;I$15,$B132&lt;=I$22),I$17+H_ServNPL+H_Util+I$27,0)-IF($B132=I$21,I$19+I$20,0)</f>
        <v>0</v>
      </c>
      <c r="J132" s="19" t="n">
        <f aca="false">IF($B132=J$22,J$26-J$28,0)-IF($B132=0,H_Acq+H_Board,0)-IF($B132=1,J$23,0)-IF(AND($B132&gt;=1,$B132&lt;=J$15),J$18+H_ServNPL,0)-IF(J$14="",IF($B132=2,J$16*H_LegalShare,0)+IF($B132=J$15,J$16*(1-H_LegalShare),0),IF($B132=J$15,J$16,0))-IF(AND($B132&gt;J$15,$B132&lt;=J$22),J$17+H_ServNPL+H_Util+J$27,0)-IF($B132=J$21,J$19+J$20,0)</f>
        <v>-1623.14011844453</v>
      </c>
    </row>
    <row r="133" customFormat="false" ht="15" hidden="false" customHeight="false" outlineLevel="0" collapsed="false">
      <c r="B133" s="0" t="n">
        <v>32</v>
      </c>
      <c r="C133" s="19" t="n">
        <f aca="false">IF($B133=C$22,C$26-C$28,0)-IF($B133=0,H_Acq+H_Board,0)-IF($B133=1,C$23,0)-IF(AND($B133&gt;=1,$B133&lt;=C$15),C$18+H_ServNPL,0)-IF(C$14="",IF($B133=2,C$16*H_LegalShare,0)+IF($B133=C$15,C$16*(1-H_LegalShare),0),IF($B133=C$15,C$16,0))-IF(AND($B133&gt;C$15,$B133&lt;=C$22),C$17+H_ServNPL+H_Util+C$27,0)-IF($B133=C$21,C$19+C$20,0)</f>
        <v>0</v>
      </c>
      <c r="D133" s="19" t="n">
        <f aca="false">IF($B133=D$22,D$26-D$28,0)-IF($B133=0,H_Acq+H_Board,0)-IF($B133=1,D$23,0)-IF(AND($B133&gt;=1,$B133&lt;=D$15),D$18+H_ServNPL,0)-IF(D$14="",IF($B133=2,D$16*H_LegalShare,0)+IF($B133=D$15,D$16*(1-H_LegalShare),0),IF($B133=D$15,D$16,0))-IF(AND($B133&gt;D$15,$B133&lt;=D$22),D$17+H_ServNPL+H_Util+D$27,0)-IF($B133=D$21,D$19+D$20,0)</f>
        <v>-711.083333333333</v>
      </c>
      <c r="E133" s="19" t="n">
        <f aca="false">IF($B133=E$22,E$26-E$28,0)-IF($B133=0,H_Acq+H_Board,0)-IF($B133=1,E$23,0)-IF(AND($B133&gt;=1,$B133&lt;=E$15),E$18+H_ServNPL,0)-IF(E$14="",IF($B133=2,E$16*H_LegalShare,0)+IF($B133=E$15,E$16*(1-H_LegalShare),0),IF($B133=E$15,E$16,0))-IF(AND($B133&gt;E$15,$B133&lt;=E$22),E$17+H_ServNPL+H_Util+E$27,0)-IF($B133=E$21,E$19+E$20,0)</f>
        <v>0</v>
      </c>
      <c r="F133" s="19" t="n">
        <f aca="false">IF($B133=F$22,F$26-F$28,0)-IF($B133=0,H_Acq+H_Board,0)-IF($B133=1,F$23,0)-IF(AND($B133&gt;=1,$B133&lt;=F$15),F$18+H_ServNPL,0)-IF(F$14="",IF($B133=2,F$16*H_LegalShare,0)+IF($B133=F$15,F$16*(1-H_LegalShare),0),IF($B133=F$15,F$16,0))-IF(AND($B133&gt;F$15,$B133&lt;=F$22),F$17+H_ServNPL+H_Util+F$27,0)-IF($B133=F$21,F$19+F$20,0)</f>
        <v>0</v>
      </c>
      <c r="G133" s="19" t="n">
        <f aca="false">IF($B133=G$22,G$26-G$28,0)-IF($B133=0,H_Acq+H_Board,0)-IF($B133=1,G$23,0)-IF(AND($B133&gt;=1,$B133&lt;=G$15),G$18+H_ServNPL,0)-IF(G$14="",IF($B133=2,G$16*H_LegalShare,0)+IF($B133=G$15,G$16*(1-H_LegalShare),0),IF($B133=G$15,G$16,0))-IF(AND($B133&gt;G$15,$B133&lt;=G$22),G$17+H_ServNPL+H_Util+G$27,0)-IF($B133=G$21,G$19+G$20,0)</f>
        <v>0</v>
      </c>
      <c r="H133" s="19" t="n">
        <f aca="false">IF($B133=H$22,H$26-H$28,0)-IF($B133=0,H_Acq+H_Board,0)-IF($B133=1,H$23,0)-IF(AND($B133&gt;=1,$B133&lt;=H$15),H$18+H_ServNPL,0)-IF(H$14="",IF($B133=2,H$16*H_LegalShare,0)+IF($B133=H$15,H$16*(1-H_LegalShare),0),IF($B133=H$15,H$16,0))-IF(AND($B133&gt;H$15,$B133&lt;=H$22),H$17+H_ServNPL+H_Util+H$27,0)-IF($B133=H$21,H$19+H$20,0)</f>
        <v>-448.666666666667</v>
      </c>
      <c r="I133" s="19" t="n">
        <f aca="false">IF($B133=I$22,I$26-I$28,0)-IF($B133=0,H_Acq+H_Board,0)-IF($B133=1,I$23,0)-IF(AND($B133&gt;=1,$B133&lt;=I$15),I$18+H_ServNPL,0)-IF(I$14="",IF($B133=2,I$16*H_LegalShare,0)+IF($B133=I$15,I$16*(1-H_LegalShare),0),IF($B133=I$15,I$16,0))-IF(AND($B133&gt;I$15,$B133&lt;=I$22),I$17+H_ServNPL+H_Util+I$27,0)-IF($B133=I$21,I$19+I$20,0)</f>
        <v>0</v>
      </c>
      <c r="J133" s="19" t="n">
        <f aca="false">IF($B133=J$22,J$26-J$28,0)-IF($B133=0,H_Acq+H_Board,0)-IF($B133=1,J$23,0)-IF(AND($B133&gt;=1,$B133&lt;=J$15),J$18+H_ServNPL,0)-IF(J$14="",IF($B133=2,J$16*H_LegalShare,0)+IF($B133=J$15,J$16*(1-H_LegalShare),0),IF($B133=J$15,J$16,0))-IF(AND($B133&gt;J$15,$B133&lt;=J$22),J$17+H_ServNPL+H_Util+J$27,0)-IF($B133=J$21,J$19+J$20,0)</f>
        <v>-1623.14011844453</v>
      </c>
    </row>
    <row r="134" customFormat="false" ht="15" hidden="false" customHeight="false" outlineLevel="0" collapsed="false">
      <c r="B134" s="0" t="n">
        <v>33</v>
      </c>
      <c r="C134" s="19" t="n">
        <f aca="false">IF($B134=C$22,C$26-C$28,0)-IF($B134=0,H_Acq+H_Board,0)-IF($B134=1,C$23,0)-IF(AND($B134&gt;=1,$B134&lt;=C$15),C$18+H_ServNPL,0)-IF(C$14="",IF($B134=2,C$16*H_LegalShare,0)+IF($B134=C$15,C$16*(1-H_LegalShare),0),IF($B134=C$15,C$16,0))-IF(AND($B134&gt;C$15,$B134&lt;=C$22),C$17+H_ServNPL+H_Util+C$27,0)-IF($B134=C$21,C$19+C$20,0)</f>
        <v>0</v>
      </c>
      <c r="D134" s="19" t="n">
        <f aca="false">IF($B134=D$22,D$26-D$28,0)-IF($B134=0,H_Acq+H_Board,0)-IF($B134=1,D$23,0)-IF(AND($B134&gt;=1,$B134&lt;=D$15),D$18+H_ServNPL,0)-IF(D$14="",IF($B134=2,D$16*H_LegalShare,0)+IF($B134=D$15,D$16*(1-H_LegalShare),0),IF($B134=D$15,D$16,0))-IF(AND($B134&gt;D$15,$B134&lt;=D$22),D$17+H_ServNPL+H_Util+D$27,0)-IF($B134=D$21,D$19+D$20,0)</f>
        <v>-9661.08333333333</v>
      </c>
      <c r="E134" s="19" t="n">
        <f aca="false">IF($B134=E$22,E$26-E$28,0)-IF($B134=0,H_Acq+H_Board,0)-IF($B134=1,E$23,0)-IF(AND($B134&gt;=1,$B134&lt;=E$15),E$18+H_ServNPL,0)-IF(E$14="",IF($B134=2,E$16*H_LegalShare,0)+IF($B134=E$15,E$16*(1-H_LegalShare),0),IF($B134=E$15,E$16,0))-IF(AND($B134&gt;E$15,$B134&lt;=E$22),E$17+H_ServNPL+H_Util+E$27,0)-IF($B134=E$21,E$19+E$20,0)</f>
        <v>0</v>
      </c>
      <c r="F134" s="19" t="n">
        <f aca="false">IF($B134=F$22,F$26-F$28,0)-IF($B134=0,H_Acq+H_Board,0)-IF($B134=1,F$23,0)-IF(AND($B134&gt;=1,$B134&lt;=F$15),F$18+H_ServNPL,0)-IF(F$14="",IF($B134=2,F$16*H_LegalShare,0)+IF($B134=F$15,F$16*(1-H_LegalShare),0),IF($B134=F$15,F$16,0))-IF(AND($B134&gt;F$15,$B134&lt;=F$22),F$17+H_ServNPL+H_Util+F$27,0)-IF($B134=F$21,F$19+F$20,0)</f>
        <v>0</v>
      </c>
      <c r="G134" s="19" t="n">
        <f aca="false">IF($B134=G$22,G$26-G$28,0)-IF($B134=0,H_Acq+H_Board,0)-IF($B134=1,G$23,0)-IF(AND($B134&gt;=1,$B134&lt;=G$15),G$18+H_ServNPL,0)-IF(G$14="",IF($B134=2,G$16*H_LegalShare,0)+IF($B134=G$15,G$16*(1-H_LegalShare),0),IF($B134=G$15,G$16,0))-IF(AND($B134&gt;G$15,$B134&lt;=G$22),G$17+H_ServNPL+H_Util+G$27,0)-IF($B134=G$21,G$19+G$20,0)</f>
        <v>0</v>
      </c>
      <c r="H134" s="19" t="n">
        <f aca="false">IF($B134=H$22,H$26-H$28,0)-IF($B134=0,H_Acq+H_Board,0)-IF($B134=1,H$23,0)-IF(AND($B134&gt;=1,$B134&lt;=H$15),H$18+H_ServNPL,0)-IF(H$14="",IF($B134=2,H$16*H_LegalShare,0)+IF($B134=H$15,H$16*(1-H_LegalShare),0),IF($B134=H$15,H$16,0))-IF(AND($B134&gt;H$15,$B134&lt;=H$22),H$17+H_ServNPL+H_Util+H$27,0)-IF($B134=H$21,H$19+H$20,0)</f>
        <v>-448.666666666667</v>
      </c>
      <c r="I134" s="19" t="n">
        <f aca="false">IF($B134=I$22,I$26-I$28,0)-IF($B134=0,H_Acq+H_Board,0)-IF($B134=1,I$23,0)-IF(AND($B134&gt;=1,$B134&lt;=I$15),I$18+H_ServNPL,0)-IF(I$14="",IF($B134=2,I$16*H_LegalShare,0)+IF($B134=I$15,I$16*(1-H_LegalShare),0),IF($B134=I$15,I$16,0))-IF(AND($B134&gt;I$15,$B134&lt;=I$22),I$17+H_ServNPL+H_Util+I$27,0)-IF($B134=I$21,I$19+I$20,0)</f>
        <v>0</v>
      </c>
      <c r="J134" s="19" t="n">
        <f aca="false">IF($B134=J$22,J$26-J$28,0)-IF($B134=0,H_Acq+H_Board,0)-IF($B134=1,J$23,0)-IF(AND($B134&gt;=1,$B134&lt;=J$15),J$18+H_ServNPL,0)-IF(J$14="",IF($B134=2,J$16*H_LegalShare,0)+IF($B134=J$15,J$16*(1-H_LegalShare),0),IF($B134=J$15,J$16,0))-IF(AND($B134&gt;J$15,$B134&lt;=J$22),J$17+H_ServNPL+H_Util+J$27,0)-IF($B134=J$21,J$19+J$20,0)</f>
        <v>-9373.14011844453</v>
      </c>
    </row>
    <row r="135" customFormat="false" ht="15" hidden="false" customHeight="false" outlineLevel="0" collapsed="false">
      <c r="B135" s="0" t="n">
        <v>34</v>
      </c>
      <c r="C135" s="19" t="n">
        <f aca="false">IF($B135=C$22,C$26-C$28,0)-IF($B135=0,H_Acq+H_Board,0)-IF($B135=1,C$23,0)-IF(AND($B135&gt;=1,$B135&lt;=C$15),C$18+H_ServNPL,0)-IF(C$14="",IF($B135=2,C$16*H_LegalShare,0)+IF($B135=C$15,C$16*(1-H_LegalShare),0),IF($B135=C$15,C$16,0))-IF(AND($B135&gt;C$15,$B135&lt;=C$22),C$17+H_ServNPL+H_Util+C$27,0)-IF($B135=C$21,C$19+C$20,0)</f>
        <v>0</v>
      </c>
      <c r="D135" s="19" t="n">
        <f aca="false">IF($B135=D$22,D$26-D$28,0)-IF($B135=0,H_Acq+H_Board,0)-IF($B135=1,D$23,0)-IF(AND($B135&gt;=1,$B135&lt;=D$15),D$18+H_ServNPL,0)-IF(D$14="",IF($B135=2,D$16*H_LegalShare,0)+IF($B135=D$15,D$16*(1-H_LegalShare),0),IF($B135=D$15,D$16,0))-IF(AND($B135&gt;D$15,$B135&lt;=D$22),D$17+H_ServNPL+H_Util+D$27,0)-IF($B135=D$21,D$19+D$20,0)</f>
        <v>-711.083333333333</v>
      </c>
      <c r="E135" s="19" t="n">
        <f aca="false">IF($B135=E$22,E$26-E$28,0)-IF($B135=0,H_Acq+H_Board,0)-IF($B135=1,E$23,0)-IF(AND($B135&gt;=1,$B135&lt;=E$15),E$18+H_ServNPL,0)-IF(E$14="",IF($B135=2,E$16*H_LegalShare,0)+IF($B135=E$15,E$16*(1-H_LegalShare),0),IF($B135=E$15,E$16,0))-IF(AND($B135&gt;E$15,$B135&lt;=E$22),E$17+H_ServNPL+H_Util+E$27,0)-IF($B135=E$21,E$19+E$20,0)</f>
        <v>0</v>
      </c>
      <c r="F135" s="19" t="n">
        <f aca="false">IF($B135=F$22,F$26-F$28,0)-IF($B135=0,H_Acq+H_Board,0)-IF($B135=1,F$23,0)-IF(AND($B135&gt;=1,$B135&lt;=F$15),F$18+H_ServNPL,0)-IF(F$14="",IF($B135=2,F$16*H_LegalShare,0)+IF($B135=F$15,F$16*(1-H_LegalShare),0),IF($B135=F$15,F$16,0))-IF(AND($B135&gt;F$15,$B135&lt;=F$22),F$17+H_ServNPL+H_Util+F$27,0)-IF($B135=F$21,F$19+F$20,0)</f>
        <v>0</v>
      </c>
      <c r="G135" s="19" t="n">
        <f aca="false">IF($B135=G$22,G$26-G$28,0)-IF($B135=0,H_Acq+H_Board,0)-IF($B135=1,G$23,0)-IF(AND($B135&gt;=1,$B135&lt;=G$15),G$18+H_ServNPL,0)-IF(G$14="",IF($B135=2,G$16*H_LegalShare,0)+IF($B135=G$15,G$16*(1-H_LegalShare),0),IF($B135=G$15,G$16,0))-IF(AND($B135&gt;G$15,$B135&lt;=G$22),G$17+H_ServNPL+H_Util+G$27,0)-IF($B135=G$21,G$19+G$20,0)</f>
        <v>0</v>
      </c>
      <c r="H135" s="19" t="n">
        <f aca="false">IF($B135=H$22,H$26-H$28,0)-IF($B135=0,H_Acq+H_Board,0)-IF($B135=1,H$23,0)-IF(AND($B135&gt;=1,$B135&lt;=H$15),H$18+H_ServNPL,0)-IF(H$14="",IF($B135=2,H$16*H_LegalShare,0)+IF($B135=H$15,H$16*(1-H_LegalShare),0),IF($B135=H$15,H$16,0))-IF(AND($B135&gt;H$15,$B135&lt;=H$22),H$17+H_ServNPL+H_Util+H$27,0)-IF($B135=H$21,H$19+H$20,0)</f>
        <v>-448.666666666667</v>
      </c>
      <c r="I135" s="19" t="n">
        <f aca="false">IF($B135=I$22,I$26-I$28,0)-IF($B135=0,H_Acq+H_Board,0)-IF($B135=1,I$23,0)-IF(AND($B135&gt;=1,$B135&lt;=I$15),I$18+H_ServNPL,0)-IF(I$14="",IF($B135=2,I$16*H_LegalShare,0)+IF($B135=I$15,I$16*(1-H_LegalShare),0),IF($B135=I$15,I$16,0))-IF(AND($B135&gt;I$15,$B135&lt;=I$22),I$17+H_ServNPL+H_Util+I$27,0)-IF($B135=I$21,I$19+I$20,0)</f>
        <v>0</v>
      </c>
      <c r="J135" s="19" t="n">
        <f aca="false">IF($B135=J$22,J$26-J$28,0)-IF($B135=0,H_Acq+H_Board,0)-IF($B135=1,J$23,0)-IF(AND($B135&gt;=1,$B135&lt;=J$15),J$18+H_ServNPL,0)-IF(J$14="",IF($B135=2,J$16*H_LegalShare,0)+IF($B135=J$15,J$16*(1-H_LegalShare),0),IF($B135=J$15,J$16,0))-IF(AND($B135&gt;J$15,$B135&lt;=J$22),J$17+H_ServNPL+H_Util+J$27,0)-IF($B135=J$21,J$19+J$20,0)</f>
        <v>-1623.14011844453</v>
      </c>
    </row>
    <row r="136" customFormat="false" ht="15" hidden="false" customHeight="false" outlineLevel="0" collapsed="false">
      <c r="B136" s="0" t="n">
        <v>35</v>
      </c>
      <c r="C136" s="19" t="n">
        <f aca="false">IF($B136=C$22,C$26-C$28,0)-IF($B136=0,H_Acq+H_Board,0)-IF($B136=1,C$23,0)-IF(AND($B136&gt;=1,$B136&lt;=C$15),C$18+H_ServNPL,0)-IF(C$14="",IF($B136=2,C$16*H_LegalShare,0)+IF($B136=C$15,C$16*(1-H_LegalShare),0),IF($B136=C$15,C$16,0))-IF(AND($B136&gt;C$15,$B136&lt;=C$22),C$17+H_ServNPL+H_Util+C$27,0)-IF($B136=C$21,C$19+C$20,0)</f>
        <v>0</v>
      </c>
      <c r="D136" s="19" t="n">
        <f aca="false">IF($B136=D$22,D$26-D$28,0)-IF($B136=0,H_Acq+H_Board,0)-IF($B136=1,D$23,0)-IF(AND($B136&gt;=1,$B136&lt;=D$15),D$18+H_ServNPL,0)-IF(D$14="",IF($B136=2,D$16*H_LegalShare,0)+IF($B136=D$15,D$16*(1-H_LegalShare),0),IF($B136=D$15,D$16,0))-IF(AND($B136&gt;D$15,$B136&lt;=D$22),D$17+H_ServNPL+H_Util+D$27,0)-IF($B136=D$21,D$19+D$20,0)</f>
        <v>-711.083333333333</v>
      </c>
      <c r="E136" s="19" t="n">
        <f aca="false">IF($B136=E$22,E$26-E$28,0)-IF($B136=0,H_Acq+H_Board,0)-IF($B136=1,E$23,0)-IF(AND($B136&gt;=1,$B136&lt;=E$15),E$18+H_ServNPL,0)-IF(E$14="",IF($B136=2,E$16*H_LegalShare,0)+IF($B136=E$15,E$16*(1-H_LegalShare),0),IF($B136=E$15,E$16,0))-IF(AND($B136&gt;E$15,$B136&lt;=E$22),E$17+H_ServNPL+H_Util+E$27,0)-IF($B136=E$21,E$19+E$20,0)</f>
        <v>0</v>
      </c>
      <c r="F136" s="19" t="n">
        <f aca="false">IF($B136=F$22,F$26-F$28,0)-IF($B136=0,H_Acq+H_Board,0)-IF($B136=1,F$23,0)-IF(AND($B136&gt;=1,$B136&lt;=F$15),F$18+H_ServNPL,0)-IF(F$14="",IF($B136=2,F$16*H_LegalShare,0)+IF($B136=F$15,F$16*(1-H_LegalShare),0),IF($B136=F$15,F$16,0))-IF(AND($B136&gt;F$15,$B136&lt;=F$22),F$17+H_ServNPL+H_Util+F$27,0)-IF($B136=F$21,F$19+F$20,0)</f>
        <v>0</v>
      </c>
      <c r="G136" s="19" t="n">
        <f aca="false">IF($B136=G$22,G$26-G$28,0)-IF($B136=0,H_Acq+H_Board,0)-IF($B136=1,G$23,0)-IF(AND($B136&gt;=1,$B136&lt;=G$15),G$18+H_ServNPL,0)-IF(G$14="",IF($B136=2,G$16*H_LegalShare,0)+IF($B136=G$15,G$16*(1-H_LegalShare),0),IF($B136=G$15,G$16,0))-IF(AND($B136&gt;G$15,$B136&lt;=G$22),G$17+H_ServNPL+H_Util+G$27,0)-IF($B136=G$21,G$19+G$20,0)</f>
        <v>0</v>
      </c>
      <c r="H136" s="19" t="n">
        <f aca="false">IF($B136=H$22,H$26-H$28,0)-IF($B136=0,H_Acq+H_Board,0)-IF($B136=1,H$23,0)-IF(AND($B136&gt;=1,$B136&lt;=H$15),H$18+H_ServNPL,0)-IF(H$14="",IF($B136=2,H$16*H_LegalShare,0)+IF($B136=H$15,H$16*(1-H_LegalShare),0),IF($B136=H$15,H$16,0))-IF(AND($B136&gt;H$15,$B136&lt;=H$22),H$17+H_ServNPL+H_Util+H$27,0)-IF($B136=H$21,H$19+H$20,0)</f>
        <v>86599.3333333333</v>
      </c>
      <c r="I136" s="19" t="n">
        <f aca="false">IF($B136=I$22,I$26-I$28,0)-IF($B136=0,H_Acq+H_Board,0)-IF($B136=1,I$23,0)-IF(AND($B136&gt;=1,$B136&lt;=I$15),I$18+H_ServNPL,0)-IF(I$14="",IF($B136=2,I$16*H_LegalShare,0)+IF($B136=I$15,I$16*(1-H_LegalShare),0),IF($B136=I$15,I$16,0))-IF(AND($B136&gt;I$15,$B136&lt;=I$22),I$17+H_ServNPL+H_Util+I$27,0)-IF($B136=I$21,I$19+I$20,0)</f>
        <v>0</v>
      </c>
      <c r="J136" s="19" t="n">
        <f aca="false">IF($B136=J$22,J$26-J$28,0)-IF($B136=0,H_Acq+H_Board,0)-IF($B136=1,J$23,0)-IF(AND($B136&gt;=1,$B136&lt;=J$15),J$18+H_ServNPL,0)-IF(J$14="",IF($B136=2,J$16*H_LegalShare,0)+IF($B136=J$15,J$16*(1-H_LegalShare),0),IF($B136=J$15,J$16,0))-IF(AND($B136&gt;J$15,$B136&lt;=J$22),J$17+H_ServNPL+H_Util+J$27,0)-IF($B136=J$21,J$19+J$20,0)</f>
        <v>-1623.14011844453</v>
      </c>
    </row>
    <row r="137" customFormat="false" ht="15" hidden="false" customHeight="false" outlineLevel="0" collapsed="false">
      <c r="B137" s="0" t="n">
        <v>36</v>
      </c>
      <c r="C137" s="19" t="n">
        <f aca="false">IF($B137=C$22,C$26-C$28,0)-IF($B137=0,H_Acq+H_Board,0)-IF($B137=1,C$23,0)-IF(AND($B137&gt;=1,$B137&lt;=C$15),C$18+H_ServNPL,0)-IF(C$14="",IF($B137=2,C$16*H_LegalShare,0)+IF($B137=C$15,C$16*(1-H_LegalShare),0),IF($B137=C$15,C$16,0))-IF(AND($B137&gt;C$15,$B137&lt;=C$22),C$17+H_ServNPL+H_Util+C$27,0)-IF($B137=C$21,C$19+C$20,0)</f>
        <v>0</v>
      </c>
      <c r="D137" s="19" t="n">
        <f aca="false">IF($B137=D$22,D$26-D$28,0)-IF($B137=0,H_Acq+H_Board,0)-IF($B137=1,D$23,0)-IF(AND($B137&gt;=1,$B137&lt;=D$15),D$18+H_ServNPL,0)-IF(D$14="",IF($B137=2,D$16*H_LegalShare,0)+IF($B137=D$15,D$16*(1-H_LegalShare),0),IF($B137=D$15,D$16,0))-IF(AND($B137&gt;D$15,$B137&lt;=D$22),D$17+H_ServNPL+H_Util+D$27,0)-IF($B137=D$21,D$19+D$20,0)</f>
        <v>-711.083333333333</v>
      </c>
      <c r="E137" s="19" t="n">
        <f aca="false">IF($B137=E$22,E$26-E$28,0)-IF($B137=0,H_Acq+H_Board,0)-IF($B137=1,E$23,0)-IF(AND($B137&gt;=1,$B137&lt;=E$15),E$18+H_ServNPL,0)-IF(E$14="",IF($B137=2,E$16*H_LegalShare,0)+IF($B137=E$15,E$16*(1-H_LegalShare),0),IF($B137=E$15,E$16,0))-IF(AND($B137&gt;E$15,$B137&lt;=E$22),E$17+H_ServNPL+H_Util+E$27,0)-IF($B137=E$21,E$19+E$20,0)</f>
        <v>0</v>
      </c>
      <c r="F137" s="19" t="n">
        <f aca="false">IF($B137=F$22,F$26-F$28,0)-IF($B137=0,H_Acq+H_Board,0)-IF($B137=1,F$23,0)-IF(AND($B137&gt;=1,$B137&lt;=F$15),F$18+H_ServNPL,0)-IF(F$14="",IF($B137=2,F$16*H_LegalShare,0)+IF($B137=F$15,F$16*(1-H_LegalShare),0),IF($B137=F$15,F$16,0))-IF(AND($B137&gt;F$15,$B137&lt;=F$22),F$17+H_ServNPL+H_Util+F$27,0)-IF($B137=F$21,F$19+F$20,0)</f>
        <v>0</v>
      </c>
      <c r="G137" s="19" t="n">
        <f aca="false">IF($B137=G$22,G$26-G$28,0)-IF($B137=0,H_Acq+H_Board,0)-IF($B137=1,G$23,0)-IF(AND($B137&gt;=1,$B137&lt;=G$15),G$18+H_ServNPL,0)-IF(G$14="",IF($B137=2,G$16*H_LegalShare,0)+IF($B137=G$15,G$16*(1-H_LegalShare),0),IF($B137=G$15,G$16,0))-IF(AND($B137&gt;G$15,$B137&lt;=G$22),G$17+H_ServNPL+H_Util+G$27,0)-IF($B137=G$21,G$19+G$20,0)</f>
        <v>0</v>
      </c>
      <c r="H137" s="19" t="n">
        <f aca="false">IF($B137=H$22,H$26-H$28,0)-IF($B137=0,H_Acq+H_Board,0)-IF($B137=1,H$23,0)-IF(AND($B137&gt;=1,$B137&lt;=H$15),H$18+H_ServNPL,0)-IF(H$14="",IF($B137=2,H$16*H_LegalShare,0)+IF($B137=H$15,H$16*(1-H_LegalShare),0),IF($B137=H$15,H$16,0))-IF(AND($B137&gt;H$15,$B137&lt;=H$22),H$17+H_ServNPL+H_Util+H$27,0)-IF($B137=H$21,H$19+H$20,0)</f>
        <v>0</v>
      </c>
      <c r="I137" s="19" t="n">
        <f aca="false">IF($B137=I$22,I$26-I$28,0)-IF($B137=0,H_Acq+H_Board,0)-IF($B137=1,I$23,0)-IF(AND($B137&gt;=1,$B137&lt;=I$15),I$18+H_ServNPL,0)-IF(I$14="",IF($B137=2,I$16*H_LegalShare,0)+IF($B137=I$15,I$16*(1-H_LegalShare),0),IF($B137=I$15,I$16,0))-IF(AND($B137&gt;I$15,$B137&lt;=I$22),I$17+H_ServNPL+H_Util+I$27,0)-IF($B137=I$21,I$19+I$20,0)</f>
        <v>0</v>
      </c>
      <c r="J137" s="19" t="n">
        <f aca="false">IF($B137=J$22,J$26-J$28,0)-IF($B137=0,H_Acq+H_Board,0)-IF($B137=1,J$23,0)-IF(AND($B137&gt;=1,$B137&lt;=J$15),J$18+H_ServNPL,0)-IF(J$14="",IF($B137=2,J$16*H_LegalShare,0)+IF($B137=J$15,J$16*(1-H_LegalShare),0),IF($B137=J$15,J$16,0))-IF(AND($B137&gt;J$15,$B137&lt;=J$22),J$17+H_ServNPL+H_Util+J$27,0)-IF($B137=J$21,J$19+J$20,0)</f>
        <v>-1623.14011844453</v>
      </c>
    </row>
    <row r="138" customFormat="false" ht="15" hidden="false" customHeight="false" outlineLevel="0" collapsed="false">
      <c r="B138" s="0" t="n">
        <v>37</v>
      </c>
      <c r="C138" s="19" t="n">
        <f aca="false">IF($B138=C$22,C$26-C$28,0)-IF($B138=0,H_Acq+H_Board,0)-IF($B138=1,C$23,0)-IF(AND($B138&gt;=1,$B138&lt;=C$15),C$18+H_ServNPL,0)-IF(C$14="",IF($B138=2,C$16*H_LegalShare,0)+IF($B138=C$15,C$16*(1-H_LegalShare),0),IF($B138=C$15,C$16,0))-IF(AND($B138&gt;C$15,$B138&lt;=C$22),C$17+H_ServNPL+H_Util+C$27,0)-IF($B138=C$21,C$19+C$20,0)</f>
        <v>0</v>
      </c>
      <c r="D138" s="19" t="n">
        <f aca="false">IF($B138=D$22,D$26-D$28,0)-IF($B138=0,H_Acq+H_Board,0)-IF($B138=1,D$23,0)-IF(AND($B138&gt;=1,$B138&lt;=D$15),D$18+H_ServNPL,0)-IF(D$14="",IF($B138=2,D$16*H_LegalShare,0)+IF($B138=D$15,D$16*(1-H_LegalShare),0),IF($B138=D$15,D$16,0))-IF(AND($B138&gt;D$15,$B138&lt;=D$22),D$17+H_ServNPL+H_Util+D$27,0)-IF($B138=D$21,D$19+D$20,0)</f>
        <v>198494.916666667</v>
      </c>
      <c r="E138" s="19" t="n">
        <f aca="false">IF($B138=E$22,E$26-E$28,0)-IF($B138=0,H_Acq+H_Board,0)-IF($B138=1,E$23,0)-IF(AND($B138&gt;=1,$B138&lt;=E$15),E$18+H_ServNPL,0)-IF(E$14="",IF($B138=2,E$16*H_LegalShare,0)+IF($B138=E$15,E$16*(1-H_LegalShare),0),IF($B138=E$15,E$16,0))-IF(AND($B138&gt;E$15,$B138&lt;=E$22),E$17+H_ServNPL+H_Util+E$27,0)-IF($B138=E$21,E$19+E$20,0)</f>
        <v>0</v>
      </c>
      <c r="F138" s="19" t="n">
        <f aca="false">IF($B138=F$22,F$26-F$28,0)-IF($B138=0,H_Acq+H_Board,0)-IF($B138=1,F$23,0)-IF(AND($B138&gt;=1,$B138&lt;=F$15),F$18+H_ServNPL,0)-IF(F$14="",IF($B138=2,F$16*H_LegalShare,0)+IF($B138=F$15,F$16*(1-H_LegalShare),0),IF($B138=F$15,F$16,0))-IF(AND($B138&gt;F$15,$B138&lt;=F$22),F$17+H_ServNPL+H_Util+F$27,0)-IF($B138=F$21,F$19+F$20,0)</f>
        <v>0</v>
      </c>
      <c r="G138" s="19" t="n">
        <f aca="false">IF($B138=G$22,G$26-G$28,0)-IF($B138=0,H_Acq+H_Board,0)-IF($B138=1,G$23,0)-IF(AND($B138&gt;=1,$B138&lt;=G$15),G$18+H_ServNPL,0)-IF(G$14="",IF($B138=2,G$16*H_LegalShare,0)+IF($B138=G$15,G$16*(1-H_LegalShare),0),IF($B138=G$15,G$16,0))-IF(AND($B138&gt;G$15,$B138&lt;=G$22),G$17+H_ServNPL+H_Util+G$27,0)-IF($B138=G$21,G$19+G$20,0)</f>
        <v>0</v>
      </c>
      <c r="H138" s="19" t="n">
        <f aca="false">IF($B138=H$22,H$26-H$28,0)-IF($B138=0,H_Acq+H_Board,0)-IF($B138=1,H$23,0)-IF(AND($B138&gt;=1,$B138&lt;=H$15),H$18+H_ServNPL,0)-IF(H$14="",IF($B138=2,H$16*H_LegalShare,0)+IF($B138=H$15,H$16*(1-H_LegalShare),0),IF($B138=H$15,H$16,0))-IF(AND($B138&gt;H$15,$B138&lt;=H$22),H$17+H_ServNPL+H_Util+H$27,0)-IF($B138=H$21,H$19+H$20,0)</f>
        <v>0</v>
      </c>
      <c r="I138" s="19" t="n">
        <f aca="false">IF($B138=I$22,I$26-I$28,0)-IF($B138=0,H_Acq+H_Board,0)-IF($B138=1,I$23,0)-IF(AND($B138&gt;=1,$B138&lt;=I$15),I$18+H_ServNPL,0)-IF(I$14="",IF($B138=2,I$16*H_LegalShare,0)+IF($B138=I$15,I$16*(1-H_LegalShare),0),IF($B138=I$15,I$16,0))-IF(AND($B138&gt;I$15,$B138&lt;=I$22),I$17+H_ServNPL+H_Util+I$27,0)-IF($B138=I$21,I$19+I$20,0)</f>
        <v>0</v>
      </c>
      <c r="J138" s="19" t="n">
        <f aca="false">IF($B138=J$22,J$26-J$28,0)-IF($B138=0,H_Acq+H_Board,0)-IF($B138=1,J$23,0)-IF(AND($B138&gt;=1,$B138&lt;=J$15),J$18+H_ServNPL,0)-IF(J$14="",IF($B138=2,J$16*H_LegalShare,0)+IF($B138=J$15,J$16*(1-H_LegalShare),0),IF($B138=J$15,J$16,0))-IF(AND($B138&gt;J$15,$B138&lt;=J$22),J$17+H_ServNPL+H_Util+J$27,0)-IF($B138=J$21,J$19+J$20,0)</f>
        <v>-21276.0555115583</v>
      </c>
    </row>
    <row r="139" customFormat="false" ht="15" hidden="false" customHeight="false" outlineLevel="0" collapsed="false">
      <c r="B139" s="0" t="n">
        <v>38</v>
      </c>
      <c r="C139" s="19" t="n">
        <f aca="false">IF($B139=C$22,C$26-C$28,0)-IF($B139=0,H_Acq+H_Board,0)-IF($B139=1,C$23,0)-IF(AND($B139&gt;=1,$B139&lt;=C$15),C$18+H_ServNPL,0)-IF(C$14="",IF($B139=2,C$16*H_LegalShare,0)+IF($B139=C$15,C$16*(1-H_LegalShare),0),IF($B139=C$15,C$16,0))-IF(AND($B139&gt;C$15,$B139&lt;=C$22),C$17+H_ServNPL+H_Util+C$27,0)-IF($B139=C$21,C$19+C$20,0)</f>
        <v>0</v>
      </c>
      <c r="D139" s="19" t="n">
        <f aca="false">IF($B139=D$22,D$26-D$28,0)-IF($B139=0,H_Acq+H_Board,0)-IF($B139=1,D$23,0)-IF(AND($B139&gt;=1,$B139&lt;=D$15),D$18+H_ServNPL,0)-IF(D$14="",IF($B139=2,D$16*H_LegalShare,0)+IF($B139=D$15,D$16*(1-H_LegalShare),0),IF($B139=D$15,D$16,0))-IF(AND($B139&gt;D$15,$B139&lt;=D$22),D$17+H_ServNPL+H_Util+D$27,0)-IF($B139=D$21,D$19+D$20,0)</f>
        <v>0</v>
      </c>
      <c r="E139" s="19" t="n">
        <f aca="false">IF($B139=E$22,E$26-E$28,0)-IF($B139=0,H_Acq+H_Board,0)-IF($B139=1,E$23,0)-IF(AND($B139&gt;=1,$B139&lt;=E$15),E$18+H_ServNPL,0)-IF(E$14="",IF($B139=2,E$16*H_LegalShare,0)+IF($B139=E$15,E$16*(1-H_LegalShare),0),IF($B139=E$15,E$16,0))-IF(AND($B139&gt;E$15,$B139&lt;=E$22),E$17+H_ServNPL+H_Util+E$27,0)-IF($B139=E$21,E$19+E$20,0)</f>
        <v>0</v>
      </c>
      <c r="F139" s="19" t="n">
        <f aca="false">IF($B139=F$22,F$26-F$28,0)-IF($B139=0,H_Acq+H_Board,0)-IF($B139=1,F$23,0)-IF(AND($B139&gt;=1,$B139&lt;=F$15),F$18+H_ServNPL,0)-IF(F$14="",IF($B139=2,F$16*H_LegalShare,0)+IF($B139=F$15,F$16*(1-H_LegalShare),0),IF($B139=F$15,F$16,0))-IF(AND($B139&gt;F$15,$B139&lt;=F$22),F$17+H_ServNPL+H_Util+F$27,0)-IF($B139=F$21,F$19+F$20,0)</f>
        <v>0</v>
      </c>
      <c r="G139" s="19" t="n">
        <f aca="false">IF($B139=G$22,G$26-G$28,0)-IF($B139=0,H_Acq+H_Board,0)-IF($B139=1,G$23,0)-IF(AND($B139&gt;=1,$B139&lt;=G$15),G$18+H_ServNPL,0)-IF(G$14="",IF($B139=2,G$16*H_LegalShare,0)+IF($B139=G$15,G$16*(1-H_LegalShare),0),IF($B139=G$15,G$16,0))-IF(AND($B139&gt;G$15,$B139&lt;=G$22),G$17+H_ServNPL+H_Util+G$27,0)-IF($B139=G$21,G$19+G$20,0)</f>
        <v>0</v>
      </c>
      <c r="H139" s="19" t="n">
        <f aca="false">IF($B139=H$22,H$26-H$28,0)-IF($B139=0,H_Acq+H_Board,0)-IF($B139=1,H$23,0)-IF(AND($B139&gt;=1,$B139&lt;=H$15),H$18+H_ServNPL,0)-IF(H$14="",IF($B139=2,H$16*H_LegalShare,0)+IF($B139=H$15,H$16*(1-H_LegalShare),0),IF($B139=H$15,H$16,0))-IF(AND($B139&gt;H$15,$B139&lt;=H$22),H$17+H_ServNPL+H_Util+H$27,0)-IF($B139=H$21,H$19+H$20,0)</f>
        <v>0</v>
      </c>
      <c r="I139" s="19" t="n">
        <f aca="false">IF($B139=I$22,I$26-I$28,0)-IF($B139=0,H_Acq+H_Board,0)-IF($B139=1,I$23,0)-IF(AND($B139&gt;=1,$B139&lt;=I$15),I$18+H_ServNPL,0)-IF(I$14="",IF($B139=2,I$16*H_LegalShare,0)+IF($B139=I$15,I$16*(1-H_LegalShare),0),IF($B139=I$15,I$16,0))-IF(AND($B139&gt;I$15,$B139&lt;=I$22),I$17+H_ServNPL+H_Util+I$27,0)-IF($B139=I$21,I$19+I$20,0)</f>
        <v>0</v>
      </c>
      <c r="J139" s="19" t="n">
        <f aca="false">IF($B139=J$22,J$26-J$28,0)-IF($B139=0,H_Acq+H_Board,0)-IF($B139=1,J$23,0)-IF(AND($B139&gt;=1,$B139&lt;=J$15),J$18+H_ServNPL,0)-IF(J$14="",IF($B139=2,J$16*H_LegalShare,0)+IF($B139=J$15,J$16*(1-H_LegalShare),0),IF($B139=J$15,J$16,0))-IF(AND($B139&gt;J$15,$B139&lt;=J$22),J$17+H_ServNPL+H_Util+J$27,0)-IF($B139=J$21,J$19+J$20,0)</f>
        <v>0</v>
      </c>
    </row>
    <row r="140" customFormat="false" ht="15" hidden="false" customHeight="false" outlineLevel="0" collapsed="false">
      <c r="B140" s="0" t="n">
        <v>39</v>
      </c>
      <c r="C140" s="19" t="n">
        <f aca="false">IF($B140=C$22,C$26-C$28,0)-IF($B140=0,H_Acq+H_Board,0)-IF($B140=1,C$23,0)-IF(AND($B140&gt;=1,$B140&lt;=C$15),C$18+H_ServNPL,0)-IF(C$14="",IF($B140=2,C$16*H_LegalShare,0)+IF($B140=C$15,C$16*(1-H_LegalShare),0),IF($B140=C$15,C$16,0))-IF(AND($B140&gt;C$15,$B140&lt;=C$22),C$17+H_ServNPL+H_Util+C$27,0)-IF($B140=C$21,C$19+C$20,0)</f>
        <v>0</v>
      </c>
      <c r="D140" s="19" t="n">
        <f aca="false">IF($B140=D$22,D$26-D$28,0)-IF($B140=0,H_Acq+H_Board,0)-IF($B140=1,D$23,0)-IF(AND($B140&gt;=1,$B140&lt;=D$15),D$18+H_ServNPL,0)-IF(D$14="",IF($B140=2,D$16*H_LegalShare,0)+IF($B140=D$15,D$16*(1-H_LegalShare),0),IF($B140=D$15,D$16,0))-IF(AND($B140&gt;D$15,$B140&lt;=D$22),D$17+H_ServNPL+H_Util+D$27,0)-IF($B140=D$21,D$19+D$20,0)</f>
        <v>0</v>
      </c>
      <c r="E140" s="19" t="n">
        <f aca="false">IF($B140=E$22,E$26-E$28,0)-IF($B140=0,H_Acq+H_Board,0)-IF($B140=1,E$23,0)-IF(AND($B140&gt;=1,$B140&lt;=E$15),E$18+H_ServNPL,0)-IF(E$14="",IF($B140=2,E$16*H_LegalShare,0)+IF($B140=E$15,E$16*(1-H_LegalShare),0),IF($B140=E$15,E$16,0))-IF(AND($B140&gt;E$15,$B140&lt;=E$22),E$17+H_ServNPL+H_Util+E$27,0)-IF($B140=E$21,E$19+E$20,0)</f>
        <v>0</v>
      </c>
      <c r="F140" s="19" t="n">
        <f aca="false">IF($B140=F$22,F$26-F$28,0)-IF($B140=0,H_Acq+H_Board,0)-IF($B140=1,F$23,0)-IF(AND($B140&gt;=1,$B140&lt;=F$15),F$18+H_ServNPL,0)-IF(F$14="",IF($B140=2,F$16*H_LegalShare,0)+IF($B140=F$15,F$16*(1-H_LegalShare),0),IF($B140=F$15,F$16,0))-IF(AND($B140&gt;F$15,$B140&lt;=F$22),F$17+H_ServNPL+H_Util+F$27,0)-IF($B140=F$21,F$19+F$20,0)</f>
        <v>0</v>
      </c>
      <c r="G140" s="19" t="n">
        <f aca="false">IF($B140=G$22,G$26-G$28,0)-IF($B140=0,H_Acq+H_Board,0)-IF($B140=1,G$23,0)-IF(AND($B140&gt;=1,$B140&lt;=G$15),G$18+H_ServNPL,0)-IF(G$14="",IF($B140=2,G$16*H_LegalShare,0)+IF($B140=G$15,G$16*(1-H_LegalShare),0),IF($B140=G$15,G$16,0))-IF(AND($B140&gt;G$15,$B140&lt;=G$22),G$17+H_ServNPL+H_Util+G$27,0)-IF($B140=G$21,G$19+G$20,0)</f>
        <v>0</v>
      </c>
      <c r="H140" s="19" t="n">
        <f aca="false">IF($B140=H$22,H$26-H$28,0)-IF($B140=0,H_Acq+H_Board,0)-IF($B140=1,H$23,0)-IF(AND($B140&gt;=1,$B140&lt;=H$15),H$18+H_ServNPL,0)-IF(H$14="",IF($B140=2,H$16*H_LegalShare,0)+IF($B140=H$15,H$16*(1-H_LegalShare),0),IF($B140=H$15,H$16,0))-IF(AND($B140&gt;H$15,$B140&lt;=H$22),H$17+H_ServNPL+H_Util+H$27,0)-IF($B140=H$21,H$19+H$20,0)</f>
        <v>0</v>
      </c>
      <c r="I140" s="19" t="n">
        <f aca="false">IF($B140=I$22,I$26-I$28,0)-IF($B140=0,H_Acq+H_Board,0)-IF($B140=1,I$23,0)-IF(AND($B140&gt;=1,$B140&lt;=I$15),I$18+H_ServNPL,0)-IF(I$14="",IF($B140=2,I$16*H_LegalShare,0)+IF($B140=I$15,I$16*(1-H_LegalShare),0),IF($B140=I$15,I$16,0))-IF(AND($B140&gt;I$15,$B140&lt;=I$22),I$17+H_ServNPL+H_Util+I$27,0)-IF($B140=I$21,I$19+I$20,0)</f>
        <v>0</v>
      </c>
      <c r="J140" s="19" t="n">
        <f aca="false">IF($B140=J$22,J$26-J$28,0)-IF($B140=0,H_Acq+H_Board,0)-IF($B140=1,J$23,0)-IF(AND($B140&gt;=1,$B140&lt;=J$15),J$18+H_ServNPL,0)-IF(J$14="",IF($B140=2,J$16*H_LegalShare,0)+IF($B140=J$15,J$16*(1-H_LegalShare),0),IF($B140=J$15,J$16,0))-IF(AND($B140&gt;J$15,$B140&lt;=J$22),J$17+H_ServNPL+H_Util+J$27,0)-IF($B140=J$21,J$19+J$20,0)</f>
        <v>0</v>
      </c>
    </row>
    <row r="141" customFormat="false" ht="15" hidden="false" customHeight="false" outlineLevel="0" collapsed="false">
      <c r="B141" s="0" t="n">
        <v>40</v>
      </c>
      <c r="C141" s="19" t="n">
        <f aca="false">IF($B141=C$22,C$26-C$28,0)-IF($B141=0,H_Acq+H_Board,0)-IF($B141=1,C$23,0)-IF(AND($B141&gt;=1,$B141&lt;=C$15),C$18+H_ServNPL,0)-IF(C$14="",IF($B141=2,C$16*H_LegalShare,0)+IF($B141=C$15,C$16*(1-H_LegalShare),0),IF($B141=C$15,C$16,0))-IF(AND($B141&gt;C$15,$B141&lt;=C$22),C$17+H_ServNPL+H_Util+C$27,0)-IF($B141=C$21,C$19+C$20,0)</f>
        <v>0</v>
      </c>
      <c r="D141" s="19" t="n">
        <f aca="false">IF($B141=D$22,D$26-D$28,0)-IF($B141=0,H_Acq+H_Board,0)-IF($B141=1,D$23,0)-IF(AND($B141&gt;=1,$B141&lt;=D$15),D$18+H_ServNPL,0)-IF(D$14="",IF($B141=2,D$16*H_LegalShare,0)+IF($B141=D$15,D$16*(1-H_LegalShare),0),IF($B141=D$15,D$16,0))-IF(AND($B141&gt;D$15,$B141&lt;=D$22),D$17+H_ServNPL+H_Util+D$27,0)-IF($B141=D$21,D$19+D$20,0)</f>
        <v>0</v>
      </c>
      <c r="E141" s="19" t="n">
        <f aca="false">IF($B141=E$22,E$26-E$28,0)-IF($B141=0,H_Acq+H_Board,0)-IF($B141=1,E$23,0)-IF(AND($B141&gt;=1,$B141&lt;=E$15),E$18+H_ServNPL,0)-IF(E$14="",IF($B141=2,E$16*H_LegalShare,0)+IF($B141=E$15,E$16*(1-H_LegalShare),0),IF($B141=E$15,E$16,0))-IF(AND($B141&gt;E$15,$B141&lt;=E$22),E$17+H_ServNPL+H_Util+E$27,0)-IF($B141=E$21,E$19+E$20,0)</f>
        <v>0</v>
      </c>
      <c r="F141" s="19" t="n">
        <f aca="false">IF($B141=F$22,F$26-F$28,0)-IF($B141=0,H_Acq+H_Board,0)-IF($B141=1,F$23,0)-IF(AND($B141&gt;=1,$B141&lt;=F$15),F$18+H_ServNPL,0)-IF(F$14="",IF($B141=2,F$16*H_LegalShare,0)+IF($B141=F$15,F$16*(1-H_LegalShare),0),IF($B141=F$15,F$16,0))-IF(AND($B141&gt;F$15,$B141&lt;=F$22),F$17+H_ServNPL+H_Util+F$27,0)-IF($B141=F$21,F$19+F$20,0)</f>
        <v>0</v>
      </c>
      <c r="G141" s="19" t="n">
        <f aca="false">IF($B141=G$22,G$26-G$28,0)-IF($B141=0,H_Acq+H_Board,0)-IF($B141=1,G$23,0)-IF(AND($B141&gt;=1,$B141&lt;=G$15),G$18+H_ServNPL,0)-IF(G$14="",IF($B141=2,G$16*H_LegalShare,0)+IF($B141=G$15,G$16*(1-H_LegalShare),0),IF($B141=G$15,G$16,0))-IF(AND($B141&gt;G$15,$B141&lt;=G$22),G$17+H_ServNPL+H_Util+G$27,0)-IF($B141=G$21,G$19+G$20,0)</f>
        <v>0</v>
      </c>
      <c r="H141" s="19" t="n">
        <f aca="false">IF($B141=H$22,H$26-H$28,0)-IF($B141=0,H_Acq+H_Board,0)-IF($B141=1,H$23,0)-IF(AND($B141&gt;=1,$B141&lt;=H$15),H$18+H_ServNPL,0)-IF(H$14="",IF($B141=2,H$16*H_LegalShare,0)+IF($B141=H$15,H$16*(1-H_LegalShare),0),IF($B141=H$15,H$16,0))-IF(AND($B141&gt;H$15,$B141&lt;=H$22),H$17+H_ServNPL+H_Util+H$27,0)-IF($B141=H$21,H$19+H$20,0)</f>
        <v>0</v>
      </c>
      <c r="I141" s="19" t="n">
        <f aca="false">IF($B141=I$22,I$26-I$28,0)-IF($B141=0,H_Acq+H_Board,0)-IF($B141=1,I$23,0)-IF(AND($B141&gt;=1,$B141&lt;=I$15),I$18+H_ServNPL,0)-IF(I$14="",IF($B141=2,I$16*H_LegalShare,0)+IF($B141=I$15,I$16*(1-H_LegalShare),0),IF($B141=I$15,I$16,0))-IF(AND($B141&gt;I$15,$B141&lt;=I$22),I$17+H_ServNPL+H_Util+I$27,0)-IF($B141=I$21,I$19+I$20,0)</f>
        <v>0</v>
      </c>
      <c r="J141" s="19" t="n">
        <f aca="false">IF($B141=J$22,J$26-J$28,0)-IF($B141=0,H_Acq+H_Board,0)-IF($B141=1,J$23,0)-IF(AND($B141&gt;=1,$B141&lt;=J$15),J$18+H_ServNPL,0)-IF(J$14="",IF($B141=2,J$16*H_LegalShare,0)+IF($B141=J$15,J$16*(1-H_LegalShare),0),IF($B141=J$15,J$16,0))-IF(AND($B141&gt;J$15,$B141&lt;=J$22),J$17+H_ServNPL+H_Util+J$27,0)-IF($B141=J$21,J$19+J$20,0)</f>
        <v>0</v>
      </c>
    </row>
    <row r="142" customFormat="false" ht="15" hidden="false" customHeight="false" outlineLevel="0" collapsed="false">
      <c r="B142" s="0" t="n">
        <v>41</v>
      </c>
      <c r="C142" s="19" t="n">
        <f aca="false">IF($B142=C$22,C$26-C$28,0)-IF($B142=0,H_Acq+H_Board,0)-IF($B142=1,C$23,0)-IF(AND($B142&gt;=1,$B142&lt;=C$15),C$18+H_ServNPL,0)-IF(C$14="",IF($B142=2,C$16*H_LegalShare,0)+IF($B142=C$15,C$16*(1-H_LegalShare),0),IF($B142=C$15,C$16,0))-IF(AND($B142&gt;C$15,$B142&lt;=C$22),C$17+H_ServNPL+H_Util+C$27,0)-IF($B142=C$21,C$19+C$20,0)</f>
        <v>0</v>
      </c>
      <c r="D142" s="19" t="n">
        <f aca="false">IF($B142=D$22,D$26-D$28,0)-IF($B142=0,H_Acq+H_Board,0)-IF($B142=1,D$23,0)-IF(AND($B142&gt;=1,$B142&lt;=D$15),D$18+H_ServNPL,0)-IF(D$14="",IF($B142=2,D$16*H_LegalShare,0)+IF($B142=D$15,D$16*(1-H_LegalShare),0),IF($B142=D$15,D$16,0))-IF(AND($B142&gt;D$15,$B142&lt;=D$22),D$17+H_ServNPL+H_Util+D$27,0)-IF($B142=D$21,D$19+D$20,0)</f>
        <v>0</v>
      </c>
      <c r="E142" s="19" t="n">
        <f aca="false">IF($B142=E$22,E$26-E$28,0)-IF($B142=0,H_Acq+H_Board,0)-IF($B142=1,E$23,0)-IF(AND($B142&gt;=1,$B142&lt;=E$15),E$18+H_ServNPL,0)-IF(E$14="",IF($B142=2,E$16*H_LegalShare,0)+IF($B142=E$15,E$16*(1-H_LegalShare),0),IF($B142=E$15,E$16,0))-IF(AND($B142&gt;E$15,$B142&lt;=E$22),E$17+H_ServNPL+H_Util+E$27,0)-IF($B142=E$21,E$19+E$20,0)</f>
        <v>0</v>
      </c>
      <c r="F142" s="19" t="n">
        <f aca="false">IF($B142=F$22,F$26-F$28,0)-IF($B142=0,H_Acq+H_Board,0)-IF($B142=1,F$23,0)-IF(AND($B142&gt;=1,$B142&lt;=F$15),F$18+H_ServNPL,0)-IF(F$14="",IF($B142=2,F$16*H_LegalShare,0)+IF($B142=F$15,F$16*(1-H_LegalShare),0),IF($B142=F$15,F$16,0))-IF(AND($B142&gt;F$15,$B142&lt;=F$22),F$17+H_ServNPL+H_Util+F$27,0)-IF($B142=F$21,F$19+F$20,0)</f>
        <v>0</v>
      </c>
      <c r="G142" s="19" t="n">
        <f aca="false">IF($B142=G$22,G$26-G$28,0)-IF($B142=0,H_Acq+H_Board,0)-IF($B142=1,G$23,0)-IF(AND($B142&gt;=1,$B142&lt;=G$15),G$18+H_ServNPL,0)-IF(G$14="",IF($B142=2,G$16*H_LegalShare,0)+IF($B142=G$15,G$16*(1-H_LegalShare),0),IF($B142=G$15,G$16,0))-IF(AND($B142&gt;G$15,$B142&lt;=G$22),G$17+H_ServNPL+H_Util+G$27,0)-IF($B142=G$21,G$19+G$20,0)</f>
        <v>0</v>
      </c>
      <c r="H142" s="19" t="n">
        <f aca="false">IF($B142=H$22,H$26-H$28,0)-IF($B142=0,H_Acq+H_Board,0)-IF($B142=1,H$23,0)-IF(AND($B142&gt;=1,$B142&lt;=H$15),H$18+H_ServNPL,0)-IF(H$14="",IF($B142=2,H$16*H_LegalShare,0)+IF($B142=H$15,H$16*(1-H_LegalShare),0),IF($B142=H$15,H$16,0))-IF(AND($B142&gt;H$15,$B142&lt;=H$22),H$17+H_ServNPL+H_Util+H$27,0)-IF($B142=H$21,H$19+H$20,0)</f>
        <v>0</v>
      </c>
      <c r="I142" s="19" t="n">
        <f aca="false">IF($B142=I$22,I$26-I$28,0)-IF($B142=0,H_Acq+H_Board,0)-IF($B142=1,I$23,0)-IF(AND($B142&gt;=1,$B142&lt;=I$15),I$18+H_ServNPL,0)-IF(I$14="",IF($B142=2,I$16*H_LegalShare,0)+IF($B142=I$15,I$16*(1-H_LegalShare),0),IF($B142=I$15,I$16,0))-IF(AND($B142&gt;I$15,$B142&lt;=I$22),I$17+H_ServNPL+H_Util+I$27,0)-IF($B142=I$21,I$19+I$20,0)</f>
        <v>0</v>
      </c>
      <c r="J142" s="19" t="n">
        <f aca="false">IF($B142=J$22,J$26-J$28,0)-IF($B142=0,H_Acq+H_Board,0)-IF($B142=1,J$23,0)-IF(AND($B142&gt;=1,$B142&lt;=J$15),J$18+H_ServNPL,0)-IF(J$14="",IF($B142=2,J$16*H_LegalShare,0)+IF($B142=J$15,J$16*(1-H_LegalShare),0),IF($B142=J$15,J$16,0))-IF(AND($B142&gt;J$15,$B142&lt;=J$22),J$17+H_ServNPL+H_Util+J$27,0)-IF($B142=J$21,J$19+J$20,0)</f>
        <v>0</v>
      </c>
    </row>
    <row r="143" customFormat="false" ht="15" hidden="false" customHeight="false" outlineLevel="0" collapsed="false">
      <c r="B143" s="0" t="n">
        <v>42</v>
      </c>
      <c r="C143" s="19" t="n">
        <f aca="false">IF($B143=C$22,C$26-C$28,0)-IF($B143=0,H_Acq+H_Board,0)-IF($B143=1,C$23,0)-IF(AND($B143&gt;=1,$B143&lt;=C$15),C$18+H_ServNPL,0)-IF(C$14="",IF($B143=2,C$16*H_LegalShare,0)+IF($B143=C$15,C$16*(1-H_LegalShare),0),IF($B143=C$15,C$16,0))-IF(AND($B143&gt;C$15,$B143&lt;=C$22),C$17+H_ServNPL+H_Util+C$27,0)-IF($B143=C$21,C$19+C$20,0)</f>
        <v>0</v>
      </c>
      <c r="D143" s="19" t="n">
        <f aca="false">IF($B143=D$22,D$26-D$28,0)-IF($B143=0,H_Acq+H_Board,0)-IF($B143=1,D$23,0)-IF(AND($B143&gt;=1,$B143&lt;=D$15),D$18+H_ServNPL,0)-IF(D$14="",IF($B143=2,D$16*H_LegalShare,0)+IF($B143=D$15,D$16*(1-H_LegalShare),0),IF($B143=D$15,D$16,0))-IF(AND($B143&gt;D$15,$B143&lt;=D$22),D$17+H_ServNPL+H_Util+D$27,0)-IF($B143=D$21,D$19+D$20,0)</f>
        <v>0</v>
      </c>
      <c r="E143" s="19" t="n">
        <f aca="false">IF($B143=E$22,E$26-E$28,0)-IF($B143=0,H_Acq+H_Board,0)-IF($B143=1,E$23,0)-IF(AND($B143&gt;=1,$B143&lt;=E$15),E$18+H_ServNPL,0)-IF(E$14="",IF($B143=2,E$16*H_LegalShare,0)+IF($B143=E$15,E$16*(1-H_LegalShare),0),IF($B143=E$15,E$16,0))-IF(AND($B143&gt;E$15,$B143&lt;=E$22),E$17+H_ServNPL+H_Util+E$27,0)-IF($B143=E$21,E$19+E$20,0)</f>
        <v>0</v>
      </c>
      <c r="F143" s="19" t="n">
        <f aca="false">IF($B143=F$22,F$26-F$28,0)-IF($B143=0,H_Acq+H_Board,0)-IF($B143=1,F$23,0)-IF(AND($B143&gt;=1,$B143&lt;=F$15),F$18+H_ServNPL,0)-IF(F$14="",IF($B143=2,F$16*H_LegalShare,0)+IF($B143=F$15,F$16*(1-H_LegalShare),0),IF($B143=F$15,F$16,0))-IF(AND($B143&gt;F$15,$B143&lt;=F$22),F$17+H_ServNPL+H_Util+F$27,0)-IF($B143=F$21,F$19+F$20,0)</f>
        <v>0</v>
      </c>
      <c r="G143" s="19" t="n">
        <f aca="false">IF($B143=G$22,G$26-G$28,0)-IF($B143=0,H_Acq+H_Board,0)-IF($B143=1,G$23,0)-IF(AND($B143&gt;=1,$B143&lt;=G$15),G$18+H_ServNPL,0)-IF(G$14="",IF($B143=2,G$16*H_LegalShare,0)+IF($B143=G$15,G$16*(1-H_LegalShare),0),IF($B143=G$15,G$16,0))-IF(AND($B143&gt;G$15,$B143&lt;=G$22),G$17+H_ServNPL+H_Util+G$27,0)-IF($B143=G$21,G$19+G$20,0)</f>
        <v>0</v>
      </c>
      <c r="H143" s="19" t="n">
        <f aca="false">IF($B143=H$22,H$26-H$28,0)-IF($B143=0,H_Acq+H_Board,0)-IF($B143=1,H$23,0)-IF(AND($B143&gt;=1,$B143&lt;=H$15),H$18+H_ServNPL,0)-IF(H$14="",IF($B143=2,H$16*H_LegalShare,0)+IF($B143=H$15,H$16*(1-H_LegalShare),0),IF($B143=H$15,H$16,0))-IF(AND($B143&gt;H$15,$B143&lt;=H$22),H$17+H_ServNPL+H_Util+H$27,0)-IF($B143=H$21,H$19+H$20,0)</f>
        <v>0</v>
      </c>
      <c r="I143" s="19" t="n">
        <f aca="false">IF($B143=I$22,I$26-I$28,0)-IF($B143=0,H_Acq+H_Board,0)-IF($B143=1,I$23,0)-IF(AND($B143&gt;=1,$B143&lt;=I$15),I$18+H_ServNPL,0)-IF(I$14="",IF($B143=2,I$16*H_LegalShare,0)+IF($B143=I$15,I$16*(1-H_LegalShare),0),IF($B143=I$15,I$16,0))-IF(AND($B143&gt;I$15,$B143&lt;=I$22),I$17+H_ServNPL+H_Util+I$27,0)-IF($B143=I$21,I$19+I$20,0)</f>
        <v>0</v>
      </c>
      <c r="J143" s="19" t="n">
        <f aca="false">IF($B143=J$22,J$26-J$28,0)-IF($B143=0,H_Acq+H_Board,0)-IF($B143=1,J$23,0)-IF(AND($B143&gt;=1,$B143&lt;=J$15),J$18+H_ServNPL,0)-IF(J$14="",IF($B143=2,J$16*H_LegalShare,0)+IF($B143=J$15,J$16*(1-H_LegalShare),0),IF($B143=J$15,J$16,0))-IF(AND($B143&gt;J$15,$B143&lt;=J$22),J$17+H_ServNPL+H_Util+J$27,0)-IF($B143=J$21,J$19+J$20,0)</f>
        <v>0</v>
      </c>
    </row>
    <row r="144" customFormat="false" ht="15" hidden="false" customHeight="false" outlineLevel="0" collapsed="false">
      <c r="B144" s="0" t="n">
        <v>43</v>
      </c>
      <c r="C144" s="19" t="n">
        <f aca="false">IF($B144=C$22,C$26-C$28,0)-IF($B144=0,H_Acq+H_Board,0)-IF($B144=1,C$23,0)-IF(AND($B144&gt;=1,$B144&lt;=C$15),C$18+H_ServNPL,0)-IF(C$14="",IF($B144=2,C$16*H_LegalShare,0)+IF($B144=C$15,C$16*(1-H_LegalShare),0),IF($B144=C$15,C$16,0))-IF(AND($B144&gt;C$15,$B144&lt;=C$22),C$17+H_ServNPL+H_Util+C$27,0)-IF($B144=C$21,C$19+C$20,0)</f>
        <v>0</v>
      </c>
      <c r="D144" s="19" t="n">
        <f aca="false">IF($B144=D$22,D$26-D$28,0)-IF($B144=0,H_Acq+H_Board,0)-IF($B144=1,D$23,0)-IF(AND($B144&gt;=1,$B144&lt;=D$15),D$18+H_ServNPL,0)-IF(D$14="",IF($B144=2,D$16*H_LegalShare,0)+IF($B144=D$15,D$16*(1-H_LegalShare),0),IF($B144=D$15,D$16,0))-IF(AND($B144&gt;D$15,$B144&lt;=D$22),D$17+H_ServNPL+H_Util+D$27,0)-IF($B144=D$21,D$19+D$20,0)</f>
        <v>0</v>
      </c>
      <c r="E144" s="19" t="n">
        <f aca="false">IF($B144=E$22,E$26-E$28,0)-IF($B144=0,H_Acq+H_Board,0)-IF($B144=1,E$23,0)-IF(AND($B144&gt;=1,$B144&lt;=E$15),E$18+H_ServNPL,0)-IF(E$14="",IF($B144=2,E$16*H_LegalShare,0)+IF($B144=E$15,E$16*(1-H_LegalShare),0),IF($B144=E$15,E$16,0))-IF(AND($B144&gt;E$15,$B144&lt;=E$22),E$17+H_ServNPL+H_Util+E$27,0)-IF($B144=E$21,E$19+E$20,0)</f>
        <v>0</v>
      </c>
      <c r="F144" s="19" t="n">
        <f aca="false">IF($B144=F$22,F$26-F$28,0)-IF($B144=0,H_Acq+H_Board,0)-IF($B144=1,F$23,0)-IF(AND($B144&gt;=1,$B144&lt;=F$15),F$18+H_ServNPL,0)-IF(F$14="",IF($B144=2,F$16*H_LegalShare,0)+IF($B144=F$15,F$16*(1-H_LegalShare),0),IF($B144=F$15,F$16,0))-IF(AND($B144&gt;F$15,$B144&lt;=F$22),F$17+H_ServNPL+H_Util+F$27,0)-IF($B144=F$21,F$19+F$20,0)</f>
        <v>0</v>
      </c>
      <c r="G144" s="19" t="n">
        <f aca="false">IF($B144=G$22,G$26-G$28,0)-IF($B144=0,H_Acq+H_Board,0)-IF($B144=1,G$23,0)-IF(AND($B144&gt;=1,$B144&lt;=G$15),G$18+H_ServNPL,0)-IF(G$14="",IF($B144=2,G$16*H_LegalShare,0)+IF($B144=G$15,G$16*(1-H_LegalShare),0),IF($B144=G$15,G$16,0))-IF(AND($B144&gt;G$15,$B144&lt;=G$22),G$17+H_ServNPL+H_Util+G$27,0)-IF($B144=G$21,G$19+G$20,0)</f>
        <v>0</v>
      </c>
      <c r="H144" s="19" t="n">
        <f aca="false">IF($B144=H$22,H$26-H$28,0)-IF($B144=0,H_Acq+H_Board,0)-IF($B144=1,H$23,0)-IF(AND($B144&gt;=1,$B144&lt;=H$15),H$18+H_ServNPL,0)-IF(H$14="",IF($B144=2,H$16*H_LegalShare,0)+IF($B144=H$15,H$16*(1-H_LegalShare),0),IF($B144=H$15,H$16,0))-IF(AND($B144&gt;H$15,$B144&lt;=H$22),H$17+H_ServNPL+H_Util+H$27,0)-IF($B144=H$21,H$19+H$20,0)</f>
        <v>0</v>
      </c>
      <c r="I144" s="19" t="n">
        <f aca="false">IF($B144=I$22,I$26-I$28,0)-IF($B144=0,H_Acq+H_Board,0)-IF($B144=1,I$23,0)-IF(AND($B144&gt;=1,$B144&lt;=I$15),I$18+H_ServNPL,0)-IF(I$14="",IF($B144=2,I$16*H_LegalShare,0)+IF($B144=I$15,I$16*(1-H_LegalShare),0),IF($B144=I$15,I$16,0))-IF(AND($B144&gt;I$15,$B144&lt;=I$22),I$17+H_ServNPL+H_Util+I$27,0)-IF($B144=I$21,I$19+I$20,0)</f>
        <v>0</v>
      </c>
      <c r="J144" s="19" t="n">
        <f aca="false">IF($B144=J$22,J$26-J$28,0)-IF($B144=0,H_Acq+H_Board,0)-IF($B144=1,J$23,0)-IF(AND($B144&gt;=1,$B144&lt;=J$15),J$18+H_ServNPL,0)-IF(J$14="",IF($B144=2,J$16*H_LegalShare,0)+IF($B144=J$15,J$16*(1-H_LegalShare),0),IF($B144=J$15,J$16,0))-IF(AND($B144&gt;J$15,$B144&lt;=J$22),J$17+H_ServNPL+H_Util+J$27,0)-IF($B144=J$21,J$19+J$20,0)</f>
        <v>0</v>
      </c>
    </row>
    <row r="145" customFormat="false" ht="15" hidden="false" customHeight="false" outlineLevel="0" collapsed="false">
      <c r="B145" s="0" t="n">
        <v>44</v>
      </c>
      <c r="C145" s="19" t="n">
        <f aca="false">IF($B145=C$22,C$26-C$28,0)-IF($B145=0,H_Acq+H_Board,0)-IF($B145=1,C$23,0)-IF(AND($B145&gt;=1,$B145&lt;=C$15),C$18+H_ServNPL,0)-IF(C$14="",IF($B145=2,C$16*H_LegalShare,0)+IF($B145=C$15,C$16*(1-H_LegalShare),0),IF($B145=C$15,C$16,0))-IF(AND($B145&gt;C$15,$B145&lt;=C$22),C$17+H_ServNPL+H_Util+C$27,0)-IF($B145=C$21,C$19+C$20,0)</f>
        <v>0</v>
      </c>
      <c r="D145" s="19" t="n">
        <f aca="false">IF($B145=D$22,D$26-D$28,0)-IF($B145=0,H_Acq+H_Board,0)-IF($B145=1,D$23,0)-IF(AND($B145&gt;=1,$B145&lt;=D$15),D$18+H_ServNPL,0)-IF(D$14="",IF($B145=2,D$16*H_LegalShare,0)+IF($B145=D$15,D$16*(1-H_LegalShare),0),IF($B145=D$15,D$16,0))-IF(AND($B145&gt;D$15,$B145&lt;=D$22),D$17+H_ServNPL+H_Util+D$27,0)-IF($B145=D$21,D$19+D$20,0)</f>
        <v>0</v>
      </c>
      <c r="E145" s="19" t="n">
        <f aca="false">IF($B145=E$22,E$26-E$28,0)-IF($B145=0,H_Acq+H_Board,0)-IF($B145=1,E$23,0)-IF(AND($B145&gt;=1,$B145&lt;=E$15),E$18+H_ServNPL,0)-IF(E$14="",IF($B145=2,E$16*H_LegalShare,0)+IF($B145=E$15,E$16*(1-H_LegalShare),0),IF($B145=E$15,E$16,0))-IF(AND($B145&gt;E$15,$B145&lt;=E$22),E$17+H_ServNPL+H_Util+E$27,0)-IF($B145=E$21,E$19+E$20,0)</f>
        <v>0</v>
      </c>
      <c r="F145" s="19" t="n">
        <f aca="false">IF($B145=F$22,F$26-F$28,0)-IF($B145=0,H_Acq+H_Board,0)-IF($B145=1,F$23,0)-IF(AND($B145&gt;=1,$B145&lt;=F$15),F$18+H_ServNPL,0)-IF(F$14="",IF($B145=2,F$16*H_LegalShare,0)+IF($B145=F$15,F$16*(1-H_LegalShare),0),IF($B145=F$15,F$16,0))-IF(AND($B145&gt;F$15,$B145&lt;=F$22),F$17+H_ServNPL+H_Util+F$27,0)-IF($B145=F$21,F$19+F$20,0)</f>
        <v>0</v>
      </c>
      <c r="G145" s="19" t="n">
        <f aca="false">IF($B145=G$22,G$26-G$28,0)-IF($B145=0,H_Acq+H_Board,0)-IF($B145=1,G$23,0)-IF(AND($B145&gt;=1,$B145&lt;=G$15),G$18+H_ServNPL,0)-IF(G$14="",IF($B145=2,G$16*H_LegalShare,0)+IF($B145=G$15,G$16*(1-H_LegalShare),0),IF($B145=G$15,G$16,0))-IF(AND($B145&gt;G$15,$B145&lt;=G$22),G$17+H_ServNPL+H_Util+G$27,0)-IF($B145=G$21,G$19+G$20,0)</f>
        <v>0</v>
      </c>
      <c r="H145" s="19" t="n">
        <f aca="false">IF($B145=H$22,H$26-H$28,0)-IF($B145=0,H_Acq+H_Board,0)-IF($B145=1,H$23,0)-IF(AND($B145&gt;=1,$B145&lt;=H$15),H$18+H_ServNPL,0)-IF(H$14="",IF($B145=2,H$16*H_LegalShare,0)+IF($B145=H$15,H$16*(1-H_LegalShare),0),IF($B145=H$15,H$16,0))-IF(AND($B145&gt;H$15,$B145&lt;=H$22),H$17+H_ServNPL+H_Util+H$27,0)-IF($B145=H$21,H$19+H$20,0)</f>
        <v>0</v>
      </c>
      <c r="I145" s="19" t="n">
        <f aca="false">IF($B145=I$22,I$26-I$28,0)-IF($B145=0,H_Acq+H_Board,0)-IF($B145=1,I$23,0)-IF(AND($B145&gt;=1,$B145&lt;=I$15),I$18+H_ServNPL,0)-IF(I$14="",IF($B145=2,I$16*H_LegalShare,0)+IF($B145=I$15,I$16*(1-H_LegalShare),0),IF($B145=I$15,I$16,0))-IF(AND($B145&gt;I$15,$B145&lt;=I$22),I$17+H_ServNPL+H_Util+I$27,0)-IF($B145=I$21,I$19+I$20,0)</f>
        <v>0</v>
      </c>
      <c r="J145" s="19" t="n">
        <f aca="false">IF($B145=J$22,J$26-J$28,0)-IF($B145=0,H_Acq+H_Board,0)-IF($B145=1,J$23,0)-IF(AND($B145&gt;=1,$B145&lt;=J$15),J$18+H_ServNPL,0)-IF(J$14="",IF($B145=2,J$16*H_LegalShare,0)+IF($B145=J$15,J$16*(1-H_LegalShare),0),IF($B145=J$15,J$16,0))-IF(AND($B145&gt;J$15,$B145&lt;=J$22),J$17+H_ServNPL+H_Util+J$27,0)-IF($B145=J$21,J$19+J$20,0)</f>
        <v>0</v>
      </c>
    </row>
    <row r="146" customFormat="false" ht="15" hidden="false" customHeight="false" outlineLevel="0" collapsed="false">
      <c r="B146" s="0" t="n">
        <v>45</v>
      </c>
      <c r="C146" s="19" t="n">
        <f aca="false">IF($B146=C$22,C$26-C$28,0)-IF($B146=0,H_Acq+H_Board,0)-IF($B146=1,C$23,0)-IF(AND($B146&gt;=1,$B146&lt;=C$15),C$18+H_ServNPL,0)-IF(C$14="",IF($B146=2,C$16*H_LegalShare,0)+IF($B146=C$15,C$16*(1-H_LegalShare),0),IF($B146=C$15,C$16,0))-IF(AND($B146&gt;C$15,$B146&lt;=C$22),C$17+H_ServNPL+H_Util+C$27,0)-IF($B146=C$21,C$19+C$20,0)</f>
        <v>0</v>
      </c>
      <c r="D146" s="19" t="n">
        <f aca="false">IF($B146=D$22,D$26-D$28,0)-IF($B146=0,H_Acq+H_Board,0)-IF($B146=1,D$23,0)-IF(AND($B146&gt;=1,$B146&lt;=D$15),D$18+H_ServNPL,0)-IF(D$14="",IF($B146=2,D$16*H_LegalShare,0)+IF($B146=D$15,D$16*(1-H_LegalShare),0),IF($B146=D$15,D$16,0))-IF(AND($B146&gt;D$15,$B146&lt;=D$22),D$17+H_ServNPL+H_Util+D$27,0)-IF($B146=D$21,D$19+D$20,0)</f>
        <v>0</v>
      </c>
      <c r="E146" s="19" t="n">
        <f aca="false">IF($B146=E$22,E$26-E$28,0)-IF($B146=0,H_Acq+H_Board,0)-IF($B146=1,E$23,0)-IF(AND($B146&gt;=1,$B146&lt;=E$15),E$18+H_ServNPL,0)-IF(E$14="",IF($B146=2,E$16*H_LegalShare,0)+IF($B146=E$15,E$16*(1-H_LegalShare),0),IF($B146=E$15,E$16,0))-IF(AND($B146&gt;E$15,$B146&lt;=E$22),E$17+H_ServNPL+H_Util+E$27,0)-IF($B146=E$21,E$19+E$20,0)</f>
        <v>0</v>
      </c>
      <c r="F146" s="19" t="n">
        <f aca="false">IF($B146=F$22,F$26-F$28,0)-IF($B146=0,H_Acq+H_Board,0)-IF($B146=1,F$23,0)-IF(AND($B146&gt;=1,$B146&lt;=F$15),F$18+H_ServNPL,0)-IF(F$14="",IF($B146=2,F$16*H_LegalShare,0)+IF($B146=F$15,F$16*(1-H_LegalShare),0),IF($B146=F$15,F$16,0))-IF(AND($B146&gt;F$15,$B146&lt;=F$22),F$17+H_ServNPL+H_Util+F$27,0)-IF($B146=F$21,F$19+F$20,0)</f>
        <v>0</v>
      </c>
      <c r="G146" s="19" t="n">
        <f aca="false">IF($B146=G$22,G$26-G$28,0)-IF($B146=0,H_Acq+H_Board,0)-IF($B146=1,G$23,0)-IF(AND($B146&gt;=1,$B146&lt;=G$15),G$18+H_ServNPL,0)-IF(G$14="",IF($B146=2,G$16*H_LegalShare,0)+IF($B146=G$15,G$16*(1-H_LegalShare),0),IF($B146=G$15,G$16,0))-IF(AND($B146&gt;G$15,$B146&lt;=G$22),G$17+H_ServNPL+H_Util+G$27,0)-IF($B146=G$21,G$19+G$20,0)</f>
        <v>0</v>
      </c>
      <c r="H146" s="19" t="n">
        <f aca="false">IF($B146=H$22,H$26-H$28,0)-IF($B146=0,H_Acq+H_Board,0)-IF($B146=1,H$23,0)-IF(AND($B146&gt;=1,$B146&lt;=H$15),H$18+H_ServNPL,0)-IF(H$14="",IF($B146=2,H$16*H_LegalShare,0)+IF($B146=H$15,H$16*(1-H_LegalShare),0),IF($B146=H$15,H$16,0))-IF(AND($B146&gt;H$15,$B146&lt;=H$22),H$17+H_ServNPL+H_Util+H$27,0)-IF($B146=H$21,H$19+H$20,0)</f>
        <v>0</v>
      </c>
      <c r="I146" s="19" t="n">
        <f aca="false">IF($B146=I$22,I$26-I$28,0)-IF($B146=0,H_Acq+H_Board,0)-IF($B146=1,I$23,0)-IF(AND($B146&gt;=1,$B146&lt;=I$15),I$18+H_ServNPL,0)-IF(I$14="",IF($B146=2,I$16*H_LegalShare,0)+IF($B146=I$15,I$16*(1-H_LegalShare),0),IF($B146=I$15,I$16,0))-IF(AND($B146&gt;I$15,$B146&lt;=I$22),I$17+H_ServNPL+H_Util+I$27,0)-IF($B146=I$21,I$19+I$20,0)</f>
        <v>0</v>
      </c>
      <c r="J146" s="19" t="n">
        <f aca="false">IF($B146=J$22,J$26-J$28,0)-IF($B146=0,H_Acq+H_Board,0)-IF($B146=1,J$23,0)-IF(AND($B146&gt;=1,$B146&lt;=J$15),J$18+H_ServNPL,0)-IF(J$14="",IF($B146=2,J$16*H_LegalShare,0)+IF($B146=J$15,J$16*(1-H_LegalShare),0),IF($B146=J$15,J$16,0))-IF(AND($B146&gt;J$15,$B146&lt;=J$22),J$17+H_ServNPL+H_Util+J$27,0)-IF($B146=J$21,J$19+J$20,0)</f>
        <v>0</v>
      </c>
    </row>
    <row r="147" customFormat="false" ht="15" hidden="false" customHeight="false" outlineLevel="0" collapsed="false">
      <c r="B147" s="0" t="n">
        <v>46</v>
      </c>
      <c r="C147" s="19" t="n">
        <f aca="false">IF($B147=C$22,C$26-C$28,0)-IF($B147=0,H_Acq+H_Board,0)-IF($B147=1,C$23,0)-IF(AND($B147&gt;=1,$B147&lt;=C$15),C$18+H_ServNPL,0)-IF(C$14="",IF($B147=2,C$16*H_LegalShare,0)+IF($B147=C$15,C$16*(1-H_LegalShare),0),IF($B147=C$15,C$16,0))-IF(AND($B147&gt;C$15,$B147&lt;=C$22),C$17+H_ServNPL+H_Util+C$27,0)-IF($B147=C$21,C$19+C$20,0)</f>
        <v>0</v>
      </c>
      <c r="D147" s="19" t="n">
        <f aca="false">IF($B147=D$22,D$26-D$28,0)-IF($B147=0,H_Acq+H_Board,0)-IF($B147=1,D$23,0)-IF(AND($B147&gt;=1,$B147&lt;=D$15),D$18+H_ServNPL,0)-IF(D$14="",IF($B147=2,D$16*H_LegalShare,0)+IF($B147=D$15,D$16*(1-H_LegalShare),0),IF($B147=D$15,D$16,0))-IF(AND($B147&gt;D$15,$B147&lt;=D$22),D$17+H_ServNPL+H_Util+D$27,0)-IF($B147=D$21,D$19+D$20,0)</f>
        <v>0</v>
      </c>
      <c r="E147" s="19" t="n">
        <f aca="false">IF($B147=E$22,E$26-E$28,0)-IF($B147=0,H_Acq+H_Board,0)-IF($B147=1,E$23,0)-IF(AND($B147&gt;=1,$B147&lt;=E$15),E$18+H_ServNPL,0)-IF(E$14="",IF($B147=2,E$16*H_LegalShare,0)+IF($B147=E$15,E$16*(1-H_LegalShare),0),IF($B147=E$15,E$16,0))-IF(AND($B147&gt;E$15,$B147&lt;=E$22),E$17+H_ServNPL+H_Util+E$27,0)-IF($B147=E$21,E$19+E$20,0)</f>
        <v>0</v>
      </c>
      <c r="F147" s="19" t="n">
        <f aca="false">IF($B147=F$22,F$26-F$28,0)-IF($B147=0,H_Acq+H_Board,0)-IF($B147=1,F$23,0)-IF(AND($B147&gt;=1,$B147&lt;=F$15),F$18+H_ServNPL,0)-IF(F$14="",IF($B147=2,F$16*H_LegalShare,0)+IF($B147=F$15,F$16*(1-H_LegalShare),0),IF($B147=F$15,F$16,0))-IF(AND($B147&gt;F$15,$B147&lt;=F$22),F$17+H_ServNPL+H_Util+F$27,0)-IF($B147=F$21,F$19+F$20,0)</f>
        <v>0</v>
      </c>
      <c r="G147" s="19" t="n">
        <f aca="false">IF($B147=G$22,G$26-G$28,0)-IF($B147=0,H_Acq+H_Board,0)-IF($B147=1,G$23,0)-IF(AND($B147&gt;=1,$B147&lt;=G$15),G$18+H_ServNPL,0)-IF(G$14="",IF($B147=2,G$16*H_LegalShare,0)+IF($B147=G$15,G$16*(1-H_LegalShare),0),IF($B147=G$15,G$16,0))-IF(AND($B147&gt;G$15,$B147&lt;=G$22),G$17+H_ServNPL+H_Util+G$27,0)-IF($B147=G$21,G$19+G$20,0)</f>
        <v>0</v>
      </c>
      <c r="H147" s="19" t="n">
        <f aca="false">IF($B147=H$22,H$26-H$28,0)-IF($B147=0,H_Acq+H_Board,0)-IF($B147=1,H$23,0)-IF(AND($B147&gt;=1,$B147&lt;=H$15),H$18+H_ServNPL,0)-IF(H$14="",IF($B147=2,H$16*H_LegalShare,0)+IF($B147=H$15,H$16*(1-H_LegalShare),0),IF($B147=H$15,H$16,0))-IF(AND($B147&gt;H$15,$B147&lt;=H$22),H$17+H_ServNPL+H_Util+H$27,0)-IF($B147=H$21,H$19+H$20,0)</f>
        <v>0</v>
      </c>
      <c r="I147" s="19" t="n">
        <f aca="false">IF($B147=I$22,I$26-I$28,0)-IF($B147=0,H_Acq+H_Board,0)-IF($B147=1,I$23,0)-IF(AND($B147&gt;=1,$B147&lt;=I$15),I$18+H_ServNPL,0)-IF(I$14="",IF($B147=2,I$16*H_LegalShare,0)+IF($B147=I$15,I$16*(1-H_LegalShare),0),IF($B147=I$15,I$16,0))-IF(AND($B147&gt;I$15,$B147&lt;=I$22),I$17+H_ServNPL+H_Util+I$27,0)-IF($B147=I$21,I$19+I$20,0)</f>
        <v>0</v>
      </c>
      <c r="J147" s="19" t="n">
        <f aca="false">IF($B147=J$22,J$26-J$28,0)-IF($B147=0,H_Acq+H_Board,0)-IF($B147=1,J$23,0)-IF(AND($B147&gt;=1,$B147&lt;=J$15),J$18+H_ServNPL,0)-IF(J$14="",IF($B147=2,J$16*H_LegalShare,0)+IF($B147=J$15,J$16*(1-H_LegalShare),0),IF($B147=J$15,J$16,0))-IF(AND($B147&gt;J$15,$B147&lt;=J$22),J$17+H_ServNPL+H_Util+J$27,0)-IF($B147=J$21,J$19+J$20,0)</f>
        <v>0</v>
      </c>
    </row>
    <row r="148" customFormat="false" ht="15" hidden="false" customHeight="false" outlineLevel="0" collapsed="false">
      <c r="B148" s="0" t="n">
        <v>47</v>
      </c>
      <c r="C148" s="19" t="n">
        <f aca="false">IF($B148=C$22,C$26-C$28,0)-IF($B148=0,H_Acq+H_Board,0)-IF($B148=1,C$23,0)-IF(AND($B148&gt;=1,$B148&lt;=C$15),C$18+H_ServNPL,0)-IF(C$14="",IF($B148=2,C$16*H_LegalShare,0)+IF($B148=C$15,C$16*(1-H_LegalShare),0),IF($B148=C$15,C$16,0))-IF(AND($B148&gt;C$15,$B148&lt;=C$22),C$17+H_ServNPL+H_Util+C$27,0)-IF($B148=C$21,C$19+C$20,0)</f>
        <v>0</v>
      </c>
      <c r="D148" s="19" t="n">
        <f aca="false">IF($B148=D$22,D$26-D$28,0)-IF($B148=0,H_Acq+H_Board,0)-IF($B148=1,D$23,0)-IF(AND($B148&gt;=1,$B148&lt;=D$15),D$18+H_ServNPL,0)-IF(D$14="",IF($B148=2,D$16*H_LegalShare,0)+IF($B148=D$15,D$16*(1-H_LegalShare),0),IF($B148=D$15,D$16,0))-IF(AND($B148&gt;D$15,$B148&lt;=D$22),D$17+H_ServNPL+H_Util+D$27,0)-IF($B148=D$21,D$19+D$20,0)</f>
        <v>0</v>
      </c>
      <c r="E148" s="19" t="n">
        <f aca="false">IF($B148=E$22,E$26-E$28,0)-IF($B148=0,H_Acq+H_Board,0)-IF($B148=1,E$23,0)-IF(AND($B148&gt;=1,$B148&lt;=E$15),E$18+H_ServNPL,0)-IF(E$14="",IF($B148=2,E$16*H_LegalShare,0)+IF($B148=E$15,E$16*(1-H_LegalShare),0),IF($B148=E$15,E$16,0))-IF(AND($B148&gt;E$15,$B148&lt;=E$22),E$17+H_ServNPL+H_Util+E$27,0)-IF($B148=E$21,E$19+E$20,0)</f>
        <v>0</v>
      </c>
      <c r="F148" s="19" t="n">
        <f aca="false">IF($B148=F$22,F$26-F$28,0)-IF($B148=0,H_Acq+H_Board,0)-IF($B148=1,F$23,0)-IF(AND($B148&gt;=1,$B148&lt;=F$15),F$18+H_ServNPL,0)-IF(F$14="",IF($B148=2,F$16*H_LegalShare,0)+IF($B148=F$15,F$16*(1-H_LegalShare),0),IF($B148=F$15,F$16,0))-IF(AND($B148&gt;F$15,$B148&lt;=F$22),F$17+H_ServNPL+H_Util+F$27,0)-IF($B148=F$21,F$19+F$20,0)</f>
        <v>0</v>
      </c>
      <c r="G148" s="19" t="n">
        <f aca="false">IF($B148=G$22,G$26-G$28,0)-IF($B148=0,H_Acq+H_Board,0)-IF($B148=1,G$23,0)-IF(AND($B148&gt;=1,$B148&lt;=G$15),G$18+H_ServNPL,0)-IF(G$14="",IF($B148=2,G$16*H_LegalShare,0)+IF($B148=G$15,G$16*(1-H_LegalShare),0),IF($B148=G$15,G$16,0))-IF(AND($B148&gt;G$15,$B148&lt;=G$22),G$17+H_ServNPL+H_Util+G$27,0)-IF($B148=G$21,G$19+G$20,0)</f>
        <v>0</v>
      </c>
      <c r="H148" s="19" t="n">
        <f aca="false">IF($B148=H$22,H$26-H$28,0)-IF($B148=0,H_Acq+H_Board,0)-IF($B148=1,H$23,0)-IF(AND($B148&gt;=1,$B148&lt;=H$15),H$18+H_ServNPL,0)-IF(H$14="",IF($B148=2,H$16*H_LegalShare,0)+IF($B148=H$15,H$16*(1-H_LegalShare),0),IF($B148=H$15,H$16,0))-IF(AND($B148&gt;H$15,$B148&lt;=H$22),H$17+H_ServNPL+H_Util+H$27,0)-IF($B148=H$21,H$19+H$20,0)</f>
        <v>0</v>
      </c>
      <c r="I148" s="19" t="n">
        <f aca="false">IF($B148=I$22,I$26-I$28,0)-IF($B148=0,H_Acq+H_Board,0)-IF($B148=1,I$23,0)-IF(AND($B148&gt;=1,$B148&lt;=I$15),I$18+H_ServNPL,0)-IF(I$14="",IF($B148=2,I$16*H_LegalShare,0)+IF($B148=I$15,I$16*(1-H_LegalShare),0),IF($B148=I$15,I$16,0))-IF(AND($B148&gt;I$15,$B148&lt;=I$22),I$17+H_ServNPL+H_Util+I$27,0)-IF($B148=I$21,I$19+I$20,0)</f>
        <v>0</v>
      </c>
      <c r="J148" s="19" t="n">
        <f aca="false">IF($B148=J$22,J$26-J$28,0)-IF($B148=0,H_Acq+H_Board,0)-IF($B148=1,J$23,0)-IF(AND($B148&gt;=1,$B148&lt;=J$15),J$18+H_ServNPL,0)-IF(J$14="",IF($B148=2,J$16*H_LegalShare,0)+IF($B148=J$15,J$16*(1-H_LegalShare),0),IF($B148=J$15,J$16,0))-IF(AND($B148&gt;J$15,$B148&lt;=J$22),J$17+H_ServNPL+H_Util+J$27,0)-IF($B148=J$21,J$19+J$20,0)</f>
        <v>0</v>
      </c>
    </row>
    <row r="149" customFormat="false" ht="15" hidden="false" customHeight="false" outlineLevel="0" collapsed="false">
      <c r="B149" s="0" t="n">
        <v>48</v>
      </c>
      <c r="C149" s="19" t="n">
        <f aca="false">IF($B149=C$22,C$26-C$28,0)-IF($B149=0,H_Acq+H_Board,0)-IF($B149=1,C$23,0)-IF(AND($B149&gt;=1,$B149&lt;=C$15),C$18+H_ServNPL,0)-IF(C$14="",IF($B149=2,C$16*H_LegalShare,0)+IF($B149=C$15,C$16*(1-H_LegalShare),0),IF($B149=C$15,C$16,0))-IF(AND($B149&gt;C$15,$B149&lt;=C$22),C$17+H_ServNPL+H_Util+C$27,0)-IF($B149=C$21,C$19+C$20,0)</f>
        <v>0</v>
      </c>
      <c r="D149" s="19" t="n">
        <f aca="false">IF($B149=D$22,D$26-D$28,0)-IF($B149=0,H_Acq+H_Board,0)-IF($B149=1,D$23,0)-IF(AND($B149&gt;=1,$B149&lt;=D$15),D$18+H_ServNPL,0)-IF(D$14="",IF($B149=2,D$16*H_LegalShare,0)+IF($B149=D$15,D$16*(1-H_LegalShare),0),IF($B149=D$15,D$16,0))-IF(AND($B149&gt;D$15,$B149&lt;=D$22),D$17+H_ServNPL+H_Util+D$27,0)-IF($B149=D$21,D$19+D$20,0)</f>
        <v>0</v>
      </c>
      <c r="E149" s="19" t="n">
        <f aca="false">IF($B149=E$22,E$26-E$28,0)-IF($B149=0,H_Acq+H_Board,0)-IF($B149=1,E$23,0)-IF(AND($B149&gt;=1,$B149&lt;=E$15),E$18+H_ServNPL,0)-IF(E$14="",IF($B149=2,E$16*H_LegalShare,0)+IF($B149=E$15,E$16*(1-H_LegalShare),0),IF($B149=E$15,E$16,0))-IF(AND($B149&gt;E$15,$B149&lt;=E$22),E$17+H_ServNPL+H_Util+E$27,0)-IF($B149=E$21,E$19+E$20,0)</f>
        <v>0</v>
      </c>
      <c r="F149" s="19" t="n">
        <f aca="false">IF($B149=F$22,F$26-F$28,0)-IF($B149=0,H_Acq+H_Board,0)-IF($B149=1,F$23,0)-IF(AND($B149&gt;=1,$B149&lt;=F$15),F$18+H_ServNPL,0)-IF(F$14="",IF($B149=2,F$16*H_LegalShare,0)+IF($B149=F$15,F$16*(1-H_LegalShare),0),IF($B149=F$15,F$16,0))-IF(AND($B149&gt;F$15,$B149&lt;=F$22),F$17+H_ServNPL+H_Util+F$27,0)-IF($B149=F$21,F$19+F$20,0)</f>
        <v>0</v>
      </c>
      <c r="G149" s="19" t="n">
        <f aca="false">IF($B149=G$22,G$26-G$28,0)-IF($B149=0,H_Acq+H_Board,0)-IF($B149=1,G$23,0)-IF(AND($B149&gt;=1,$B149&lt;=G$15),G$18+H_ServNPL,0)-IF(G$14="",IF($B149=2,G$16*H_LegalShare,0)+IF($B149=G$15,G$16*(1-H_LegalShare),0),IF($B149=G$15,G$16,0))-IF(AND($B149&gt;G$15,$B149&lt;=G$22),G$17+H_ServNPL+H_Util+G$27,0)-IF($B149=G$21,G$19+G$20,0)</f>
        <v>0</v>
      </c>
      <c r="H149" s="19" t="n">
        <f aca="false">IF($B149=H$22,H$26-H$28,0)-IF($B149=0,H_Acq+H_Board,0)-IF($B149=1,H$23,0)-IF(AND($B149&gt;=1,$B149&lt;=H$15),H$18+H_ServNPL,0)-IF(H$14="",IF($B149=2,H$16*H_LegalShare,0)+IF($B149=H$15,H$16*(1-H_LegalShare),0),IF($B149=H$15,H$16,0))-IF(AND($B149&gt;H$15,$B149&lt;=H$22),H$17+H_ServNPL+H_Util+H$27,0)-IF($B149=H$21,H$19+H$20,0)</f>
        <v>0</v>
      </c>
      <c r="I149" s="19" t="n">
        <f aca="false">IF($B149=I$22,I$26-I$28,0)-IF($B149=0,H_Acq+H_Board,0)-IF($B149=1,I$23,0)-IF(AND($B149&gt;=1,$B149&lt;=I$15),I$18+H_ServNPL,0)-IF(I$14="",IF($B149=2,I$16*H_LegalShare,0)+IF($B149=I$15,I$16*(1-H_LegalShare),0),IF($B149=I$15,I$16,0))-IF(AND($B149&gt;I$15,$B149&lt;=I$22),I$17+H_ServNPL+H_Util+I$27,0)-IF($B149=I$21,I$19+I$20,0)</f>
        <v>0</v>
      </c>
      <c r="J149" s="19" t="n">
        <f aca="false">IF($B149=J$22,J$26-J$28,0)-IF($B149=0,H_Acq+H_Board,0)-IF($B149=1,J$23,0)-IF(AND($B149&gt;=1,$B149&lt;=J$15),J$18+H_ServNPL,0)-IF(J$14="",IF($B149=2,J$16*H_LegalShare,0)+IF($B149=J$15,J$16*(1-H_LegalShare),0),IF($B149=J$15,J$16,0))-IF(AND($B149&gt;J$15,$B149&lt;=J$22),J$17+H_ServNPL+H_Util+J$27,0)-IF($B149=J$21,J$19+J$20,0)</f>
        <v>0</v>
      </c>
    </row>
    <row r="150" customFormat="false" ht="15" hidden="false" customHeight="false" outlineLevel="0" collapsed="false">
      <c r="B150" s="0" t="n">
        <v>49</v>
      </c>
      <c r="C150" s="19" t="n">
        <f aca="false">IF($B150=C$22,C$26-C$28,0)-IF($B150=0,H_Acq+H_Board,0)-IF($B150=1,C$23,0)-IF(AND($B150&gt;=1,$B150&lt;=C$15),C$18+H_ServNPL,0)-IF(C$14="",IF($B150=2,C$16*H_LegalShare,0)+IF($B150=C$15,C$16*(1-H_LegalShare),0),IF($B150=C$15,C$16,0))-IF(AND($B150&gt;C$15,$B150&lt;=C$22),C$17+H_ServNPL+H_Util+C$27,0)-IF($B150=C$21,C$19+C$20,0)</f>
        <v>0</v>
      </c>
      <c r="D150" s="19" t="n">
        <f aca="false">IF($B150=D$22,D$26-D$28,0)-IF($B150=0,H_Acq+H_Board,0)-IF($B150=1,D$23,0)-IF(AND($B150&gt;=1,$B150&lt;=D$15),D$18+H_ServNPL,0)-IF(D$14="",IF($B150=2,D$16*H_LegalShare,0)+IF($B150=D$15,D$16*(1-H_LegalShare),0),IF($B150=D$15,D$16,0))-IF(AND($B150&gt;D$15,$B150&lt;=D$22),D$17+H_ServNPL+H_Util+D$27,0)-IF($B150=D$21,D$19+D$20,0)</f>
        <v>0</v>
      </c>
      <c r="E150" s="19" t="n">
        <f aca="false">IF($B150=E$22,E$26-E$28,0)-IF($B150=0,H_Acq+H_Board,0)-IF($B150=1,E$23,0)-IF(AND($B150&gt;=1,$B150&lt;=E$15),E$18+H_ServNPL,0)-IF(E$14="",IF($B150=2,E$16*H_LegalShare,0)+IF($B150=E$15,E$16*(1-H_LegalShare),0),IF($B150=E$15,E$16,0))-IF(AND($B150&gt;E$15,$B150&lt;=E$22),E$17+H_ServNPL+H_Util+E$27,0)-IF($B150=E$21,E$19+E$20,0)</f>
        <v>0</v>
      </c>
      <c r="F150" s="19" t="n">
        <f aca="false">IF($B150=F$22,F$26-F$28,0)-IF($B150=0,H_Acq+H_Board,0)-IF($B150=1,F$23,0)-IF(AND($B150&gt;=1,$B150&lt;=F$15),F$18+H_ServNPL,0)-IF(F$14="",IF($B150=2,F$16*H_LegalShare,0)+IF($B150=F$15,F$16*(1-H_LegalShare),0),IF($B150=F$15,F$16,0))-IF(AND($B150&gt;F$15,$B150&lt;=F$22),F$17+H_ServNPL+H_Util+F$27,0)-IF($B150=F$21,F$19+F$20,0)</f>
        <v>0</v>
      </c>
      <c r="G150" s="19" t="n">
        <f aca="false">IF($B150=G$22,G$26-G$28,0)-IF($B150=0,H_Acq+H_Board,0)-IF($B150=1,G$23,0)-IF(AND($B150&gt;=1,$B150&lt;=G$15),G$18+H_ServNPL,0)-IF(G$14="",IF($B150=2,G$16*H_LegalShare,0)+IF($B150=G$15,G$16*(1-H_LegalShare),0),IF($B150=G$15,G$16,0))-IF(AND($B150&gt;G$15,$B150&lt;=G$22),G$17+H_ServNPL+H_Util+G$27,0)-IF($B150=G$21,G$19+G$20,0)</f>
        <v>0</v>
      </c>
      <c r="H150" s="19" t="n">
        <f aca="false">IF($B150=H$22,H$26-H$28,0)-IF($B150=0,H_Acq+H_Board,0)-IF($B150=1,H$23,0)-IF(AND($B150&gt;=1,$B150&lt;=H$15),H$18+H_ServNPL,0)-IF(H$14="",IF($B150=2,H$16*H_LegalShare,0)+IF($B150=H$15,H$16*(1-H_LegalShare),0),IF($B150=H$15,H$16,0))-IF(AND($B150&gt;H$15,$B150&lt;=H$22),H$17+H_ServNPL+H_Util+H$27,0)-IF($B150=H$21,H$19+H$20,0)</f>
        <v>0</v>
      </c>
      <c r="I150" s="19" t="n">
        <f aca="false">IF($B150=I$22,I$26-I$28,0)-IF($B150=0,H_Acq+H_Board,0)-IF($B150=1,I$23,0)-IF(AND($B150&gt;=1,$B150&lt;=I$15),I$18+H_ServNPL,0)-IF(I$14="",IF($B150=2,I$16*H_LegalShare,0)+IF($B150=I$15,I$16*(1-H_LegalShare),0),IF($B150=I$15,I$16,0))-IF(AND($B150&gt;I$15,$B150&lt;=I$22),I$17+H_ServNPL+H_Util+I$27,0)-IF($B150=I$21,I$19+I$20,0)</f>
        <v>0</v>
      </c>
      <c r="J150" s="19" t="n">
        <f aca="false">IF($B150=J$22,J$26-J$28,0)-IF($B150=0,H_Acq+H_Board,0)-IF($B150=1,J$23,0)-IF(AND($B150&gt;=1,$B150&lt;=J$15),J$18+H_ServNPL,0)-IF(J$14="",IF($B150=2,J$16*H_LegalShare,0)+IF($B150=J$15,J$16*(1-H_LegalShare),0),IF($B150=J$15,J$16,0))-IF(AND($B150&gt;J$15,$B150&lt;=J$22),J$17+H_ServNPL+H_Util+J$27,0)-IF($B150=J$21,J$19+J$20,0)</f>
        <v>0</v>
      </c>
    </row>
    <row r="151" customFormat="false" ht="15" hidden="false" customHeight="false" outlineLevel="0" collapsed="false">
      <c r="B151" s="0" t="n">
        <v>50</v>
      </c>
      <c r="C151" s="19" t="n">
        <f aca="false">IF($B151=C$22,C$26-C$28,0)-IF($B151=0,H_Acq+H_Board,0)-IF($B151=1,C$23,0)-IF(AND($B151&gt;=1,$B151&lt;=C$15),C$18+H_ServNPL,0)-IF(C$14="",IF($B151=2,C$16*H_LegalShare,0)+IF($B151=C$15,C$16*(1-H_LegalShare),0),IF($B151=C$15,C$16,0))-IF(AND($B151&gt;C$15,$B151&lt;=C$22),C$17+H_ServNPL+H_Util+C$27,0)-IF($B151=C$21,C$19+C$20,0)</f>
        <v>0</v>
      </c>
      <c r="D151" s="19" t="n">
        <f aca="false">IF($B151=D$22,D$26-D$28,0)-IF($B151=0,H_Acq+H_Board,0)-IF($B151=1,D$23,0)-IF(AND($B151&gt;=1,$B151&lt;=D$15),D$18+H_ServNPL,0)-IF(D$14="",IF($B151=2,D$16*H_LegalShare,0)+IF($B151=D$15,D$16*(1-H_LegalShare),0),IF($B151=D$15,D$16,0))-IF(AND($B151&gt;D$15,$B151&lt;=D$22),D$17+H_ServNPL+H_Util+D$27,0)-IF($B151=D$21,D$19+D$20,0)</f>
        <v>0</v>
      </c>
      <c r="E151" s="19" t="n">
        <f aca="false">IF($B151=E$22,E$26-E$28,0)-IF($B151=0,H_Acq+H_Board,0)-IF($B151=1,E$23,0)-IF(AND($B151&gt;=1,$B151&lt;=E$15),E$18+H_ServNPL,0)-IF(E$14="",IF($B151=2,E$16*H_LegalShare,0)+IF($B151=E$15,E$16*(1-H_LegalShare),0),IF($B151=E$15,E$16,0))-IF(AND($B151&gt;E$15,$B151&lt;=E$22),E$17+H_ServNPL+H_Util+E$27,0)-IF($B151=E$21,E$19+E$20,0)</f>
        <v>0</v>
      </c>
      <c r="F151" s="19" t="n">
        <f aca="false">IF($B151=F$22,F$26-F$28,0)-IF($B151=0,H_Acq+H_Board,0)-IF($B151=1,F$23,0)-IF(AND($B151&gt;=1,$B151&lt;=F$15),F$18+H_ServNPL,0)-IF(F$14="",IF($B151=2,F$16*H_LegalShare,0)+IF($B151=F$15,F$16*(1-H_LegalShare),0),IF($B151=F$15,F$16,0))-IF(AND($B151&gt;F$15,$B151&lt;=F$22),F$17+H_ServNPL+H_Util+F$27,0)-IF($B151=F$21,F$19+F$20,0)</f>
        <v>0</v>
      </c>
      <c r="G151" s="19" t="n">
        <f aca="false">IF($B151=G$22,G$26-G$28,0)-IF($B151=0,H_Acq+H_Board,0)-IF($B151=1,G$23,0)-IF(AND($B151&gt;=1,$B151&lt;=G$15),G$18+H_ServNPL,0)-IF(G$14="",IF($B151=2,G$16*H_LegalShare,0)+IF($B151=G$15,G$16*(1-H_LegalShare),0),IF($B151=G$15,G$16,0))-IF(AND($B151&gt;G$15,$B151&lt;=G$22),G$17+H_ServNPL+H_Util+G$27,0)-IF($B151=G$21,G$19+G$20,0)</f>
        <v>0</v>
      </c>
      <c r="H151" s="19" t="n">
        <f aca="false">IF($B151=H$22,H$26-H$28,0)-IF($B151=0,H_Acq+H_Board,0)-IF($B151=1,H$23,0)-IF(AND($B151&gt;=1,$B151&lt;=H$15),H$18+H_ServNPL,0)-IF(H$14="",IF($B151=2,H$16*H_LegalShare,0)+IF($B151=H$15,H$16*(1-H_LegalShare),0),IF($B151=H$15,H$16,0))-IF(AND($B151&gt;H$15,$B151&lt;=H$22),H$17+H_ServNPL+H_Util+H$27,0)-IF($B151=H$21,H$19+H$20,0)</f>
        <v>0</v>
      </c>
      <c r="I151" s="19" t="n">
        <f aca="false">IF($B151=I$22,I$26-I$28,0)-IF($B151=0,H_Acq+H_Board,0)-IF($B151=1,I$23,0)-IF(AND($B151&gt;=1,$B151&lt;=I$15),I$18+H_ServNPL,0)-IF(I$14="",IF($B151=2,I$16*H_LegalShare,0)+IF($B151=I$15,I$16*(1-H_LegalShare),0),IF($B151=I$15,I$16,0))-IF(AND($B151&gt;I$15,$B151&lt;=I$22),I$17+H_ServNPL+H_Util+I$27,0)-IF($B151=I$21,I$19+I$20,0)</f>
        <v>0</v>
      </c>
      <c r="J151" s="19" t="n">
        <f aca="false">IF($B151=J$22,J$26-J$28,0)-IF($B151=0,H_Acq+H_Board,0)-IF($B151=1,J$23,0)-IF(AND($B151&gt;=1,$B151&lt;=J$15),J$18+H_ServNPL,0)-IF(J$14="",IF($B151=2,J$16*H_LegalShare,0)+IF($B151=J$15,J$16*(1-H_LegalShare),0),IF($B151=J$15,J$16,0))-IF(AND($B151&gt;J$15,$B151&lt;=J$22),J$17+H_ServNPL+H_Util+J$27,0)-IF($B151=J$21,J$19+J$20,0)</f>
        <v>0</v>
      </c>
    </row>
    <row r="152" customFormat="false" ht="15" hidden="false" customHeight="false" outlineLevel="0" collapsed="false">
      <c r="B152" s="0" t="n">
        <v>51</v>
      </c>
      <c r="C152" s="19" t="n">
        <f aca="false">IF($B152=C$22,C$26-C$28,0)-IF($B152=0,H_Acq+H_Board,0)-IF($B152=1,C$23,0)-IF(AND($B152&gt;=1,$B152&lt;=C$15),C$18+H_ServNPL,0)-IF(C$14="",IF($B152=2,C$16*H_LegalShare,0)+IF($B152=C$15,C$16*(1-H_LegalShare),0),IF($B152=C$15,C$16,0))-IF(AND($B152&gt;C$15,$B152&lt;=C$22),C$17+H_ServNPL+H_Util+C$27,0)-IF($B152=C$21,C$19+C$20,0)</f>
        <v>0</v>
      </c>
      <c r="D152" s="19" t="n">
        <f aca="false">IF($B152=D$22,D$26-D$28,0)-IF($B152=0,H_Acq+H_Board,0)-IF($B152=1,D$23,0)-IF(AND($B152&gt;=1,$B152&lt;=D$15),D$18+H_ServNPL,0)-IF(D$14="",IF($B152=2,D$16*H_LegalShare,0)+IF($B152=D$15,D$16*(1-H_LegalShare),0),IF($B152=D$15,D$16,0))-IF(AND($B152&gt;D$15,$B152&lt;=D$22),D$17+H_ServNPL+H_Util+D$27,0)-IF($B152=D$21,D$19+D$20,0)</f>
        <v>0</v>
      </c>
      <c r="E152" s="19" t="n">
        <f aca="false">IF($B152=E$22,E$26-E$28,0)-IF($B152=0,H_Acq+H_Board,0)-IF($B152=1,E$23,0)-IF(AND($B152&gt;=1,$B152&lt;=E$15),E$18+H_ServNPL,0)-IF(E$14="",IF($B152=2,E$16*H_LegalShare,0)+IF($B152=E$15,E$16*(1-H_LegalShare),0),IF($B152=E$15,E$16,0))-IF(AND($B152&gt;E$15,$B152&lt;=E$22),E$17+H_ServNPL+H_Util+E$27,0)-IF($B152=E$21,E$19+E$20,0)</f>
        <v>0</v>
      </c>
      <c r="F152" s="19" t="n">
        <f aca="false">IF($B152=F$22,F$26-F$28,0)-IF($B152=0,H_Acq+H_Board,0)-IF($B152=1,F$23,0)-IF(AND($B152&gt;=1,$B152&lt;=F$15),F$18+H_ServNPL,0)-IF(F$14="",IF($B152=2,F$16*H_LegalShare,0)+IF($B152=F$15,F$16*(1-H_LegalShare),0),IF($B152=F$15,F$16,0))-IF(AND($B152&gt;F$15,$B152&lt;=F$22),F$17+H_ServNPL+H_Util+F$27,0)-IF($B152=F$21,F$19+F$20,0)</f>
        <v>0</v>
      </c>
      <c r="G152" s="19" t="n">
        <f aca="false">IF($B152=G$22,G$26-G$28,0)-IF($B152=0,H_Acq+H_Board,0)-IF($B152=1,G$23,0)-IF(AND($B152&gt;=1,$B152&lt;=G$15),G$18+H_ServNPL,0)-IF(G$14="",IF($B152=2,G$16*H_LegalShare,0)+IF($B152=G$15,G$16*(1-H_LegalShare),0),IF($B152=G$15,G$16,0))-IF(AND($B152&gt;G$15,$B152&lt;=G$22),G$17+H_ServNPL+H_Util+G$27,0)-IF($B152=G$21,G$19+G$20,0)</f>
        <v>0</v>
      </c>
      <c r="H152" s="19" t="n">
        <f aca="false">IF($B152=H$22,H$26-H$28,0)-IF($B152=0,H_Acq+H_Board,0)-IF($B152=1,H$23,0)-IF(AND($B152&gt;=1,$B152&lt;=H$15),H$18+H_ServNPL,0)-IF(H$14="",IF($B152=2,H$16*H_LegalShare,0)+IF($B152=H$15,H$16*(1-H_LegalShare),0),IF($B152=H$15,H$16,0))-IF(AND($B152&gt;H$15,$B152&lt;=H$22),H$17+H_ServNPL+H_Util+H$27,0)-IF($B152=H$21,H$19+H$20,0)</f>
        <v>0</v>
      </c>
      <c r="I152" s="19" t="n">
        <f aca="false">IF($B152=I$22,I$26-I$28,0)-IF($B152=0,H_Acq+H_Board,0)-IF($B152=1,I$23,0)-IF(AND($B152&gt;=1,$B152&lt;=I$15),I$18+H_ServNPL,0)-IF(I$14="",IF($B152=2,I$16*H_LegalShare,0)+IF($B152=I$15,I$16*(1-H_LegalShare),0),IF($B152=I$15,I$16,0))-IF(AND($B152&gt;I$15,$B152&lt;=I$22),I$17+H_ServNPL+H_Util+I$27,0)-IF($B152=I$21,I$19+I$20,0)</f>
        <v>0</v>
      </c>
      <c r="J152" s="19" t="n">
        <f aca="false">IF($B152=J$22,J$26-J$28,0)-IF($B152=0,H_Acq+H_Board,0)-IF($B152=1,J$23,0)-IF(AND($B152&gt;=1,$B152&lt;=J$15),J$18+H_ServNPL,0)-IF(J$14="",IF($B152=2,J$16*H_LegalShare,0)+IF($B152=J$15,J$16*(1-H_LegalShare),0),IF($B152=J$15,J$16,0))-IF(AND($B152&gt;J$15,$B152&lt;=J$22),J$17+H_ServNPL+H_Util+J$27,0)-IF($B152=J$21,J$19+J$20,0)</f>
        <v>0</v>
      </c>
    </row>
    <row r="153" customFormat="false" ht="15" hidden="false" customHeight="false" outlineLevel="0" collapsed="false">
      <c r="B153" s="0" t="n">
        <v>52</v>
      </c>
      <c r="C153" s="19" t="n">
        <f aca="false">IF($B153=C$22,C$26-C$28,0)-IF($B153=0,H_Acq+H_Board,0)-IF($B153=1,C$23,0)-IF(AND($B153&gt;=1,$B153&lt;=C$15),C$18+H_ServNPL,0)-IF(C$14="",IF($B153=2,C$16*H_LegalShare,0)+IF($B153=C$15,C$16*(1-H_LegalShare),0),IF($B153=C$15,C$16,0))-IF(AND($B153&gt;C$15,$B153&lt;=C$22),C$17+H_ServNPL+H_Util+C$27,0)-IF($B153=C$21,C$19+C$20,0)</f>
        <v>0</v>
      </c>
      <c r="D153" s="19" t="n">
        <f aca="false">IF($B153=D$22,D$26-D$28,0)-IF($B153=0,H_Acq+H_Board,0)-IF($B153=1,D$23,0)-IF(AND($B153&gt;=1,$B153&lt;=D$15),D$18+H_ServNPL,0)-IF(D$14="",IF($B153=2,D$16*H_LegalShare,0)+IF($B153=D$15,D$16*(1-H_LegalShare),0),IF($B153=D$15,D$16,0))-IF(AND($B153&gt;D$15,$B153&lt;=D$22),D$17+H_ServNPL+H_Util+D$27,0)-IF($B153=D$21,D$19+D$20,0)</f>
        <v>0</v>
      </c>
      <c r="E153" s="19" t="n">
        <f aca="false">IF($B153=E$22,E$26-E$28,0)-IF($B153=0,H_Acq+H_Board,0)-IF($B153=1,E$23,0)-IF(AND($B153&gt;=1,$B153&lt;=E$15),E$18+H_ServNPL,0)-IF(E$14="",IF($B153=2,E$16*H_LegalShare,0)+IF($B153=E$15,E$16*(1-H_LegalShare),0),IF($B153=E$15,E$16,0))-IF(AND($B153&gt;E$15,$B153&lt;=E$22),E$17+H_ServNPL+H_Util+E$27,0)-IF($B153=E$21,E$19+E$20,0)</f>
        <v>0</v>
      </c>
      <c r="F153" s="19" t="n">
        <f aca="false">IF($B153=F$22,F$26-F$28,0)-IF($B153=0,H_Acq+H_Board,0)-IF($B153=1,F$23,0)-IF(AND($B153&gt;=1,$B153&lt;=F$15),F$18+H_ServNPL,0)-IF(F$14="",IF($B153=2,F$16*H_LegalShare,0)+IF($B153=F$15,F$16*(1-H_LegalShare),0),IF($B153=F$15,F$16,0))-IF(AND($B153&gt;F$15,$B153&lt;=F$22),F$17+H_ServNPL+H_Util+F$27,0)-IF($B153=F$21,F$19+F$20,0)</f>
        <v>0</v>
      </c>
      <c r="G153" s="19" t="n">
        <f aca="false">IF($B153=G$22,G$26-G$28,0)-IF($B153=0,H_Acq+H_Board,0)-IF($B153=1,G$23,0)-IF(AND($B153&gt;=1,$B153&lt;=G$15),G$18+H_ServNPL,0)-IF(G$14="",IF($B153=2,G$16*H_LegalShare,0)+IF($B153=G$15,G$16*(1-H_LegalShare),0),IF($B153=G$15,G$16,0))-IF(AND($B153&gt;G$15,$B153&lt;=G$22),G$17+H_ServNPL+H_Util+G$27,0)-IF($B153=G$21,G$19+G$20,0)</f>
        <v>0</v>
      </c>
      <c r="H153" s="19" t="n">
        <f aca="false">IF($B153=H$22,H$26-H$28,0)-IF($B153=0,H_Acq+H_Board,0)-IF($B153=1,H$23,0)-IF(AND($B153&gt;=1,$B153&lt;=H$15),H$18+H_ServNPL,0)-IF(H$14="",IF($B153=2,H$16*H_LegalShare,0)+IF($B153=H$15,H$16*(1-H_LegalShare),0),IF($B153=H$15,H$16,0))-IF(AND($B153&gt;H$15,$B153&lt;=H$22),H$17+H_ServNPL+H_Util+H$27,0)-IF($B153=H$21,H$19+H$20,0)</f>
        <v>0</v>
      </c>
      <c r="I153" s="19" t="n">
        <f aca="false">IF($B153=I$22,I$26-I$28,0)-IF($B153=0,H_Acq+H_Board,0)-IF($B153=1,I$23,0)-IF(AND($B153&gt;=1,$B153&lt;=I$15),I$18+H_ServNPL,0)-IF(I$14="",IF($B153=2,I$16*H_LegalShare,0)+IF($B153=I$15,I$16*(1-H_LegalShare),0),IF($B153=I$15,I$16,0))-IF(AND($B153&gt;I$15,$B153&lt;=I$22),I$17+H_ServNPL+H_Util+I$27,0)-IF($B153=I$21,I$19+I$20,0)</f>
        <v>0</v>
      </c>
      <c r="J153" s="19" t="n">
        <f aca="false">IF($B153=J$22,J$26-J$28,0)-IF($B153=0,H_Acq+H_Board,0)-IF($B153=1,J$23,0)-IF(AND($B153&gt;=1,$B153&lt;=J$15),J$18+H_ServNPL,0)-IF(J$14="",IF($B153=2,J$16*H_LegalShare,0)+IF($B153=J$15,J$16*(1-H_LegalShare),0),IF($B153=J$15,J$16,0))-IF(AND($B153&gt;J$15,$B153&lt;=J$22),J$17+H_ServNPL+H_Util+J$27,0)-IF($B153=J$21,J$19+J$20,0)</f>
        <v>0</v>
      </c>
    </row>
    <row r="154" customFormat="false" ht="15" hidden="false" customHeight="false" outlineLevel="0" collapsed="false">
      <c r="B154" s="0" t="n">
        <v>53</v>
      </c>
      <c r="C154" s="19" t="n">
        <f aca="false">IF($B154=C$22,C$26-C$28,0)-IF($B154=0,H_Acq+H_Board,0)-IF($B154=1,C$23,0)-IF(AND($B154&gt;=1,$B154&lt;=C$15),C$18+H_ServNPL,0)-IF(C$14="",IF($B154=2,C$16*H_LegalShare,0)+IF($B154=C$15,C$16*(1-H_LegalShare),0),IF($B154=C$15,C$16,0))-IF(AND($B154&gt;C$15,$B154&lt;=C$22),C$17+H_ServNPL+H_Util+C$27,0)-IF($B154=C$21,C$19+C$20,0)</f>
        <v>0</v>
      </c>
      <c r="D154" s="19" t="n">
        <f aca="false">IF($B154=D$22,D$26-D$28,0)-IF($B154=0,H_Acq+H_Board,0)-IF($B154=1,D$23,0)-IF(AND($B154&gt;=1,$B154&lt;=D$15),D$18+H_ServNPL,0)-IF(D$14="",IF($B154=2,D$16*H_LegalShare,0)+IF($B154=D$15,D$16*(1-H_LegalShare),0),IF($B154=D$15,D$16,0))-IF(AND($B154&gt;D$15,$B154&lt;=D$22),D$17+H_ServNPL+H_Util+D$27,0)-IF($B154=D$21,D$19+D$20,0)</f>
        <v>0</v>
      </c>
      <c r="E154" s="19" t="n">
        <f aca="false">IF($B154=E$22,E$26-E$28,0)-IF($B154=0,H_Acq+H_Board,0)-IF($B154=1,E$23,0)-IF(AND($B154&gt;=1,$B154&lt;=E$15),E$18+H_ServNPL,0)-IF(E$14="",IF($B154=2,E$16*H_LegalShare,0)+IF($B154=E$15,E$16*(1-H_LegalShare),0),IF($B154=E$15,E$16,0))-IF(AND($B154&gt;E$15,$B154&lt;=E$22),E$17+H_ServNPL+H_Util+E$27,0)-IF($B154=E$21,E$19+E$20,0)</f>
        <v>0</v>
      </c>
      <c r="F154" s="19" t="n">
        <f aca="false">IF($B154=F$22,F$26-F$28,0)-IF($B154=0,H_Acq+H_Board,0)-IF($B154=1,F$23,0)-IF(AND($B154&gt;=1,$B154&lt;=F$15),F$18+H_ServNPL,0)-IF(F$14="",IF($B154=2,F$16*H_LegalShare,0)+IF($B154=F$15,F$16*(1-H_LegalShare),0),IF($B154=F$15,F$16,0))-IF(AND($B154&gt;F$15,$B154&lt;=F$22),F$17+H_ServNPL+H_Util+F$27,0)-IF($B154=F$21,F$19+F$20,0)</f>
        <v>0</v>
      </c>
      <c r="G154" s="19" t="n">
        <f aca="false">IF($B154=G$22,G$26-G$28,0)-IF($B154=0,H_Acq+H_Board,0)-IF($B154=1,G$23,0)-IF(AND($B154&gt;=1,$B154&lt;=G$15),G$18+H_ServNPL,0)-IF(G$14="",IF($B154=2,G$16*H_LegalShare,0)+IF($B154=G$15,G$16*(1-H_LegalShare),0),IF($B154=G$15,G$16,0))-IF(AND($B154&gt;G$15,$B154&lt;=G$22),G$17+H_ServNPL+H_Util+G$27,0)-IF($B154=G$21,G$19+G$20,0)</f>
        <v>0</v>
      </c>
      <c r="H154" s="19" t="n">
        <f aca="false">IF($B154=H$22,H$26-H$28,0)-IF($B154=0,H_Acq+H_Board,0)-IF($B154=1,H$23,0)-IF(AND($B154&gt;=1,$B154&lt;=H$15),H$18+H_ServNPL,0)-IF(H$14="",IF($B154=2,H$16*H_LegalShare,0)+IF($B154=H$15,H$16*(1-H_LegalShare),0),IF($B154=H$15,H$16,0))-IF(AND($B154&gt;H$15,$B154&lt;=H$22),H$17+H_ServNPL+H_Util+H$27,0)-IF($B154=H$21,H$19+H$20,0)</f>
        <v>0</v>
      </c>
      <c r="I154" s="19" t="n">
        <f aca="false">IF($B154=I$22,I$26-I$28,0)-IF($B154=0,H_Acq+H_Board,0)-IF($B154=1,I$23,0)-IF(AND($B154&gt;=1,$B154&lt;=I$15),I$18+H_ServNPL,0)-IF(I$14="",IF($B154=2,I$16*H_LegalShare,0)+IF($B154=I$15,I$16*(1-H_LegalShare),0),IF($B154=I$15,I$16,0))-IF(AND($B154&gt;I$15,$B154&lt;=I$22),I$17+H_ServNPL+H_Util+I$27,0)-IF($B154=I$21,I$19+I$20,0)</f>
        <v>0</v>
      </c>
      <c r="J154" s="19" t="n">
        <f aca="false">IF($B154=J$22,J$26-J$28,0)-IF($B154=0,H_Acq+H_Board,0)-IF($B154=1,J$23,0)-IF(AND($B154&gt;=1,$B154&lt;=J$15),J$18+H_ServNPL,0)-IF(J$14="",IF($B154=2,J$16*H_LegalShare,0)+IF($B154=J$15,J$16*(1-H_LegalShare),0),IF($B154=J$15,J$16,0))-IF(AND($B154&gt;J$15,$B154&lt;=J$22),J$17+H_ServNPL+H_Util+J$27,0)-IF($B154=J$21,J$19+J$20,0)</f>
        <v>0</v>
      </c>
    </row>
    <row r="155" customFormat="false" ht="15" hidden="false" customHeight="false" outlineLevel="0" collapsed="false">
      <c r="B155" s="0" t="n">
        <v>54</v>
      </c>
      <c r="C155" s="19" t="n">
        <f aca="false">IF($B155=C$22,C$26-C$28,0)-IF($B155=0,H_Acq+H_Board,0)-IF($B155=1,C$23,0)-IF(AND($B155&gt;=1,$B155&lt;=C$15),C$18+H_ServNPL,0)-IF(C$14="",IF($B155=2,C$16*H_LegalShare,0)+IF($B155=C$15,C$16*(1-H_LegalShare),0),IF($B155=C$15,C$16,0))-IF(AND($B155&gt;C$15,$B155&lt;=C$22),C$17+H_ServNPL+H_Util+C$27,0)-IF($B155=C$21,C$19+C$20,0)</f>
        <v>0</v>
      </c>
      <c r="D155" s="19" t="n">
        <f aca="false">IF($B155=D$22,D$26-D$28,0)-IF($B155=0,H_Acq+H_Board,0)-IF($B155=1,D$23,0)-IF(AND($B155&gt;=1,$B155&lt;=D$15),D$18+H_ServNPL,0)-IF(D$14="",IF($B155=2,D$16*H_LegalShare,0)+IF($B155=D$15,D$16*(1-H_LegalShare),0),IF($B155=D$15,D$16,0))-IF(AND($B155&gt;D$15,$B155&lt;=D$22),D$17+H_ServNPL+H_Util+D$27,0)-IF($B155=D$21,D$19+D$20,0)</f>
        <v>0</v>
      </c>
      <c r="E155" s="19" t="n">
        <f aca="false">IF($B155=E$22,E$26-E$28,0)-IF($B155=0,H_Acq+H_Board,0)-IF($B155=1,E$23,0)-IF(AND($B155&gt;=1,$B155&lt;=E$15),E$18+H_ServNPL,0)-IF(E$14="",IF($B155=2,E$16*H_LegalShare,0)+IF($B155=E$15,E$16*(1-H_LegalShare),0),IF($B155=E$15,E$16,0))-IF(AND($B155&gt;E$15,$B155&lt;=E$22),E$17+H_ServNPL+H_Util+E$27,0)-IF($B155=E$21,E$19+E$20,0)</f>
        <v>0</v>
      </c>
      <c r="F155" s="19" t="n">
        <f aca="false">IF($B155=F$22,F$26-F$28,0)-IF($B155=0,H_Acq+H_Board,0)-IF($B155=1,F$23,0)-IF(AND($B155&gt;=1,$B155&lt;=F$15),F$18+H_ServNPL,0)-IF(F$14="",IF($B155=2,F$16*H_LegalShare,0)+IF($B155=F$15,F$16*(1-H_LegalShare),0),IF($B155=F$15,F$16,0))-IF(AND($B155&gt;F$15,$B155&lt;=F$22),F$17+H_ServNPL+H_Util+F$27,0)-IF($B155=F$21,F$19+F$20,0)</f>
        <v>0</v>
      </c>
      <c r="G155" s="19" t="n">
        <f aca="false">IF($B155=G$22,G$26-G$28,0)-IF($B155=0,H_Acq+H_Board,0)-IF($B155=1,G$23,0)-IF(AND($B155&gt;=1,$B155&lt;=G$15),G$18+H_ServNPL,0)-IF(G$14="",IF($B155=2,G$16*H_LegalShare,0)+IF($B155=G$15,G$16*(1-H_LegalShare),0),IF($B155=G$15,G$16,0))-IF(AND($B155&gt;G$15,$B155&lt;=G$22),G$17+H_ServNPL+H_Util+G$27,0)-IF($B155=G$21,G$19+G$20,0)</f>
        <v>0</v>
      </c>
      <c r="H155" s="19" t="n">
        <f aca="false">IF($B155=H$22,H$26-H$28,0)-IF($B155=0,H_Acq+H_Board,0)-IF($B155=1,H$23,0)-IF(AND($B155&gt;=1,$B155&lt;=H$15),H$18+H_ServNPL,0)-IF(H$14="",IF($B155=2,H$16*H_LegalShare,0)+IF($B155=H$15,H$16*(1-H_LegalShare),0),IF($B155=H$15,H$16,0))-IF(AND($B155&gt;H$15,$B155&lt;=H$22),H$17+H_ServNPL+H_Util+H$27,0)-IF($B155=H$21,H$19+H$20,0)</f>
        <v>0</v>
      </c>
      <c r="I155" s="19" t="n">
        <f aca="false">IF($B155=I$22,I$26-I$28,0)-IF($B155=0,H_Acq+H_Board,0)-IF($B155=1,I$23,0)-IF(AND($B155&gt;=1,$B155&lt;=I$15),I$18+H_ServNPL,0)-IF(I$14="",IF($B155=2,I$16*H_LegalShare,0)+IF($B155=I$15,I$16*(1-H_LegalShare),0),IF($B155=I$15,I$16,0))-IF(AND($B155&gt;I$15,$B155&lt;=I$22),I$17+H_ServNPL+H_Util+I$27,0)-IF($B155=I$21,I$19+I$20,0)</f>
        <v>0</v>
      </c>
      <c r="J155" s="19" t="n">
        <f aca="false">IF($B155=J$22,J$26-J$28,0)-IF($B155=0,H_Acq+H_Board,0)-IF($B155=1,J$23,0)-IF(AND($B155&gt;=1,$B155&lt;=J$15),J$18+H_ServNPL,0)-IF(J$14="",IF($B155=2,J$16*H_LegalShare,0)+IF($B155=J$15,J$16*(1-H_LegalShare),0),IF($B155=J$15,J$16,0))-IF(AND($B155&gt;J$15,$B155&lt;=J$22),J$17+H_ServNPL+H_Util+J$27,0)-IF($B155=J$21,J$19+J$20,0)</f>
        <v>0</v>
      </c>
    </row>
    <row r="156" customFormat="false" ht="15" hidden="false" customHeight="false" outlineLevel="0" collapsed="false">
      <c r="B156" s="0" t="n">
        <v>55</v>
      </c>
      <c r="C156" s="19" t="n">
        <f aca="false">IF($B156=C$22,C$26-C$28,0)-IF($B156=0,H_Acq+H_Board,0)-IF($B156=1,C$23,0)-IF(AND($B156&gt;=1,$B156&lt;=C$15),C$18+H_ServNPL,0)-IF(C$14="",IF($B156=2,C$16*H_LegalShare,0)+IF($B156=C$15,C$16*(1-H_LegalShare),0),IF($B156=C$15,C$16,0))-IF(AND($B156&gt;C$15,$B156&lt;=C$22),C$17+H_ServNPL+H_Util+C$27,0)-IF($B156=C$21,C$19+C$20,0)</f>
        <v>0</v>
      </c>
      <c r="D156" s="19" t="n">
        <f aca="false">IF($B156=D$22,D$26-D$28,0)-IF($B156=0,H_Acq+H_Board,0)-IF($B156=1,D$23,0)-IF(AND($B156&gt;=1,$B156&lt;=D$15),D$18+H_ServNPL,0)-IF(D$14="",IF($B156=2,D$16*H_LegalShare,0)+IF($B156=D$15,D$16*(1-H_LegalShare),0),IF($B156=D$15,D$16,0))-IF(AND($B156&gt;D$15,$B156&lt;=D$22),D$17+H_ServNPL+H_Util+D$27,0)-IF($B156=D$21,D$19+D$20,0)</f>
        <v>0</v>
      </c>
      <c r="E156" s="19" t="n">
        <f aca="false">IF($B156=E$22,E$26-E$28,0)-IF($B156=0,H_Acq+H_Board,0)-IF($B156=1,E$23,0)-IF(AND($B156&gt;=1,$B156&lt;=E$15),E$18+H_ServNPL,0)-IF(E$14="",IF($B156=2,E$16*H_LegalShare,0)+IF($B156=E$15,E$16*(1-H_LegalShare),0),IF($B156=E$15,E$16,0))-IF(AND($B156&gt;E$15,$B156&lt;=E$22),E$17+H_ServNPL+H_Util+E$27,0)-IF($B156=E$21,E$19+E$20,0)</f>
        <v>0</v>
      </c>
      <c r="F156" s="19" t="n">
        <f aca="false">IF($B156=F$22,F$26-F$28,0)-IF($B156=0,H_Acq+H_Board,0)-IF($B156=1,F$23,0)-IF(AND($B156&gt;=1,$B156&lt;=F$15),F$18+H_ServNPL,0)-IF(F$14="",IF($B156=2,F$16*H_LegalShare,0)+IF($B156=F$15,F$16*(1-H_LegalShare),0),IF($B156=F$15,F$16,0))-IF(AND($B156&gt;F$15,$B156&lt;=F$22),F$17+H_ServNPL+H_Util+F$27,0)-IF($B156=F$21,F$19+F$20,0)</f>
        <v>0</v>
      </c>
      <c r="G156" s="19" t="n">
        <f aca="false">IF($B156=G$22,G$26-G$28,0)-IF($B156=0,H_Acq+H_Board,0)-IF($B156=1,G$23,0)-IF(AND($B156&gt;=1,$B156&lt;=G$15),G$18+H_ServNPL,0)-IF(G$14="",IF($B156=2,G$16*H_LegalShare,0)+IF($B156=G$15,G$16*(1-H_LegalShare),0),IF($B156=G$15,G$16,0))-IF(AND($B156&gt;G$15,$B156&lt;=G$22),G$17+H_ServNPL+H_Util+G$27,0)-IF($B156=G$21,G$19+G$20,0)</f>
        <v>0</v>
      </c>
      <c r="H156" s="19" t="n">
        <f aca="false">IF($B156=H$22,H$26-H$28,0)-IF($B156=0,H_Acq+H_Board,0)-IF($B156=1,H$23,0)-IF(AND($B156&gt;=1,$B156&lt;=H$15),H$18+H_ServNPL,0)-IF(H$14="",IF($B156=2,H$16*H_LegalShare,0)+IF($B156=H$15,H$16*(1-H_LegalShare),0),IF($B156=H$15,H$16,0))-IF(AND($B156&gt;H$15,$B156&lt;=H$22),H$17+H_ServNPL+H_Util+H$27,0)-IF($B156=H$21,H$19+H$20,0)</f>
        <v>0</v>
      </c>
      <c r="I156" s="19" t="n">
        <f aca="false">IF($B156=I$22,I$26-I$28,0)-IF($B156=0,H_Acq+H_Board,0)-IF($B156=1,I$23,0)-IF(AND($B156&gt;=1,$B156&lt;=I$15),I$18+H_ServNPL,0)-IF(I$14="",IF($B156=2,I$16*H_LegalShare,0)+IF($B156=I$15,I$16*(1-H_LegalShare),0),IF($B156=I$15,I$16,0))-IF(AND($B156&gt;I$15,$B156&lt;=I$22),I$17+H_ServNPL+H_Util+I$27,0)-IF($B156=I$21,I$19+I$20,0)</f>
        <v>0</v>
      </c>
      <c r="J156" s="19" t="n">
        <f aca="false">IF($B156=J$22,J$26-J$28,0)-IF($B156=0,H_Acq+H_Board,0)-IF($B156=1,J$23,0)-IF(AND($B156&gt;=1,$B156&lt;=J$15),J$18+H_ServNPL,0)-IF(J$14="",IF($B156=2,J$16*H_LegalShare,0)+IF($B156=J$15,J$16*(1-H_LegalShare),0),IF($B156=J$15,J$16,0))-IF(AND($B156&gt;J$15,$B156&lt;=J$22),J$17+H_ServNPL+H_Util+J$27,0)-IF($B156=J$21,J$19+J$20,0)</f>
        <v>0</v>
      </c>
    </row>
    <row r="157" customFormat="false" ht="15" hidden="false" customHeight="false" outlineLevel="0" collapsed="false">
      <c r="B157" s="0" t="n">
        <v>56</v>
      </c>
      <c r="C157" s="19" t="n">
        <f aca="false">IF($B157=C$22,C$26-C$28,0)-IF($B157=0,H_Acq+H_Board,0)-IF($B157=1,C$23,0)-IF(AND($B157&gt;=1,$B157&lt;=C$15),C$18+H_ServNPL,0)-IF(C$14="",IF($B157=2,C$16*H_LegalShare,0)+IF($B157=C$15,C$16*(1-H_LegalShare),0),IF($B157=C$15,C$16,0))-IF(AND($B157&gt;C$15,$B157&lt;=C$22),C$17+H_ServNPL+H_Util+C$27,0)-IF($B157=C$21,C$19+C$20,0)</f>
        <v>0</v>
      </c>
      <c r="D157" s="19" t="n">
        <f aca="false">IF($B157=D$22,D$26-D$28,0)-IF($B157=0,H_Acq+H_Board,0)-IF($B157=1,D$23,0)-IF(AND($B157&gt;=1,$B157&lt;=D$15),D$18+H_ServNPL,0)-IF(D$14="",IF($B157=2,D$16*H_LegalShare,0)+IF($B157=D$15,D$16*(1-H_LegalShare),0),IF($B157=D$15,D$16,0))-IF(AND($B157&gt;D$15,$B157&lt;=D$22),D$17+H_ServNPL+H_Util+D$27,0)-IF($B157=D$21,D$19+D$20,0)</f>
        <v>0</v>
      </c>
      <c r="E157" s="19" t="n">
        <f aca="false">IF($B157=E$22,E$26-E$28,0)-IF($B157=0,H_Acq+H_Board,0)-IF($B157=1,E$23,0)-IF(AND($B157&gt;=1,$B157&lt;=E$15),E$18+H_ServNPL,0)-IF(E$14="",IF($B157=2,E$16*H_LegalShare,0)+IF($B157=E$15,E$16*(1-H_LegalShare),0),IF($B157=E$15,E$16,0))-IF(AND($B157&gt;E$15,$B157&lt;=E$22),E$17+H_ServNPL+H_Util+E$27,0)-IF($B157=E$21,E$19+E$20,0)</f>
        <v>0</v>
      </c>
      <c r="F157" s="19" t="n">
        <f aca="false">IF($B157=F$22,F$26-F$28,0)-IF($B157=0,H_Acq+H_Board,0)-IF($B157=1,F$23,0)-IF(AND($B157&gt;=1,$B157&lt;=F$15),F$18+H_ServNPL,0)-IF(F$14="",IF($B157=2,F$16*H_LegalShare,0)+IF($B157=F$15,F$16*(1-H_LegalShare),0),IF($B157=F$15,F$16,0))-IF(AND($B157&gt;F$15,$B157&lt;=F$22),F$17+H_ServNPL+H_Util+F$27,0)-IF($B157=F$21,F$19+F$20,0)</f>
        <v>0</v>
      </c>
      <c r="G157" s="19" t="n">
        <f aca="false">IF($B157=G$22,G$26-G$28,0)-IF($B157=0,H_Acq+H_Board,0)-IF($B157=1,G$23,0)-IF(AND($B157&gt;=1,$B157&lt;=G$15),G$18+H_ServNPL,0)-IF(G$14="",IF($B157=2,G$16*H_LegalShare,0)+IF($B157=G$15,G$16*(1-H_LegalShare),0),IF($B157=G$15,G$16,0))-IF(AND($B157&gt;G$15,$B157&lt;=G$22),G$17+H_ServNPL+H_Util+G$27,0)-IF($B157=G$21,G$19+G$20,0)</f>
        <v>0</v>
      </c>
      <c r="H157" s="19" t="n">
        <f aca="false">IF($B157=H$22,H$26-H$28,0)-IF($B157=0,H_Acq+H_Board,0)-IF($B157=1,H$23,0)-IF(AND($B157&gt;=1,$B157&lt;=H$15),H$18+H_ServNPL,0)-IF(H$14="",IF($B157=2,H$16*H_LegalShare,0)+IF($B157=H$15,H$16*(1-H_LegalShare),0),IF($B157=H$15,H$16,0))-IF(AND($B157&gt;H$15,$B157&lt;=H$22),H$17+H_ServNPL+H_Util+H$27,0)-IF($B157=H$21,H$19+H$20,0)</f>
        <v>0</v>
      </c>
      <c r="I157" s="19" t="n">
        <f aca="false">IF($B157=I$22,I$26-I$28,0)-IF($B157=0,H_Acq+H_Board,0)-IF($B157=1,I$23,0)-IF(AND($B157&gt;=1,$B157&lt;=I$15),I$18+H_ServNPL,0)-IF(I$14="",IF($B157=2,I$16*H_LegalShare,0)+IF($B157=I$15,I$16*(1-H_LegalShare),0),IF($B157=I$15,I$16,0))-IF(AND($B157&gt;I$15,$B157&lt;=I$22),I$17+H_ServNPL+H_Util+I$27,0)-IF($B157=I$21,I$19+I$20,0)</f>
        <v>0</v>
      </c>
      <c r="J157" s="19" t="n">
        <f aca="false">IF($B157=J$22,J$26-J$28,0)-IF($B157=0,H_Acq+H_Board,0)-IF($B157=1,J$23,0)-IF(AND($B157&gt;=1,$B157&lt;=J$15),J$18+H_ServNPL,0)-IF(J$14="",IF($B157=2,J$16*H_LegalShare,0)+IF($B157=J$15,J$16*(1-H_LegalShare),0),IF($B157=J$15,J$16,0))-IF(AND($B157&gt;J$15,$B157&lt;=J$22),J$17+H_ServNPL+H_Util+J$27,0)-IF($B157=J$21,J$19+J$20,0)</f>
        <v>0</v>
      </c>
    </row>
    <row r="158" customFormat="false" ht="15" hidden="false" customHeight="false" outlineLevel="0" collapsed="false">
      <c r="B158" s="0" t="n">
        <v>57</v>
      </c>
      <c r="C158" s="19" t="n">
        <f aca="false">IF($B158=C$22,C$26-C$28,0)-IF($B158=0,H_Acq+H_Board,0)-IF($B158=1,C$23,0)-IF(AND($B158&gt;=1,$B158&lt;=C$15),C$18+H_ServNPL,0)-IF(C$14="",IF($B158=2,C$16*H_LegalShare,0)+IF($B158=C$15,C$16*(1-H_LegalShare),0),IF($B158=C$15,C$16,0))-IF(AND($B158&gt;C$15,$B158&lt;=C$22),C$17+H_ServNPL+H_Util+C$27,0)-IF($B158=C$21,C$19+C$20,0)</f>
        <v>0</v>
      </c>
      <c r="D158" s="19" t="n">
        <f aca="false">IF($B158=D$22,D$26-D$28,0)-IF($B158=0,H_Acq+H_Board,0)-IF($B158=1,D$23,0)-IF(AND($B158&gt;=1,$B158&lt;=D$15),D$18+H_ServNPL,0)-IF(D$14="",IF($B158=2,D$16*H_LegalShare,0)+IF($B158=D$15,D$16*(1-H_LegalShare),0),IF($B158=D$15,D$16,0))-IF(AND($B158&gt;D$15,$B158&lt;=D$22),D$17+H_ServNPL+H_Util+D$27,0)-IF($B158=D$21,D$19+D$20,0)</f>
        <v>0</v>
      </c>
      <c r="E158" s="19" t="n">
        <f aca="false">IF($B158=E$22,E$26-E$28,0)-IF($B158=0,H_Acq+H_Board,0)-IF($B158=1,E$23,0)-IF(AND($B158&gt;=1,$B158&lt;=E$15),E$18+H_ServNPL,0)-IF(E$14="",IF($B158=2,E$16*H_LegalShare,0)+IF($B158=E$15,E$16*(1-H_LegalShare),0),IF($B158=E$15,E$16,0))-IF(AND($B158&gt;E$15,$B158&lt;=E$22),E$17+H_ServNPL+H_Util+E$27,0)-IF($B158=E$21,E$19+E$20,0)</f>
        <v>0</v>
      </c>
      <c r="F158" s="19" t="n">
        <f aca="false">IF($B158=F$22,F$26-F$28,0)-IF($B158=0,H_Acq+H_Board,0)-IF($B158=1,F$23,0)-IF(AND($B158&gt;=1,$B158&lt;=F$15),F$18+H_ServNPL,0)-IF(F$14="",IF($B158=2,F$16*H_LegalShare,0)+IF($B158=F$15,F$16*(1-H_LegalShare),0),IF($B158=F$15,F$16,0))-IF(AND($B158&gt;F$15,$B158&lt;=F$22),F$17+H_ServNPL+H_Util+F$27,0)-IF($B158=F$21,F$19+F$20,0)</f>
        <v>0</v>
      </c>
      <c r="G158" s="19" t="n">
        <f aca="false">IF($B158=G$22,G$26-G$28,0)-IF($B158=0,H_Acq+H_Board,0)-IF($B158=1,G$23,0)-IF(AND($B158&gt;=1,$B158&lt;=G$15),G$18+H_ServNPL,0)-IF(G$14="",IF($B158=2,G$16*H_LegalShare,0)+IF($B158=G$15,G$16*(1-H_LegalShare),0),IF($B158=G$15,G$16,0))-IF(AND($B158&gt;G$15,$B158&lt;=G$22),G$17+H_ServNPL+H_Util+G$27,0)-IF($B158=G$21,G$19+G$20,0)</f>
        <v>0</v>
      </c>
      <c r="H158" s="19" t="n">
        <f aca="false">IF($B158=H$22,H$26-H$28,0)-IF($B158=0,H_Acq+H_Board,0)-IF($B158=1,H$23,0)-IF(AND($B158&gt;=1,$B158&lt;=H$15),H$18+H_ServNPL,0)-IF(H$14="",IF($B158=2,H$16*H_LegalShare,0)+IF($B158=H$15,H$16*(1-H_LegalShare),0),IF($B158=H$15,H$16,0))-IF(AND($B158&gt;H$15,$B158&lt;=H$22),H$17+H_ServNPL+H_Util+H$27,0)-IF($B158=H$21,H$19+H$20,0)</f>
        <v>0</v>
      </c>
      <c r="I158" s="19" t="n">
        <f aca="false">IF($B158=I$22,I$26-I$28,0)-IF($B158=0,H_Acq+H_Board,0)-IF($B158=1,I$23,0)-IF(AND($B158&gt;=1,$B158&lt;=I$15),I$18+H_ServNPL,0)-IF(I$14="",IF($B158=2,I$16*H_LegalShare,0)+IF($B158=I$15,I$16*(1-H_LegalShare),0),IF($B158=I$15,I$16,0))-IF(AND($B158&gt;I$15,$B158&lt;=I$22),I$17+H_ServNPL+H_Util+I$27,0)-IF($B158=I$21,I$19+I$20,0)</f>
        <v>0</v>
      </c>
      <c r="J158" s="19" t="n">
        <f aca="false">IF($B158=J$22,J$26-J$28,0)-IF($B158=0,H_Acq+H_Board,0)-IF($B158=1,J$23,0)-IF(AND($B158&gt;=1,$B158&lt;=J$15),J$18+H_ServNPL,0)-IF(J$14="",IF($B158=2,J$16*H_LegalShare,0)+IF($B158=J$15,J$16*(1-H_LegalShare),0),IF($B158=J$15,J$16,0))-IF(AND($B158&gt;J$15,$B158&lt;=J$22),J$17+H_ServNPL+H_Util+J$27,0)-IF($B158=J$21,J$19+J$20,0)</f>
        <v>0</v>
      </c>
    </row>
    <row r="159" customFormat="false" ht="15" hidden="false" customHeight="false" outlineLevel="0" collapsed="false">
      <c r="B159" s="0" t="n">
        <v>58</v>
      </c>
      <c r="C159" s="19" t="n">
        <f aca="false">IF($B159=C$22,C$26-C$28,0)-IF($B159=0,H_Acq+H_Board,0)-IF($B159=1,C$23,0)-IF(AND($B159&gt;=1,$B159&lt;=C$15),C$18+H_ServNPL,0)-IF(C$14="",IF($B159=2,C$16*H_LegalShare,0)+IF($B159=C$15,C$16*(1-H_LegalShare),0),IF($B159=C$15,C$16,0))-IF(AND($B159&gt;C$15,$B159&lt;=C$22),C$17+H_ServNPL+H_Util+C$27,0)-IF($B159=C$21,C$19+C$20,0)</f>
        <v>0</v>
      </c>
      <c r="D159" s="19" t="n">
        <f aca="false">IF($B159=D$22,D$26-D$28,0)-IF($B159=0,H_Acq+H_Board,0)-IF($B159=1,D$23,0)-IF(AND($B159&gt;=1,$B159&lt;=D$15),D$18+H_ServNPL,0)-IF(D$14="",IF($B159=2,D$16*H_LegalShare,0)+IF($B159=D$15,D$16*(1-H_LegalShare),0),IF($B159=D$15,D$16,0))-IF(AND($B159&gt;D$15,$B159&lt;=D$22),D$17+H_ServNPL+H_Util+D$27,0)-IF($B159=D$21,D$19+D$20,0)</f>
        <v>0</v>
      </c>
      <c r="E159" s="19" t="n">
        <f aca="false">IF($B159=E$22,E$26-E$28,0)-IF($B159=0,H_Acq+H_Board,0)-IF($B159=1,E$23,0)-IF(AND($B159&gt;=1,$B159&lt;=E$15),E$18+H_ServNPL,0)-IF(E$14="",IF($B159=2,E$16*H_LegalShare,0)+IF($B159=E$15,E$16*(1-H_LegalShare),0),IF($B159=E$15,E$16,0))-IF(AND($B159&gt;E$15,$B159&lt;=E$22),E$17+H_ServNPL+H_Util+E$27,0)-IF($B159=E$21,E$19+E$20,0)</f>
        <v>0</v>
      </c>
      <c r="F159" s="19" t="n">
        <f aca="false">IF($B159=F$22,F$26-F$28,0)-IF($B159=0,H_Acq+H_Board,0)-IF($B159=1,F$23,0)-IF(AND($B159&gt;=1,$B159&lt;=F$15),F$18+H_ServNPL,0)-IF(F$14="",IF($B159=2,F$16*H_LegalShare,0)+IF($B159=F$15,F$16*(1-H_LegalShare),0),IF($B159=F$15,F$16,0))-IF(AND($B159&gt;F$15,$B159&lt;=F$22),F$17+H_ServNPL+H_Util+F$27,0)-IF($B159=F$21,F$19+F$20,0)</f>
        <v>0</v>
      </c>
      <c r="G159" s="19" t="n">
        <f aca="false">IF($B159=G$22,G$26-G$28,0)-IF($B159=0,H_Acq+H_Board,0)-IF($B159=1,G$23,0)-IF(AND($B159&gt;=1,$B159&lt;=G$15),G$18+H_ServNPL,0)-IF(G$14="",IF($B159=2,G$16*H_LegalShare,0)+IF($B159=G$15,G$16*(1-H_LegalShare),0),IF($B159=G$15,G$16,0))-IF(AND($B159&gt;G$15,$B159&lt;=G$22),G$17+H_ServNPL+H_Util+G$27,0)-IF($B159=G$21,G$19+G$20,0)</f>
        <v>0</v>
      </c>
      <c r="H159" s="19" t="n">
        <f aca="false">IF($B159=H$22,H$26-H$28,0)-IF($B159=0,H_Acq+H_Board,0)-IF($B159=1,H$23,0)-IF(AND($B159&gt;=1,$B159&lt;=H$15),H$18+H_ServNPL,0)-IF(H$14="",IF($B159=2,H$16*H_LegalShare,0)+IF($B159=H$15,H$16*(1-H_LegalShare),0),IF($B159=H$15,H$16,0))-IF(AND($B159&gt;H$15,$B159&lt;=H$22),H$17+H_ServNPL+H_Util+H$27,0)-IF($B159=H$21,H$19+H$20,0)</f>
        <v>0</v>
      </c>
      <c r="I159" s="19" t="n">
        <f aca="false">IF($B159=I$22,I$26-I$28,0)-IF($B159=0,H_Acq+H_Board,0)-IF($B159=1,I$23,0)-IF(AND($B159&gt;=1,$B159&lt;=I$15),I$18+H_ServNPL,0)-IF(I$14="",IF($B159=2,I$16*H_LegalShare,0)+IF($B159=I$15,I$16*(1-H_LegalShare),0),IF($B159=I$15,I$16,0))-IF(AND($B159&gt;I$15,$B159&lt;=I$22),I$17+H_ServNPL+H_Util+I$27,0)-IF($B159=I$21,I$19+I$20,0)</f>
        <v>0</v>
      </c>
      <c r="J159" s="19" t="n">
        <f aca="false">IF($B159=J$22,J$26-J$28,0)-IF($B159=0,H_Acq+H_Board,0)-IF($B159=1,J$23,0)-IF(AND($B159&gt;=1,$B159&lt;=J$15),J$18+H_ServNPL,0)-IF(J$14="",IF($B159=2,J$16*H_LegalShare,0)+IF($B159=J$15,J$16*(1-H_LegalShare),0),IF($B159=J$15,J$16,0))-IF(AND($B159&gt;J$15,$B159&lt;=J$22),J$17+H_ServNPL+H_Util+J$27,0)-IF($B159=J$21,J$19+J$20,0)</f>
        <v>0</v>
      </c>
    </row>
    <row r="160" customFormat="false" ht="15" hidden="false" customHeight="false" outlineLevel="0" collapsed="false">
      <c r="B160" s="0" t="n">
        <v>59</v>
      </c>
      <c r="C160" s="19" t="n">
        <f aca="false">IF($B160=C$22,C$26-C$28,0)-IF($B160=0,H_Acq+H_Board,0)-IF($B160=1,C$23,0)-IF(AND($B160&gt;=1,$B160&lt;=C$15),C$18+H_ServNPL,0)-IF(C$14="",IF($B160=2,C$16*H_LegalShare,0)+IF($B160=C$15,C$16*(1-H_LegalShare),0),IF($B160=C$15,C$16,0))-IF(AND($B160&gt;C$15,$B160&lt;=C$22),C$17+H_ServNPL+H_Util+C$27,0)-IF($B160=C$21,C$19+C$20,0)</f>
        <v>0</v>
      </c>
      <c r="D160" s="19" t="n">
        <f aca="false">IF($B160=D$22,D$26-D$28,0)-IF($B160=0,H_Acq+H_Board,0)-IF($B160=1,D$23,0)-IF(AND($B160&gt;=1,$B160&lt;=D$15),D$18+H_ServNPL,0)-IF(D$14="",IF($B160=2,D$16*H_LegalShare,0)+IF($B160=D$15,D$16*(1-H_LegalShare),0),IF($B160=D$15,D$16,0))-IF(AND($B160&gt;D$15,$B160&lt;=D$22),D$17+H_ServNPL+H_Util+D$27,0)-IF($B160=D$21,D$19+D$20,0)</f>
        <v>0</v>
      </c>
      <c r="E160" s="19" t="n">
        <f aca="false">IF($B160=E$22,E$26-E$28,0)-IF($B160=0,H_Acq+H_Board,0)-IF($B160=1,E$23,0)-IF(AND($B160&gt;=1,$B160&lt;=E$15),E$18+H_ServNPL,0)-IF(E$14="",IF($B160=2,E$16*H_LegalShare,0)+IF($B160=E$15,E$16*(1-H_LegalShare),0),IF($B160=E$15,E$16,0))-IF(AND($B160&gt;E$15,$B160&lt;=E$22),E$17+H_ServNPL+H_Util+E$27,0)-IF($B160=E$21,E$19+E$20,0)</f>
        <v>0</v>
      </c>
      <c r="F160" s="19" t="n">
        <f aca="false">IF($B160=F$22,F$26-F$28,0)-IF($B160=0,H_Acq+H_Board,0)-IF($B160=1,F$23,0)-IF(AND($B160&gt;=1,$B160&lt;=F$15),F$18+H_ServNPL,0)-IF(F$14="",IF($B160=2,F$16*H_LegalShare,0)+IF($B160=F$15,F$16*(1-H_LegalShare),0),IF($B160=F$15,F$16,0))-IF(AND($B160&gt;F$15,$B160&lt;=F$22),F$17+H_ServNPL+H_Util+F$27,0)-IF($B160=F$21,F$19+F$20,0)</f>
        <v>0</v>
      </c>
      <c r="G160" s="19" t="n">
        <f aca="false">IF($B160=G$22,G$26-G$28,0)-IF($B160=0,H_Acq+H_Board,0)-IF($B160=1,G$23,0)-IF(AND($B160&gt;=1,$B160&lt;=G$15),G$18+H_ServNPL,0)-IF(G$14="",IF($B160=2,G$16*H_LegalShare,0)+IF($B160=G$15,G$16*(1-H_LegalShare),0),IF($B160=G$15,G$16,0))-IF(AND($B160&gt;G$15,$B160&lt;=G$22),G$17+H_ServNPL+H_Util+G$27,0)-IF($B160=G$21,G$19+G$20,0)</f>
        <v>0</v>
      </c>
      <c r="H160" s="19" t="n">
        <f aca="false">IF($B160=H$22,H$26-H$28,0)-IF($B160=0,H_Acq+H_Board,0)-IF($B160=1,H$23,0)-IF(AND($B160&gt;=1,$B160&lt;=H$15),H$18+H_ServNPL,0)-IF(H$14="",IF($B160=2,H$16*H_LegalShare,0)+IF($B160=H$15,H$16*(1-H_LegalShare),0),IF($B160=H$15,H$16,0))-IF(AND($B160&gt;H$15,$B160&lt;=H$22),H$17+H_ServNPL+H_Util+H$27,0)-IF($B160=H$21,H$19+H$20,0)</f>
        <v>0</v>
      </c>
      <c r="I160" s="19" t="n">
        <f aca="false">IF($B160=I$22,I$26-I$28,0)-IF($B160=0,H_Acq+H_Board,0)-IF($B160=1,I$23,0)-IF(AND($B160&gt;=1,$B160&lt;=I$15),I$18+H_ServNPL,0)-IF(I$14="",IF($B160=2,I$16*H_LegalShare,0)+IF($B160=I$15,I$16*(1-H_LegalShare),0),IF($B160=I$15,I$16,0))-IF(AND($B160&gt;I$15,$B160&lt;=I$22),I$17+H_ServNPL+H_Util+I$27,0)-IF($B160=I$21,I$19+I$20,0)</f>
        <v>0</v>
      </c>
      <c r="J160" s="19" t="n">
        <f aca="false">IF($B160=J$22,J$26-J$28,0)-IF($B160=0,H_Acq+H_Board,0)-IF($B160=1,J$23,0)-IF(AND($B160&gt;=1,$B160&lt;=J$15),J$18+H_ServNPL,0)-IF(J$14="",IF($B160=2,J$16*H_LegalShare,0)+IF($B160=J$15,J$16*(1-H_LegalShare),0),IF($B160=J$15,J$16,0))-IF(AND($B160&gt;J$15,$B160&lt;=J$22),J$17+H_ServNPL+H_Util+J$27,0)-IF($B160=J$21,J$19+J$20,0)</f>
        <v>0</v>
      </c>
    </row>
    <row r="161" customFormat="false" ht="15" hidden="false" customHeight="false" outlineLevel="0" collapsed="false">
      <c r="B161" s="0" t="n">
        <v>60</v>
      </c>
      <c r="C161" s="19" t="n">
        <f aca="false">IF($B161=C$22,C$26-C$28,0)-IF($B161=0,H_Acq+H_Board,0)-IF($B161=1,C$23,0)-IF(AND($B161&gt;=1,$B161&lt;=C$15),C$18+H_ServNPL,0)-IF(C$14="",IF($B161=2,C$16*H_LegalShare,0)+IF($B161=C$15,C$16*(1-H_LegalShare),0),IF($B161=C$15,C$16,0))-IF(AND($B161&gt;C$15,$B161&lt;=C$22),C$17+H_ServNPL+H_Util+C$27,0)-IF($B161=C$21,C$19+C$20,0)</f>
        <v>0</v>
      </c>
      <c r="D161" s="19" t="n">
        <f aca="false">IF($B161=D$22,D$26-D$28,0)-IF($B161=0,H_Acq+H_Board,0)-IF($B161=1,D$23,0)-IF(AND($B161&gt;=1,$B161&lt;=D$15),D$18+H_ServNPL,0)-IF(D$14="",IF($B161=2,D$16*H_LegalShare,0)+IF($B161=D$15,D$16*(1-H_LegalShare),0),IF($B161=D$15,D$16,0))-IF(AND($B161&gt;D$15,$B161&lt;=D$22),D$17+H_ServNPL+H_Util+D$27,0)-IF($B161=D$21,D$19+D$20,0)</f>
        <v>0</v>
      </c>
      <c r="E161" s="19" t="n">
        <f aca="false">IF($B161=E$22,E$26-E$28,0)-IF($B161=0,H_Acq+H_Board,0)-IF($B161=1,E$23,0)-IF(AND($B161&gt;=1,$B161&lt;=E$15),E$18+H_ServNPL,0)-IF(E$14="",IF($B161=2,E$16*H_LegalShare,0)+IF($B161=E$15,E$16*(1-H_LegalShare),0),IF($B161=E$15,E$16,0))-IF(AND($B161&gt;E$15,$B161&lt;=E$22),E$17+H_ServNPL+H_Util+E$27,0)-IF($B161=E$21,E$19+E$20,0)</f>
        <v>0</v>
      </c>
      <c r="F161" s="19" t="n">
        <f aca="false">IF($B161=F$22,F$26-F$28,0)-IF($B161=0,H_Acq+H_Board,0)-IF($B161=1,F$23,0)-IF(AND($B161&gt;=1,$B161&lt;=F$15),F$18+H_ServNPL,0)-IF(F$14="",IF($B161=2,F$16*H_LegalShare,0)+IF($B161=F$15,F$16*(1-H_LegalShare),0),IF($B161=F$15,F$16,0))-IF(AND($B161&gt;F$15,$B161&lt;=F$22),F$17+H_ServNPL+H_Util+F$27,0)-IF($B161=F$21,F$19+F$20,0)</f>
        <v>0</v>
      </c>
      <c r="G161" s="19" t="n">
        <f aca="false">IF($B161=G$22,G$26-G$28,0)-IF($B161=0,H_Acq+H_Board,0)-IF($B161=1,G$23,0)-IF(AND($B161&gt;=1,$B161&lt;=G$15),G$18+H_ServNPL,0)-IF(G$14="",IF($B161=2,G$16*H_LegalShare,0)+IF($B161=G$15,G$16*(1-H_LegalShare),0),IF($B161=G$15,G$16,0))-IF(AND($B161&gt;G$15,$B161&lt;=G$22),G$17+H_ServNPL+H_Util+G$27,0)-IF($B161=G$21,G$19+G$20,0)</f>
        <v>0</v>
      </c>
      <c r="H161" s="19" t="n">
        <f aca="false">IF($B161=H$22,H$26-H$28,0)-IF($B161=0,H_Acq+H_Board,0)-IF($B161=1,H$23,0)-IF(AND($B161&gt;=1,$B161&lt;=H$15),H$18+H_ServNPL,0)-IF(H$14="",IF($B161=2,H$16*H_LegalShare,0)+IF($B161=H$15,H$16*(1-H_LegalShare),0),IF($B161=H$15,H$16,0))-IF(AND($B161&gt;H$15,$B161&lt;=H$22),H$17+H_ServNPL+H_Util+H$27,0)-IF($B161=H$21,H$19+H$20,0)</f>
        <v>0</v>
      </c>
      <c r="I161" s="19" t="n">
        <f aca="false">IF($B161=I$22,I$26-I$28,0)-IF($B161=0,H_Acq+H_Board,0)-IF($B161=1,I$23,0)-IF(AND($B161&gt;=1,$B161&lt;=I$15),I$18+H_ServNPL,0)-IF(I$14="",IF($B161=2,I$16*H_LegalShare,0)+IF($B161=I$15,I$16*(1-H_LegalShare),0),IF($B161=I$15,I$16,0))-IF(AND($B161&gt;I$15,$B161&lt;=I$22),I$17+H_ServNPL+H_Util+I$27,0)-IF($B161=I$21,I$19+I$20,0)</f>
        <v>0</v>
      </c>
      <c r="J161" s="19" t="n">
        <f aca="false">IF($B161=J$22,J$26-J$28,0)-IF($B161=0,H_Acq+H_Board,0)-IF($B161=1,J$23,0)-IF(AND($B161&gt;=1,$B161&lt;=J$15),J$18+H_ServNPL,0)-IF(J$14="",IF($B161=2,J$16*H_LegalShare,0)+IF($B161=J$15,J$16*(1-H_LegalShare),0),IF($B161=J$15,J$16,0))-IF(AND($B161&gt;J$15,$B161&lt;=J$22),J$17+H_ServNPL+H_Util+J$27,0)-IF($B161=J$21,J$19+J$20,0)</f>
        <v>0</v>
      </c>
    </row>
    <row r="162" customFormat="false" ht="15" hidden="false" customHeight="false" outlineLevel="0" collapsed="false">
      <c r="B162" s="0" t="n">
        <v>61</v>
      </c>
      <c r="C162" s="19" t="n">
        <f aca="false">IF($B162=C$22,C$26-C$28,0)-IF($B162=0,H_Acq+H_Board,0)-IF($B162=1,C$23,0)-IF(AND($B162&gt;=1,$B162&lt;=C$15),C$18+H_ServNPL,0)-IF(C$14="",IF($B162=2,C$16*H_LegalShare,0)+IF($B162=C$15,C$16*(1-H_LegalShare),0),IF($B162=C$15,C$16,0))-IF(AND($B162&gt;C$15,$B162&lt;=C$22),C$17+H_ServNPL+H_Util+C$27,0)-IF($B162=C$21,C$19+C$20,0)</f>
        <v>0</v>
      </c>
      <c r="D162" s="19" t="n">
        <f aca="false">IF($B162=D$22,D$26-D$28,0)-IF($B162=0,H_Acq+H_Board,0)-IF($B162=1,D$23,0)-IF(AND($B162&gt;=1,$B162&lt;=D$15),D$18+H_ServNPL,0)-IF(D$14="",IF($B162=2,D$16*H_LegalShare,0)+IF($B162=D$15,D$16*(1-H_LegalShare),0),IF($B162=D$15,D$16,0))-IF(AND($B162&gt;D$15,$B162&lt;=D$22),D$17+H_ServNPL+H_Util+D$27,0)-IF($B162=D$21,D$19+D$20,0)</f>
        <v>0</v>
      </c>
      <c r="E162" s="19" t="n">
        <f aca="false">IF($B162=E$22,E$26-E$28,0)-IF($B162=0,H_Acq+H_Board,0)-IF($B162=1,E$23,0)-IF(AND($B162&gt;=1,$B162&lt;=E$15),E$18+H_ServNPL,0)-IF(E$14="",IF($B162=2,E$16*H_LegalShare,0)+IF($B162=E$15,E$16*(1-H_LegalShare),0),IF($B162=E$15,E$16,0))-IF(AND($B162&gt;E$15,$B162&lt;=E$22),E$17+H_ServNPL+H_Util+E$27,0)-IF($B162=E$21,E$19+E$20,0)</f>
        <v>0</v>
      </c>
      <c r="F162" s="19" t="n">
        <f aca="false">IF($B162=F$22,F$26-F$28,0)-IF($B162=0,H_Acq+H_Board,0)-IF($B162=1,F$23,0)-IF(AND($B162&gt;=1,$B162&lt;=F$15),F$18+H_ServNPL,0)-IF(F$14="",IF($B162=2,F$16*H_LegalShare,0)+IF($B162=F$15,F$16*(1-H_LegalShare),0),IF($B162=F$15,F$16,0))-IF(AND($B162&gt;F$15,$B162&lt;=F$22),F$17+H_ServNPL+H_Util+F$27,0)-IF($B162=F$21,F$19+F$20,0)</f>
        <v>0</v>
      </c>
      <c r="G162" s="19" t="n">
        <f aca="false">IF($B162=G$22,G$26-G$28,0)-IF($B162=0,H_Acq+H_Board,0)-IF($B162=1,G$23,0)-IF(AND($B162&gt;=1,$B162&lt;=G$15),G$18+H_ServNPL,0)-IF(G$14="",IF($B162=2,G$16*H_LegalShare,0)+IF($B162=G$15,G$16*(1-H_LegalShare),0),IF($B162=G$15,G$16,0))-IF(AND($B162&gt;G$15,$B162&lt;=G$22),G$17+H_ServNPL+H_Util+G$27,0)-IF($B162=G$21,G$19+G$20,0)</f>
        <v>0</v>
      </c>
      <c r="H162" s="19" t="n">
        <f aca="false">IF($B162=H$22,H$26-H$28,0)-IF($B162=0,H_Acq+H_Board,0)-IF($B162=1,H$23,0)-IF(AND($B162&gt;=1,$B162&lt;=H$15),H$18+H_ServNPL,0)-IF(H$14="",IF($B162=2,H$16*H_LegalShare,0)+IF($B162=H$15,H$16*(1-H_LegalShare),0),IF($B162=H$15,H$16,0))-IF(AND($B162&gt;H$15,$B162&lt;=H$22),H$17+H_ServNPL+H_Util+H$27,0)-IF($B162=H$21,H$19+H$20,0)</f>
        <v>0</v>
      </c>
      <c r="I162" s="19" t="n">
        <f aca="false">IF($B162=I$22,I$26-I$28,0)-IF($B162=0,H_Acq+H_Board,0)-IF($B162=1,I$23,0)-IF(AND($B162&gt;=1,$B162&lt;=I$15),I$18+H_ServNPL,0)-IF(I$14="",IF($B162=2,I$16*H_LegalShare,0)+IF($B162=I$15,I$16*(1-H_LegalShare),0),IF($B162=I$15,I$16,0))-IF(AND($B162&gt;I$15,$B162&lt;=I$22),I$17+H_ServNPL+H_Util+I$27,0)-IF($B162=I$21,I$19+I$20,0)</f>
        <v>0</v>
      </c>
      <c r="J162" s="19" t="n">
        <f aca="false">IF($B162=J$22,J$26-J$28,0)-IF($B162=0,H_Acq+H_Board,0)-IF($B162=1,J$23,0)-IF(AND($B162&gt;=1,$B162&lt;=J$15),J$18+H_ServNPL,0)-IF(J$14="",IF($B162=2,J$16*H_LegalShare,0)+IF($B162=J$15,J$16*(1-H_LegalShare),0),IF($B162=J$15,J$16,0))-IF(AND($B162&gt;J$15,$B162&lt;=J$22),J$17+H_ServNPL+H_Util+J$27,0)-IF($B162=J$21,J$19+J$20,0)</f>
        <v>0</v>
      </c>
    </row>
    <row r="163" customFormat="false" ht="15" hidden="false" customHeight="false" outlineLevel="0" collapsed="false">
      <c r="B163" s="0" t="n">
        <v>62</v>
      </c>
      <c r="C163" s="19" t="n">
        <f aca="false">IF($B163=C$22,C$26-C$28,0)-IF($B163=0,H_Acq+H_Board,0)-IF($B163=1,C$23,0)-IF(AND($B163&gt;=1,$B163&lt;=C$15),C$18+H_ServNPL,0)-IF(C$14="",IF($B163=2,C$16*H_LegalShare,0)+IF($B163=C$15,C$16*(1-H_LegalShare),0),IF($B163=C$15,C$16,0))-IF(AND($B163&gt;C$15,$B163&lt;=C$22),C$17+H_ServNPL+H_Util+C$27,0)-IF($B163=C$21,C$19+C$20,0)</f>
        <v>0</v>
      </c>
      <c r="D163" s="19" t="n">
        <f aca="false">IF($B163=D$22,D$26-D$28,0)-IF($B163=0,H_Acq+H_Board,0)-IF($B163=1,D$23,0)-IF(AND($B163&gt;=1,$B163&lt;=D$15),D$18+H_ServNPL,0)-IF(D$14="",IF($B163=2,D$16*H_LegalShare,0)+IF($B163=D$15,D$16*(1-H_LegalShare),0),IF($B163=D$15,D$16,0))-IF(AND($B163&gt;D$15,$B163&lt;=D$22),D$17+H_ServNPL+H_Util+D$27,0)-IF($B163=D$21,D$19+D$20,0)</f>
        <v>0</v>
      </c>
      <c r="E163" s="19" t="n">
        <f aca="false">IF($B163=E$22,E$26-E$28,0)-IF($B163=0,H_Acq+H_Board,0)-IF($B163=1,E$23,0)-IF(AND($B163&gt;=1,$B163&lt;=E$15),E$18+H_ServNPL,0)-IF(E$14="",IF($B163=2,E$16*H_LegalShare,0)+IF($B163=E$15,E$16*(1-H_LegalShare),0),IF($B163=E$15,E$16,0))-IF(AND($B163&gt;E$15,$B163&lt;=E$22),E$17+H_ServNPL+H_Util+E$27,0)-IF($B163=E$21,E$19+E$20,0)</f>
        <v>0</v>
      </c>
      <c r="F163" s="19" t="n">
        <f aca="false">IF($B163=F$22,F$26-F$28,0)-IF($B163=0,H_Acq+H_Board,0)-IF($B163=1,F$23,0)-IF(AND($B163&gt;=1,$B163&lt;=F$15),F$18+H_ServNPL,0)-IF(F$14="",IF($B163=2,F$16*H_LegalShare,0)+IF($B163=F$15,F$16*(1-H_LegalShare),0),IF($B163=F$15,F$16,0))-IF(AND($B163&gt;F$15,$B163&lt;=F$22),F$17+H_ServNPL+H_Util+F$27,0)-IF($B163=F$21,F$19+F$20,0)</f>
        <v>0</v>
      </c>
      <c r="G163" s="19" t="n">
        <f aca="false">IF($B163=G$22,G$26-G$28,0)-IF($B163=0,H_Acq+H_Board,0)-IF($B163=1,G$23,0)-IF(AND($B163&gt;=1,$B163&lt;=G$15),G$18+H_ServNPL,0)-IF(G$14="",IF($B163=2,G$16*H_LegalShare,0)+IF($B163=G$15,G$16*(1-H_LegalShare),0),IF($B163=G$15,G$16,0))-IF(AND($B163&gt;G$15,$B163&lt;=G$22),G$17+H_ServNPL+H_Util+G$27,0)-IF($B163=G$21,G$19+G$20,0)</f>
        <v>0</v>
      </c>
      <c r="H163" s="19" t="n">
        <f aca="false">IF($B163=H$22,H$26-H$28,0)-IF($B163=0,H_Acq+H_Board,0)-IF($B163=1,H$23,0)-IF(AND($B163&gt;=1,$B163&lt;=H$15),H$18+H_ServNPL,0)-IF(H$14="",IF($B163=2,H$16*H_LegalShare,0)+IF($B163=H$15,H$16*(1-H_LegalShare),0),IF($B163=H$15,H$16,0))-IF(AND($B163&gt;H$15,$B163&lt;=H$22),H$17+H_ServNPL+H_Util+H$27,0)-IF($B163=H$21,H$19+H$20,0)</f>
        <v>0</v>
      </c>
      <c r="I163" s="19" t="n">
        <f aca="false">IF($B163=I$22,I$26-I$28,0)-IF($B163=0,H_Acq+H_Board,0)-IF($B163=1,I$23,0)-IF(AND($B163&gt;=1,$B163&lt;=I$15),I$18+H_ServNPL,0)-IF(I$14="",IF($B163=2,I$16*H_LegalShare,0)+IF($B163=I$15,I$16*(1-H_LegalShare),0),IF($B163=I$15,I$16,0))-IF(AND($B163&gt;I$15,$B163&lt;=I$22),I$17+H_ServNPL+H_Util+I$27,0)-IF($B163=I$21,I$19+I$20,0)</f>
        <v>0</v>
      </c>
      <c r="J163" s="19" t="n">
        <f aca="false">IF($B163=J$22,J$26-J$28,0)-IF($B163=0,H_Acq+H_Board,0)-IF($B163=1,J$23,0)-IF(AND($B163&gt;=1,$B163&lt;=J$15),J$18+H_ServNPL,0)-IF(J$14="",IF($B163=2,J$16*H_LegalShare,0)+IF($B163=J$15,J$16*(1-H_LegalShare),0),IF($B163=J$15,J$16,0))-IF(AND($B163&gt;J$15,$B163&lt;=J$22),J$17+H_ServNPL+H_Util+J$27,0)-IF($B163=J$21,J$19+J$20,0)</f>
        <v>0</v>
      </c>
    </row>
    <row r="164" customFormat="false" ht="15" hidden="false" customHeight="false" outlineLevel="0" collapsed="false">
      <c r="B164" s="0" t="n">
        <v>63</v>
      </c>
      <c r="C164" s="19" t="n">
        <f aca="false">IF($B164=C$22,C$26-C$28,0)-IF($B164=0,H_Acq+H_Board,0)-IF($B164=1,C$23,0)-IF(AND($B164&gt;=1,$B164&lt;=C$15),C$18+H_ServNPL,0)-IF(C$14="",IF($B164=2,C$16*H_LegalShare,0)+IF($B164=C$15,C$16*(1-H_LegalShare),0),IF($B164=C$15,C$16,0))-IF(AND($B164&gt;C$15,$B164&lt;=C$22),C$17+H_ServNPL+H_Util+C$27,0)-IF($B164=C$21,C$19+C$20,0)</f>
        <v>0</v>
      </c>
      <c r="D164" s="19" t="n">
        <f aca="false">IF($B164=D$22,D$26-D$28,0)-IF($B164=0,H_Acq+H_Board,0)-IF($B164=1,D$23,0)-IF(AND($B164&gt;=1,$B164&lt;=D$15),D$18+H_ServNPL,0)-IF(D$14="",IF($B164=2,D$16*H_LegalShare,0)+IF($B164=D$15,D$16*(1-H_LegalShare),0),IF($B164=D$15,D$16,0))-IF(AND($B164&gt;D$15,$B164&lt;=D$22),D$17+H_ServNPL+H_Util+D$27,0)-IF($B164=D$21,D$19+D$20,0)</f>
        <v>0</v>
      </c>
      <c r="E164" s="19" t="n">
        <f aca="false">IF($B164=E$22,E$26-E$28,0)-IF($B164=0,H_Acq+H_Board,0)-IF($B164=1,E$23,0)-IF(AND($B164&gt;=1,$B164&lt;=E$15),E$18+H_ServNPL,0)-IF(E$14="",IF($B164=2,E$16*H_LegalShare,0)+IF($B164=E$15,E$16*(1-H_LegalShare),0),IF($B164=E$15,E$16,0))-IF(AND($B164&gt;E$15,$B164&lt;=E$22),E$17+H_ServNPL+H_Util+E$27,0)-IF($B164=E$21,E$19+E$20,0)</f>
        <v>0</v>
      </c>
      <c r="F164" s="19" t="n">
        <f aca="false">IF($B164=F$22,F$26-F$28,0)-IF($B164=0,H_Acq+H_Board,0)-IF($B164=1,F$23,0)-IF(AND($B164&gt;=1,$B164&lt;=F$15),F$18+H_ServNPL,0)-IF(F$14="",IF($B164=2,F$16*H_LegalShare,0)+IF($B164=F$15,F$16*(1-H_LegalShare),0),IF($B164=F$15,F$16,0))-IF(AND($B164&gt;F$15,$B164&lt;=F$22),F$17+H_ServNPL+H_Util+F$27,0)-IF($B164=F$21,F$19+F$20,0)</f>
        <v>0</v>
      </c>
      <c r="G164" s="19" t="n">
        <f aca="false">IF($B164=G$22,G$26-G$28,0)-IF($B164=0,H_Acq+H_Board,0)-IF($B164=1,G$23,0)-IF(AND($B164&gt;=1,$B164&lt;=G$15),G$18+H_ServNPL,0)-IF(G$14="",IF($B164=2,G$16*H_LegalShare,0)+IF($B164=G$15,G$16*(1-H_LegalShare),0),IF($B164=G$15,G$16,0))-IF(AND($B164&gt;G$15,$B164&lt;=G$22),G$17+H_ServNPL+H_Util+G$27,0)-IF($B164=G$21,G$19+G$20,0)</f>
        <v>0</v>
      </c>
      <c r="H164" s="19" t="n">
        <f aca="false">IF($B164=H$22,H$26-H$28,0)-IF($B164=0,H_Acq+H_Board,0)-IF($B164=1,H$23,0)-IF(AND($B164&gt;=1,$B164&lt;=H$15),H$18+H_ServNPL,0)-IF(H$14="",IF($B164=2,H$16*H_LegalShare,0)+IF($B164=H$15,H$16*(1-H_LegalShare),0),IF($B164=H$15,H$16,0))-IF(AND($B164&gt;H$15,$B164&lt;=H$22),H$17+H_ServNPL+H_Util+H$27,0)-IF($B164=H$21,H$19+H$20,0)</f>
        <v>0</v>
      </c>
      <c r="I164" s="19" t="n">
        <f aca="false">IF($B164=I$22,I$26-I$28,0)-IF($B164=0,H_Acq+H_Board,0)-IF($B164=1,I$23,0)-IF(AND($B164&gt;=1,$B164&lt;=I$15),I$18+H_ServNPL,0)-IF(I$14="",IF($B164=2,I$16*H_LegalShare,0)+IF($B164=I$15,I$16*(1-H_LegalShare),0),IF($B164=I$15,I$16,0))-IF(AND($B164&gt;I$15,$B164&lt;=I$22),I$17+H_ServNPL+H_Util+I$27,0)-IF($B164=I$21,I$19+I$20,0)</f>
        <v>0</v>
      </c>
      <c r="J164" s="19" t="n">
        <f aca="false">IF($B164=J$22,J$26-J$28,0)-IF($B164=0,H_Acq+H_Board,0)-IF($B164=1,J$23,0)-IF(AND($B164&gt;=1,$B164&lt;=J$15),J$18+H_ServNPL,0)-IF(J$14="",IF($B164=2,J$16*H_LegalShare,0)+IF($B164=J$15,J$16*(1-H_LegalShare),0),IF($B164=J$15,J$16,0))-IF(AND($B164&gt;J$15,$B164&lt;=J$22),J$17+H_ServNPL+H_Util+J$27,0)-IF($B164=J$21,J$19+J$20,0)</f>
        <v>0</v>
      </c>
    </row>
    <row r="165" customFormat="false" ht="15" hidden="false" customHeight="false" outlineLevel="0" collapsed="false">
      <c r="B165" s="0" t="n">
        <v>64</v>
      </c>
      <c r="C165" s="19" t="n">
        <f aca="false">IF($B165=C$22,C$26-C$28,0)-IF($B165=0,H_Acq+H_Board,0)-IF($B165=1,C$23,0)-IF(AND($B165&gt;=1,$B165&lt;=C$15),C$18+H_ServNPL,0)-IF(C$14="",IF($B165=2,C$16*H_LegalShare,0)+IF($B165=C$15,C$16*(1-H_LegalShare),0),IF($B165=C$15,C$16,0))-IF(AND($B165&gt;C$15,$B165&lt;=C$22),C$17+H_ServNPL+H_Util+C$27,0)-IF($B165=C$21,C$19+C$20,0)</f>
        <v>0</v>
      </c>
      <c r="D165" s="19" t="n">
        <f aca="false">IF($B165=D$22,D$26-D$28,0)-IF($B165=0,H_Acq+H_Board,0)-IF($B165=1,D$23,0)-IF(AND($B165&gt;=1,$B165&lt;=D$15),D$18+H_ServNPL,0)-IF(D$14="",IF($B165=2,D$16*H_LegalShare,0)+IF($B165=D$15,D$16*(1-H_LegalShare),0),IF($B165=D$15,D$16,0))-IF(AND($B165&gt;D$15,$B165&lt;=D$22),D$17+H_ServNPL+H_Util+D$27,0)-IF($B165=D$21,D$19+D$20,0)</f>
        <v>0</v>
      </c>
      <c r="E165" s="19" t="n">
        <f aca="false">IF($B165=E$22,E$26-E$28,0)-IF($B165=0,H_Acq+H_Board,0)-IF($B165=1,E$23,0)-IF(AND($B165&gt;=1,$B165&lt;=E$15),E$18+H_ServNPL,0)-IF(E$14="",IF($B165=2,E$16*H_LegalShare,0)+IF($B165=E$15,E$16*(1-H_LegalShare),0),IF($B165=E$15,E$16,0))-IF(AND($B165&gt;E$15,$B165&lt;=E$22),E$17+H_ServNPL+H_Util+E$27,0)-IF($B165=E$21,E$19+E$20,0)</f>
        <v>0</v>
      </c>
      <c r="F165" s="19" t="n">
        <f aca="false">IF($B165=F$22,F$26-F$28,0)-IF($B165=0,H_Acq+H_Board,0)-IF($B165=1,F$23,0)-IF(AND($B165&gt;=1,$B165&lt;=F$15),F$18+H_ServNPL,0)-IF(F$14="",IF($B165=2,F$16*H_LegalShare,0)+IF($B165=F$15,F$16*(1-H_LegalShare),0),IF($B165=F$15,F$16,0))-IF(AND($B165&gt;F$15,$B165&lt;=F$22),F$17+H_ServNPL+H_Util+F$27,0)-IF($B165=F$21,F$19+F$20,0)</f>
        <v>0</v>
      </c>
      <c r="G165" s="19" t="n">
        <f aca="false">IF($B165=G$22,G$26-G$28,0)-IF($B165=0,H_Acq+H_Board,0)-IF($B165=1,G$23,0)-IF(AND($B165&gt;=1,$B165&lt;=G$15),G$18+H_ServNPL,0)-IF(G$14="",IF($B165=2,G$16*H_LegalShare,0)+IF($B165=G$15,G$16*(1-H_LegalShare),0),IF($B165=G$15,G$16,0))-IF(AND($B165&gt;G$15,$B165&lt;=G$22),G$17+H_ServNPL+H_Util+G$27,0)-IF($B165=G$21,G$19+G$20,0)</f>
        <v>0</v>
      </c>
      <c r="H165" s="19" t="n">
        <f aca="false">IF($B165=H$22,H$26-H$28,0)-IF($B165=0,H_Acq+H_Board,0)-IF($B165=1,H$23,0)-IF(AND($B165&gt;=1,$B165&lt;=H$15),H$18+H_ServNPL,0)-IF(H$14="",IF($B165=2,H$16*H_LegalShare,0)+IF($B165=H$15,H$16*(1-H_LegalShare),0),IF($B165=H$15,H$16,0))-IF(AND($B165&gt;H$15,$B165&lt;=H$22),H$17+H_ServNPL+H_Util+H$27,0)-IF($B165=H$21,H$19+H$20,0)</f>
        <v>0</v>
      </c>
      <c r="I165" s="19" t="n">
        <f aca="false">IF($B165=I$22,I$26-I$28,0)-IF($B165=0,H_Acq+H_Board,0)-IF($B165=1,I$23,0)-IF(AND($B165&gt;=1,$B165&lt;=I$15),I$18+H_ServNPL,0)-IF(I$14="",IF($B165=2,I$16*H_LegalShare,0)+IF($B165=I$15,I$16*(1-H_LegalShare),0),IF($B165=I$15,I$16,0))-IF(AND($B165&gt;I$15,$B165&lt;=I$22),I$17+H_ServNPL+H_Util+I$27,0)-IF($B165=I$21,I$19+I$20,0)</f>
        <v>0</v>
      </c>
      <c r="J165" s="19" t="n">
        <f aca="false">IF($B165=J$22,J$26-J$28,0)-IF($B165=0,H_Acq+H_Board,0)-IF($B165=1,J$23,0)-IF(AND($B165&gt;=1,$B165&lt;=J$15),J$18+H_ServNPL,0)-IF(J$14="",IF($B165=2,J$16*H_LegalShare,0)+IF($B165=J$15,J$16*(1-H_LegalShare),0),IF($B165=J$15,J$16,0))-IF(AND($B165&gt;J$15,$B165&lt;=J$22),J$17+H_ServNPL+H_Util+J$27,0)-IF($B165=J$21,J$19+J$20,0)</f>
        <v>0</v>
      </c>
    </row>
    <row r="166" customFormat="false" ht="15" hidden="false" customHeight="false" outlineLevel="0" collapsed="false">
      <c r="B166" s="0" t="n">
        <v>65</v>
      </c>
      <c r="C166" s="19" t="n">
        <f aca="false">IF($B166=C$22,C$26-C$28,0)-IF($B166=0,H_Acq+H_Board,0)-IF($B166=1,C$23,0)-IF(AND($B166&gt;=1,$B166&lt;=C$15),C$18+H_ServNPL,0)-IF(C$14="",IF($B166=2,C$16*H_LegalShare,0)+IF($B166=C$15,C$16*(1-H_LegalShare),0),IF($B166=C$15,C$16,0))-IF(AND($B166&gt;C$15,$B166&lt;=C$22),C$17+H_ServNPL+H_Util+C$27,0)-IF($B166=C$21,C$19+C$20,0)</f>
        <v>0</v>
      </c>
      <c r="D166" s="19" t="n">
        <f aca="false">IF($B166=D$22,D$26-D$28,0)-IF($B166=0,H_Acq+H_Board,0)-IF($B166=1,D$23,0)-IF(AND($B166&gt;=1,$B166&lt;=D$15),D$18+H_ServNPL,0)-IF(D$14="",IF($B166=2,D$16*H_LegalShare,0)+IF($B166=D$15,D$16*(1-H_LegalShare),0),IF($B166=D$15,D$16,0))-IF(AND($B166&gt;D$15,$B166&lt;=D$22),D$17+H_ServNPL+H_Util+D$27,0)-IF($B166=D$21,D$19+D$20,0)</f>
        <v>0</v>
      </c>
      <c r="E166" s="19" t="n">
        <f aca="false">IF($B166=E$22,E$26-E$28,0)-IF($B166=0,H_Acq+H_Board,0)-IF($B166=1,E$23,0)-IF(AND($B166&gt;=1,$B166&lt;=E$15),E$18+H_ServNPL,0)-IF(E$14="",IF($B166=2,E$16*H_LegalShare,0)+IF($B166=E$15,E$16*(1-H_LegalShare),0),IF($B166=E$15,E$16,0))-IF(AND($B166&gt;E$15,$B166&lt;=E$22),E$17+H_ServNPL+H_Util+E$27,0)-IF($B166=E$21,E$19+E$20,0)</f>
        <v>0</v>
      </c>
      <c r="F166" s="19" t="n">
        <f aca="false">IF($B166=F$22,F$26-F$28,0)-IF($B166=0,H_Acq+H_Board,0)-IF($B166=1,F$23,0)-IF(AND($B166&gt;=1,$B166&lt;=F$15),F$18+H_ServNPL,0)-IF(F$14="",IF($B166=2,F$16*H_LegalShare,0)+IF($B166=F$15,F$16*(1-H_LegalShare),0),IF($B166=F$15,F$16,0))-IF(AND($B166&gt;F$15,$B166&lt;=F$22),F$17+H_ServNPL+H_Util+F$27,0)-IF($B166=F$21,F$19+F$20,0)</f>
        <v>0</v>
      </c>
      <c r="G166" s="19" t="n">
        <f aca="false">IF($B166=G$22,G$26-G$28,0)-IF($B166=0,H_Acq+H_Board,0)-IF($B166=1,G$23,0)-IF(AND($B166&gt;=1,$B166&lt;=G$15),G$18+H_ServNPL,0)-IF(G$14="",IF($B166=2,G$16*H_LegalShare,0)+IF($B166=G$15,G$16*(1-H_LegalShare),0),IF($B166=G$15,G$16,0))-IF(AND($B166&gt;G$15,$B166&lt;=G$22),G$17+H_ServNPL+H_Util+G$27,0)-IF($B166=G$21,G$19+G$20,0)</f>
        <v>0</v>
      </c>
      <c r="H166" s="19" t="n">
        <f aca="false">IF($B166=H$22,H$26-H$28,0)-IF($B166=0,H_Acq+H_Board,0)-IF($B166=1,H$23,0)-IF(AND($B166&gt;=1,$B166&lt;=H$15),H$18+H_ServNPL,0)-IF(H$14="",IF($B166=2,H$16*H_LegalShare,0)+IF($B166=H$15,H$16*(1-H_LegalShare),0),IF($B166=H$15,H$16,0))-IF(AND($B166&gt;H$15,$B166&lt;=H$22),H$17+H_ServNPL+H_Util+H$27,0)-IF($B166=H$21,H$19+H$20,0)</f>
        <v>0</v>
      </c>
      <c r="I166" s="19" t="n">
        <f aca="false">IF($B166=I$22,I$26-I$28,0)-IF($B166=0,H_Acq+H_Board,0)-IF($B166=1,I$23,0)-IF(AND($B166&gt;=1,$B166&lt;=I$15),I$18+H_ServNPL,0)-IF(I$14="",IF($B166=2,I$16*H_LegalShare,0)+IF($B166=I$15,I$16*(1-H_LegalShare),0),IF($B166=I$15,I$16,0))-IF(AND($B166&gt;I$15,$B166&lt;=I$22),I$17+H_ServNPL+H_Util+I$27,0)-IF($B166=I$21,I$19+I$20,0)</f>
        <v>0</v>
      </c>
      <c r="J166" s="19" t="n">
        <f aca="false">IF($B166=J$22,J$26-J$28,0)-IF($B166=0,H_Acq+H_Board,0)-IF($B166=1,J$23,0)-IF(AND($B166&gt;=1,$B166&lt;=J$15),J$18+H_ServNPL,0)-IF(J$14="",IF($B166=2,J$16*H_LegalShare,0)+IF($B166=J$15,J$16*(1-H_LegalShare),0),IF($B166=J$15,J$16,0))-IF(AND($B166&gt;J$15,$B166&lt;=J$22),J$17+H_ServNPL+H_Util+J$27,0)-IF($B166=J$21,J$19+J$20,0)</f>
        <v>0</v>
      </c>
    </row>
    <row r="167" customFormat="false" ht="15" hidden="false" customHeight="false" outlineLevel="0" collapsed="false">
      <c r="B167" s="0" t="n">
        <v>66</v>
      </c>
      <c r="C167" s="19" t="n">
        <f aca="false">IF($B167=C$22,C$26-C$28,0)-IF($B167=0,H_Acq+H_Board,0)-IF($B167=1,C$23,0)-IF(AND($B167&gt;=1,$B167&lt;=C$15),C$18+H_ServNPL,0)-IF(C$14="",IF($B167=2,C$16*H_LegalShare,0)+IF($B167=C$15,C$16*(1-H_LegalShare),0),IF($B167=C$15,C$16,0))-IF(AND($B167&gt;C$15,$B167&lt;=C$22),C$17+H_ServNPL+H_Util+C$27,0)-IF($B167=C$21,C$19+C$20,0)</f>
        <v>0</v>
      </c>
      <c r="D167" s="19" t="n">
        <f aca="false">IF($B167=D$22,D$26-D$28,0)-IF($B167=0,H_Acq+H_Board,0)-IF($B167=1,D$23,0)-IF(AND($B167&gt;=1,$B167&lt;=D$15),D$18+H_ServNPL,0)-IF(D$14="",IF($B167=2,D$16*H_LegalShare,0)+IF($B167=D$15,D$16*(1-H_LegalShare),0),IF($B167=D$15,D$16,0))-IF(AND($B167&gt;D$15,$B167&lt;=D$22),D$17+H_ServNPL+H_Util+D$27,0)-IF($B167=D$21,D$19+D$20,0)</f>
        <v>0</v>
      </c>
      <c r="E167" s="19" t="n">
        <f aca="false">IF($B167=E$22,E$26-E$28,0)-IF($B167=0,H_Acq+H_Board,0)-IF($B167=1,E$23,0)-IF(AND($B167&gt;=1,$B167&lt;=E$15),E$18+H_ServNPL,0)-IF(E$14="",IF($B167=2,E$16*H_LegalShare,0)+IF($B167=E$15,E$16*(1-H_LegalShare),0),IF($B167=E$15,E$16,0))-IF(AND($B167&gt;E$15,$B167&lt;=E$22),E$17+H_ServNPL+H_Util+E$27,0)-IF($B167=E$21,E$19+E$20,0)</f>
        <v>0</v>
      </c>
      <c r="F167" s="19" t="n">
        <f aca="false">IF($B167=F$22,F$26-F$28,0)-IF($B167=0,H_Acq+H_Board,0)-IF($B167=1,F$23,0)-IF(AND($B167&gt;=1,$B167&lt;=F$15),F$18+H_ServNPL,0)-IF(F$14="",IF($B167=2,F$16*H_LegalShare,0)+IF($B167=F$15,F$16*(1-H_LegalShare),0),IF($B167=F$15,F$16,0))-IF(AND($B167&gt;F$15,$B167&lt;=F$22),F$17+H_ServNPL+H_Util+F$27,0)-IF($B167=F$21,F$19+F$20,0)</f>
        <v>0</v>
      </c>
      <c r="G167" s="19" t="n">
        <f aca="false">IF($B167=G$22,G$26-G$28,0)-IF($B167=0,H_Acq+H_Board,0)-IF($B167=1,G$23,0)-IF(AND($B167&gt;=1,$B167&lt;=G$15),G$18+H_ServNPL,0)-IF(G$14="",IF($B167=2,G$16*H_LegalShare,0)+IF($B167=G$15,G$16*(1-H_LegalShare),0),IF($B167=G$15,G$16,0))-IF(AND($B167&gt;G$15,$B167&lt;=G$22),G$17+H_ServNPL+H_Util+G$27,0)-IF($B167=G$21,G$19+G$20,0)</f>
        <v>0</v>
      </c>
      <c r="H167" s="19" t="n">
        <f aca="false">IF($B167=H$22,H$26-H$28,0)-IF($B167=0,H_Acq+H_Board,0)-IF($B167=1,H$23,0)-IF(AND($B167&gt;=1,$B167&lt;=H$15),H$18+H_ServNPL,0)-IF(H$14="",IF($B167=2,H$16*H_LegalShare,0)+IF($B167=H$15,H$16*(1-H_LegalShare),0),IF($B167=H$15,H$16,0))-IF(AND($B167&gt;H$15,$B167&lt;=H$22),H$17+H_ServNPL+H_Util+H$27,0)-IF($B167=H$21,H$19+H$20,0)</f>
        <v>0</v>
      </c>
      <c r="I167" s="19" t="n">
        <f aca="false">IF($B167=I$22,I$26-I$28,0)-IF($B167=0,H_Acq+H_Board,0)-IF($B167=1,I$23,0)-IF(AND($B167&gt;=1,$B167&lt;=I$15),I$18+H_ServNPL,0)-IF(I$14="",IF($B167=2,I$16*H_LegalShare,0)+IF($B167=I$15,I$16*(1-H_LegalShare),0),IF($B167=I$15,I$16,0))-IF(AND($B167&gt;I$15,$B167&lt;=I$22),I$17+H_ServNPL+H_Util+I$27,0)-IF($B167=I$21,I$19+I$20,0)</f>
        <v>0</v>
      </c>
      <c r="J167" s="19" t="n">
        <f aca="false">IF($B167=J$22,J$26-J$28,0)-IF($B167=0,H_Acq+H_Board,0)-IF($B167=1,J$23,0)-IF(AND($B167&gt;=1,$B167&lt;=J$15),J$18+H_ServNPL,0)-IF(J$14="",IF($B167=2,J$16*H_LegalShare,0)+IF($B167=J$15,J$16*(1-H_LegalShare),0),IF($B167=J$15,J$16,0))-IF(AND($B167&gt;J$15,$B167&lt;=J$22),J$17+H_ServNPL+H_Util+J$27,0)-IF($B167=J$21,J$19+J$20,0)</f>
        <v>0</v>
      </c>
    </row>
    <row r="168" customFormat="false" ht="15" hidden="false" customHeight="false" outlineLevel="0" collapsed="false">
      <c r="B168" s="0" t="n">
        <v>67</v>
      </c>
      <c r="C168" s="19" t="n">
        <f aca="false">IF($B168=C$22,C$26-C$28,0)-IF($B168=0,H_Acq+H_Board,0)-IF($B168=1,C$23,0)-IF(AND($B168&gt;=1,$B168&lt;=C$15),C$18+H_ServNPL,0)-IF(C$14="",IF($B168=2,C$16*H_LegalShare,0)+IF($B168=C$15,C$16*(1-H_LegalShare),0),IF($B168=C$15,C$16,0))-IF(AND($B168&gt;C$15,$B168&lt;=C$22),C$17+H_ServNPL+H_Util+C$27,0)-IF($B168=C$21,C$19+C$20,0)</f>
        <v>0</v>
      </c>
      <c r="D168" s="19" t="n">
        <f aca="false">IF($B168=D$22,D$26-D$28,0)-IF($B168=0,H_Acq+H_Board,0)-IF($B168=1,D$23,0)-IF(AND($B168&gt;=1,$B168&lt;=D$15),D$18+H_ServNPL,0)-IF(D$14="",IF($B168=2,D$16*H_LegalShare,0)+IF($B168=D$15,D$16*(1-H_LegalShare),0),IF($B168=D$15,D$16,0))-IF(AND($B168&gt;D$15,$B168&lt;=D$22),D$17+H_ServNPL+H_Util+D$27,0)-IF($B168=D$21,D$19+D$20,0)</f>
        <v>0</v>
      </c>
      <c r="E168" s="19" t="n">
        <f aca="false">IF($B168=E$22,E$26-E$28,0)-IF($B168=0,H_Acq+H_Board,0)-IF($B168=1,E$23,0)-IF(AND($B168&gt;=1,$B168&lt;=E$15),E$18+H_ServNPL,0)-IF(E$14="",IF($B168=2,E$16*H_LegalShare,0)+IF($B168=E$15,E$16*(1-H_LegalShare),0),IF($B168=E$15,E$16,0))-IF(AND($B168&gt;E$15,$B168&lt;=E$22),E$17+H_ServNPL+H_Util+E$27,0)-IF($B168=E$21,E$19+E$20,0)</f>
        <v>0</v>
      </c>
      <c r="F168" s="19" t="n">
        <f aca="false">IF($B168=F$22,F$26-F$28,0)-IF($B168=0,H_Acq+H_Board,0)-IF($B168=1,F$23,0)-IF(AND($B168&gt;=1,$B168&lt;=F$15),F$18+H_ServNPL,0)-IF(F$14="",IF($B168=2,F$16*H_LegalShare,0)+IF($B168=F$15,F$16*(1-H_LegalShare),0),IF($B168=F$15,F$16,0))-IF(AND($B168&gt;F$15,$B168&lt;=F$22),F$17+H_ServNPL+H_Util+F$27,0)-IF($B168=F$21,F$19+F$20,0)</f>
        <v>0</v>
      </c>
      <c r="G168" s="19" t="n">
        <f aca="false">IF($B168=G$22,G$26-G$28,0)-IF($B168=0,H_Acq+H_Board,0)-IF($B168=1,G$23,0)-IF(AND($B168&gt;=1,$B168&lt;=G$15),G$18+H_ServNPL,0)-IF(G$14="",IF($B168=2,G$16*H_LegalShare,0)+IF($B168=G$15,G$16*(1-H_LegalShare),0),IF($B168=G$15,G$16,0))-IF(AND($B168&gt;G$15,$B168&lt;=G$22),G$17+H_ServNPL+H_Util+G$27,0)-IF($B168=G$21,G$19+G$20,0)</f>
        <v>0</v>
      </c>
      <c r="H168" s="19" t="n">
        <f aca="false">IF($B168=H$22,H$26-H$28,0)-IF($B168=0,H_Acq+H_Board,0)-IF($B168=1,H$23,0)-IF(AND($B168&gt;=1,$B168&lt;=H$15),H$18+H_ServNPL,0)-IF(H$14="",IF($B168=2,H$16*H_LegalShare,0)+IF($B168=H$15,H$16*(1-H_LegalShare),0),IF($B168=H$15,H$16,0))-IF(AND($B168&gt;H$15,$B168&lt;=H$22),H$17+H_ServNPL+H_Util+H$27,0)-IF($B168=H$21,H$19+H$20,0)</f>
        <v>0</v>
      </c>
      <c r="I168" s="19" t="n">
        <f aca="false">IF($B168=I$22,I$26-I$28,0)-IF($B168=0,H_Acq+H_Board,0)-IF($B168=1,I$23,0)-IF(AND($B168&gt;=1,$B168&lt;=I$15),I$18+H_ServNPL,0)-IF(I$14="",IF($B168=2,I$16*H_LegalShare,0)+IF($B168=I$15,I$16*(1-H_LegalShare),0),IF($B168=I$15,I$16,0))-IF(AND($B168&gt;I$15,$B168&lt;=I$22),I$17+H_ServNPL+H_Util+I$27,0)-IF($B168=I$21,I$19+I$20,0)</f>
        <v>0</v>
      </c>
      <c r="J168" s="19" t="n">
        <f aca="false">IF($B168=J$22,J$26-J$28,0)-IF($B168=0,H_Acq+H_Board,0)-IF($B168=1,J$23,0)-IF(AND($B168&gt;=1,$B168&lt;=J$15),J$18+H_ServNPL,0)-IF(J$14="",IF($B168=2,J$16*H_LegalShare,0)+IF($B168=J$15,J$16*(1-H_LegalShare),0),IF($B168=J$15,J$16,0))-IF(AND($B168&gt;J$15,$B168&lt;=J$22),J$17+H_ServNPL+H_Util+J$27,0)-IF($B168=J$21,J$19+J$20,0)</f>
        <v>0</v>
      </c>
    </row>
    <row r="169" customFormat="false" ht="15" hidden="false" customHeight="false" outlineLevel="0" collapsed="false">
      <c r="B169" s="0" t="n">
        <v>68</v>
      </c>
      <c r="C169" s="19" t="n">
        <f aca="false">IF($B169=C$22,C$26-C$28,0)-IF($B169=0,H_Acq+H_Board,0)-IF($B169=1,C$23,0)-IF(AND($B169&gt;=1,$B169&lt;=C$15),C$18+H_ServNPL,0)-IF(C$14="",IF($B169=2,C$16*H_LegalShare,0)+IF($B169=C$15,C$16*(1-H_LegalShare),0),IF($B169=C$15,C$16,0))-IF(AND($B169&gt;C$15,$B169&lt;=C$22),C$17+H_ServNPL+H_Util+C$27,0)-IF($B169=C$21,C$19+C$20,0)</f>
        <v>0</v>
      </c>
      <c r="D169" s="19" t="n">
        <f aca="false">IF($B169=D$22,D$26-D$28,0)-IF($B169=0,H_Acq+H_Board,0)-IF($B169=1,D$23,0)-IF(AND($B169&gt;=1,$B169&lt;=D$15),D$18+H_ServNPL,0)-IF(D$14="",IF($B169=2,D$16*H_LegalShare,0)+IF($B169=D$15,D$16*(1-H_LegalShare),0),IF($B169=D$15,D$16,0))-IF(AND($B169&gt;D$15,$B169&lt;=D$22),D$17+H_ServNPL+H_Util+D$27,0)-IF($B169=D$21,D$19+D$20,0)</f>
        <v>0</v>
      </c>
      <c r="E169" s="19" t="n">
        <f aca="false">IF($B169=E$22,E$26-E$28,0)-IF($B169=0,H_Acq+H_Board,0)-IF($B169=1,E$23,0)-IF(AND($B169&gt;=1,$B169&lt;=E$15),E$18+H_ServNPL,0)-IF(E$14="",IF($B169=2,E$16*H_LegalShare,0)+IF($B169=E$15,E$16*(1-H_LegalShare),0),IF($B169=E$15,E$16,0))-IF(AND($B169&gt;E$15,$B169&lt;=E$22),E$17+H_ServNPL+H_Util+E$27,0)-IF($B169=E$21,E$19+E$20,0)</f>
        <v>0</v>
      </c>
      <c r="F169" s="19" t="n">
        <f aca="false">IF($B169=F$22,F$26-F$28,0)-IF($B169=0,H_Acq+H_Board,0)-IF($B169=1,F$23,0)-IF(AND($B169&gt;=1,$B169&lt;=F$15),F$18+H_ServNPL,0)-IF(F$14="",IF($B169=2,F$16*H_LegalShare,0)+IF($B169=F$15,F$16*(1-H_LegalShare),0),IF($B169=F$15,F$16,0))-IF(AND($B169&gt;F$15,$B169&lt;=F$22),F$17+H_ServNPL+H_Util+F$27,0)-IF($B169=F$21,F$19+F$20,0)</f>
        <v>0</v>
      </c>
      <c r="G169" s="19" t="n">
        <f aca="false">IF($B169=G$22,G$26-G$28,0)-IF($B169=0,H_Acq+H_Board,0)-IF($B169=1,G$23,0)-IF(AND($B169&gt;=1,$B169&lt;=G$15),G$18+H_ServNPL,0)-IF(G$14="",IF($B169=2,G$16*H_LegalShare,0)+IF($B169=G$15,G$16*(1-H_LegalShare),0),IF($B169=G$15,G$16,0))-IF(AND($B169&gt;G$15,$B169&lt;=G$22),G$17+H_ServNPL+H_Util+G$27,0)-IF($B169=G$21,G$19+G$20,0)</f>
        <v>0</v>
      </c>
      <c r="H169" s="19" t="n">
        <f aca="false">IF($B169=H$22,H$26-H$28,0)-IF($B169=0,H_Acq+H_Board,0)-IF($B169=1,H$23,0)-IF(AND($B169&gt;=1,$B169&lt;=H$15),H$18+H_ServNPL,0)-IF(H$14="",IF($B169=2,H$16*H_LegalShare,0)+IF($B169=H$15,H$16*(1-H_LegalShare),0),IF($B169=H$15,H$16,0))-IF(AND($B169&gt;H$15,$B169&lt;=H$22),H$17+H_ServNPL+H_Util+H$27,0)-IF($B169=H$21,H$19+H$20,0)</f>
        <v>0</v>
      </c>
      <c r="I169" s="19" t="n">
        <f aca="false">IF($B169=I$22,I$26-I$28,0)-IF($B169=0,H_Acq+H_Board,0)-IF($B169=1,I$23,0)-IF(AND($B169&gt;=1,$B169&lt;=I$15),I$18+H_ServNPL,0)-IF(I$14="",IF($B169=2,I$16*H_LegalShare,0)+IF($B169=I$15,I$16*(1-H_LegalShare),0),IF($B169=I$15,I$16,0))-IF(AND($B169&gt;I$15,$B169&lt;=I$22),I$17+H_ServNPL+H_Util+I$27,0)-IF($B169=I$21,I$19+I$20,0)</f>
        <v>0</v>
      </c>
      <c r="J169" s="19" t="n">
        <f aca="false">IF($B169=J$22,J$26-J$28,0)-IF($B169=0,H_Acq+H_Board,0)-IF($B169=1,J$23,0)-IF(AND($B169&gt;=1,$B169&lt;=J$15),J$18+H_ServNPL,0)-IF(J$14="",IF($B169=2,J$16*H_LegalShare,0)+IF($B169=J$15,J$16*(1-H_LegalShare),0),IF($B169=J$15,J$16,0))-IF(AND($B169&gt;J$15,$B169&lt;=J$22),J$17+H_ServNPL+H_Util+J$27,0)-IF($B169=J$21,J$19+J$20,0)</f>
        <v>0</v>
      </c>
    </row>
    <row r="170" customFormat="false" ht="15" hidden="false" customHeight="false" outlineLevel="0" collapsed="false">
      <c r="B170" s="0" t="n">
        <v>69</v>
      </c>
      <c r="C170" s="19" t="n">
        <f aca="false">IF($B170=C$22,C$26-C$28,0)-IF($B170=0,H_Acq+H_Board,0)-IF($B170=1,C$23,0)-IF(AND($B170&gt;=1,$B170&lt;=C$15),C$18+H_ServNPL,0)-IF(C$14="",IF($B170=2,C$16*H_LegalShare,0)+IF($B170=C$15,C$16*(1-H_LegalShare),0),IF($B170=C$15,C$16,0))-IF(AND($B170&gt;C$15,$B170&lt;=C$22),C$17+H_ServNPL+H_Util+C$27,0)-IF($B170=C$21,C$19+C$20,0)</f>
        <v>0</v>
      </c>
      <c r="D170" s="19" t="n">
        <f aca="false">IF($B170=D$22,D$26-D$28,0)-IF($B170=0,H_Acq+H_Board,0)-IF($B170=1,D$23,0)-IF(AND($B170&gt;=1,$B170&lt;=D$15),D$18+H_ServNPL,0)-IF(D$14="",IF($B170=2,D$16*H_LegalShare,0)+IF($B170=D$15,D$16*(1-H_LegalShare),0),IF($B170=D$15,D$16,0))-IF(AND($B170&gt;D$15,$B170&lt;=D$22),D$17+H_ServNPL+H_Util+D$27,0)-IF($B170=D$21,D$19+D$20,0)</f>
        <v>0</v>
      </c>
      <c r="E170" s="19" t="n">
        <f aca="false">IF($B170=E$22,E$26-E$28,0)-IF($B170=0,H_Acq+H_Board,0)-IF($B170=1,E$23,0)-IF(AND($B170&gt;=1,$B170&lt;=E$15),E$18+H_ServNPL,0)-IF(E$14="",IF($B170=2,E$16*H_LegalShare,0)+IF($B170=E$15,E$16*(1-H_LegalShare),0),IF($B170=E$15,E$16,0))-IF(AND($B170&gt;E$15,$B170&lt;=E$22),E$17+H_ServNPL+H_Util+E$27,0)-IF($B170=E$21,E$19+E$20,0)</f>
        <v>0</v>
      </c>
      <c r="F170" s="19" t="n">
        <f aca="false">IF($B170=F$22,F$26-F$28,0)-IF($B170=0,H_Acq+H_Board,0)-IF($B170=1,F$23,0)-IF(AND($B170&gt;=1,$B170&lt;=F$15),F$18+H_ServNPL,0)-IF(F$14="",IF($B170=2,F$16*H_LegalShare,0)+IF($B170=F$15,F$16*(1-H_LegalShare),0),IF($B170=F$15,F$16,0))-IF(AND($B170&gt;F$15,$B170&lt;=F$22),F$17+H_ServNPL+H_Util+F$27,0)-IF($B170=F$21,F$19+F$20,0)</f>
        <v>0</v>
      </c>
      <c r="G170" s="19" t="n">
        <f aca="false">IF($B170=G$22,G$26-G$28,0)-IF($B170=0,H_Acq+H_Board,0)-IF($B170=1,G$23,0)-IF(AND($B170&gt;=1,$B170&lt;=G$15),G$18+H_ServNPL,0)-IF(G$14="",IF($B170=2,G$16*H_LegalShare,0)+IF($B170=G$15,G$16*(1-H_LegalShare),0),IF($B170=G$15,G$16,0))-IF(AND($B170&gt;G$15,$B170&lt;=G$22),G$17+H_ServNPL+H_Util+G$27,0)-IF($B170=G$21,G$19+G$20,0)</f>
        <v>0</v>
      </c>
      <c r="H170" s="19" t="n">
        <f aca="false">IF($B170=H$22,H$26-H$28,0)-IF($B170=0,H_Acq+H_Board,0)-IF($B170=1,H$23,0)-IF(AND($B170&gt;=1,$B170&lt;=H$15),H$18+H_ServNPL,0)-IF(H$14="",IF($B170=2,H$16*H_LegalShare,0)+IF($B170=H$15,H$16*(1-H_LegalShare),0),IF($B170=H$15,H$16,0))-IF(AND($B170&gt;H$15,$B170&lt;=H$22),H$17+H_ServNPL+H_Util+H$27,0)-IF($B170=H$21,H$19+H$20,0)</f>
        <v>0</v>
      </c>
      <c r="I170" s="19" t="n">
        <f aca="false">IF($B170=I$22,I$26-I$28,0)-IF($B170=0,H_Acq+H_Board,0)-IF($B170=1,I$23,0)-IF(AND($B170&gt;=1,$B170&lt;=I$15),I$18+H_ServNPL,0)-IF(I$14="",IF($B170=2,I$16*H_LegalShare,0)+IF($B170=I$15,I$16*(1-H_LegalShare),0),IF($B170=I$15,I$16,0))-IF(AND($B170&gt;I$15,$B170&lt;=I$22),I$17+H_ServNPL+H_Util+I$27,0)-IF($B170=I$21,I$19+I$20,0)</f>
        <v>0</v>
      </c>
      <c r="J170" s="19" t="n">
        <f aca="false">IF($B170=J$22,J$26-J$28,0)-IF($B170=0,H_Acq+H_Board,0)-IF($B170=1,J$23,0)-IF(AND($B170&gt;=1,$B170&lt;=J$15),J$18+H_ServNPL,0)-IF(J$14="",IF($B170=2,J$16*H_LegalShare,0)+IF($B170=J$15,J$16*(1-H_LegalShare),0),IF($B170=J$15,J$16,0))-IF(AND($B170&gt;J$15,$B170&lt;=J$22),J$17+H_ServNPL+H_Util+J$27,0)-IF($B170=J$21,J$19+J$20,0)</f>
        <v>0</v>
      </c>
    </row>
    <row r="171" customFormat="false" ht="15" hidden="false" customHeight="false" outlineLevel="0" collapsed="false">
      <c r="B171" s="0" t="n">
        <v>70</v>
      </c>
      <c r="C171" s="19" t="n">
        <f aca="false">IF($B171=C$22,C$26-C$28,0)-IF($B171=0,H_Acq+H_Board,0)-IF($B171=1,C$23,0)-IF(AND($B171&gt;=1,$B171&lt;=C$15),C$18+H_ServNPL,0)-IF(C$14="",IF($B171=2,C$16*H_LegalShare,0)+IF($B171=C$15,C$16*(1-H_LegalShare),0),IF($B171=C$15,C$16,0))-IF(AND($B171&gt;C$15,$B171&lt;=C$22),C$17+H_ServNPL+H_Util+C$27,0)-IF($B171=C$21,C$19+C$20,0)</f>
        <v>0</v>
      </c>
      <c r="D171" s="19" t="n">
        <f aca="false">IF($B171=D$22,D$26-D$28,0)-IF($B171=0,H_Acq+H_Board,0)-IF($B171=1,D$23,0)-IF(AND($B171&gt;=1,$B171&lt;=D$15),D$18+H_ServNPL,0)-IF(D$14="",IF($B171=2,D$16*H_LegalShare,0)+IF($B171=D$15,D$16*(1-H_LegalShare),0),IF($B171=D$15,D$16,0))-IF(AND($B171&gt;D$15,$B171&lt;=D$22),D$17+H_ServNPL+H_Util+D$27,0)-IF($B171=D$21,D$19+D$20,0)</f>
        <v>0</v>
      </c>
      <c r="E171" s="19" t="n">
        <f aca="false">IF($B171=E$22,E$26-E$28,0)-IF($B171=0,H_Acq+H_Board,0)-IF($B171=1,E$23,0)-IF(AND($B171&gt;=1,$B171&lt;=E$15),E$18+H_ServNPL,0)-IF(E$14="",IF($B171=2,E$16*H_LegalShare,0)+IF($B171=E$15,E$16*(1-H_LegalShare),0),IF($B171=E$15,E$16,0))-IF(AND($B171&gt;E$15,$B171&lt;=E$22),E$17+H_ServNPL+H_Util+E$27,0)-IF($B171=E$21,E$19+E$20,0)</f>
        <v>0</v>
      </c>
      <c r="F171" s="19" t="n">
        <f aca="false">IF($B171=F$22,F$26-F$28,0)-IF($B171=0,H_Acq+H_Board,0)-IF($B171=1,F$23,0)-IF(AND($B171&gt;=1,$B171&lt;=F$15),F$18+H_ServNPL,0)-IF(F$14="",IF($B171=2,F$16*H_LegalShare,0)+IF($B171=F$15,F$16*(1-H_LegalShare),0),IF($B171=F$15,F$16,0))-IF(AND($B171&gt;F$15,$B171&lt;=F$22),F$17+H_ServNPL+H_Util+F$27,0)-IF($B171=F$21,F$19+F$20,0)</f>
        <v>0</v>
      </c>
      <c r="G171" s="19" t="n">
        <f aca="false">IF($B171=G$22,G$26-G$28,0)-IF($B171=0,H_Acq+H_Board,0)-IF($B171=1,G$23,0)-IF(AND($B171&gt;=1,$B171&lt;=G$15),G$18+H_ServNPL,0)-IF(G$14="",IF($B171=2,G$16*H_LegalShare,0)+IF($B171=G$15,G$16*(1-H_LegalShare),0),IF($B171=G$15,G$16,0))-IF(AND($B171&gt;G$15,$B171&lt;=G$22),G$17+H_ServNPL+H_Util+G$27,0)-IF($B171=G$21,G$19+G$20,0)</f>
        <v>0</v>
      </c>
      <c r="H171" s="19" t="n">
        <f aca="false">IF($B171=H$22,H$26-H$28,0)-IF($B171=0,H_Acq+H_Board,0)-IF($B171=1,H$23,0)-IF(AND($B171&gt;=1,$B171&lt;=H$15),H$18+H_ServNPL,0)-IF(H$14="",IF($B171=2,H$16*H_LegalShare,0)+IF($B171=H$15,H$16*(1-H_LegalShare),0),IF($B171=H$15,H$16,0))-IF(AND($B171&gt;H$15,$B171&lt;=H$22),H$17+H_ServNPL+H_Util+H$27,0)-IF($B171=H$21,H$19+H$20,0)</f>
        <v>0</v>
      </c>
      <c r="I171" s="19" t="n">
        <f aca="false">IF($B171=I$22,I$26-I$28,0)-IF($B171=0,H_Acq+H_Board,0)-IF($B171=1,I$23,0)-IF(AND($B171&gt;=1,$B171&lt;=I$15),I$18+H_ServNPL,0)-IF(I$14="",IF($B171=2,I$16*H_LegalShare,0)+IF($B171=I$15,I$16*(1-H_LegalShare),0),IF($B171=I$15,I$16,0))-IF(AND($B171&gt;I$15,$B171&lt;=I$22),I$17+H_ServNPL+H_Util+I$27,0)-IF($B171=I$21,I$19+I$20,0)</f>
        <v>0</v>
      </c>
      <c r="J171" s="19" t="n">
        <f aca="false">IF($B171=J$22,J$26-J$28,0)-IF($B171=0,H_Acq+H_Board,0)-IF($B171=1,J$23,0)-IF(AND($B171&gt;=1,$B171&lt;=J$15),J$18+H_ServNPL,0)-IF(J$14="",IF($B171=2,J$16*H_LegalShare,0)+IF($B171=J$15,J$16*(1-H_LegalShare),0),IF($B171=J$15,J$16,0))-IF(AND($B171&gt;J$15,$B171&lt;=J$22),J$17+H_ServNPL+H_Util+J$27,0)-IF($B171=J$21,J$19+J$20,0)</f>
        <v>0</v>
      </c>
    </row>
    <row r="172" customFormat="false" ht="15" hidden="false" customHeight="false" outlineLevel="0" collapsed="false">
      <c r="B172" s="0" t="n">
        <v>71</v>
      </c>
      <c r="C172" s="19" t="n">
        <f aca="false">IF($B172=C$22,C$26-C$28,0)-IF($B172=0,H_Acq+H_Board,0)-IF($B172=1,C$23,0)-IF(AND($B172&gt;=1,$B172&lt;=C$15),C$18+H_ServNPL,0)-IF(C$14="",IF($B172=2,C$16*H_LegalShare,0)+IF($B172=C$15,C$16*(1-H_LegalShare),0),IF($B172=C$15,C$16,0))-IF(AND($B172&gt;C$15,$B172&lt;=C$22),C$17+H_ServNPL+H_Util+C$27,0)-IF($B172=C$21,C$19+C$20,0)</f>
        <v>0</v>
      </c>
      <c r="D172" s="19" t="n">
        <f aca="false">IF($B172=D$22,D$26-D$28,0)-IF($B172=0,H_Acq+H_Board,0)-IF($B172=1,D$23,0)-IF(AND($B172&gt;=1,$B172&lt;=D$15),D$18+H_ServNPL,0)-IF(D$14="",IF($B172=2,D$16*H_LegalShare,0)+IF($B172=D$15,D$16*(1-H_LegalShare),0),IF($B172=D$15,D$16,0))-IF(AND($B172&gt;D$15,$B172&lt;=D$22),D$17+H_ServNPL+H_Util+D$27,0)-IF($B172=D$21,D$19+D$20,0)</f>
        <v>0</v>
      </c>
      <c r="E172" s="19" t="n">
        <f aca="false">IF($B172=E$22,E$26-E$28,0)-IF($B172=0,H_Acq+H_Board,0)-IF($B172=1,E$23,0)-IF(AND($B172&gt;=1,$B172&lt;=E$15),E$18+H_ServNPL,0)-IF(E$14="",IF($B172=2,E$16*H_LegalShare,0)+IF($B172=E$15,E$16*(1-H_LegalShare),0),IF($B172=E$15,E$16,0))-IF(AND($B172&gt;E$15,$B172&lt;=E$22),E$17+H_ServNPL+H_Util+E$27,0)-IF($B172=E$21,E$19+E$20,0)</f>
        <v>0</v>
      </c>
      <c r="F172" s="19" t="n">
        <f aca="false">IF($B172=F$22,F$26-F$28,0)-IF($B172=0,H_Acq+H_Board,0)-IF($B172=1,F$23,0)-IF(AND($B172&gt;=1,$B172&lt;=F$15),F$18+H_ServNPL,0)-IF(F$14="",IF($B172=2,F$16*H_LegalShare,0)+IF($B172=F$15,F$16*(1-H_LegalShare),0),IF($B172=F$15,F$16,0))-IF(AND($B172&gt;F$15,$B172&lt;=F$22),F$17+H_ServNPL+H_Util+F$27,0)-IF($B172=F$21,F$19+F$20,0)</f>
        <v>0</v>
      </c>
      <c r="G172" s="19" t="n">
        <f aca="false">IF($B172=G$22,G$26-G$28,0)-IF($B172=0,H_Acq+H_Board,0)-IF($B172=1,G$23,0)-IF(AND($B172&gt;=1,$B172&lt;=G$15),G$18+H_ServNPL,0)-IF(G$14="",IF($B172=2,G$16*H_LegalShare,0)+IF($B172=G$15,G$16*(1-H_LegalShare),0),IF($B172=G$15,G$16,0))-IF(AND($B172&gt;G$15,$B172&lt;=G$22),G$17+H_ServNPL+H_Util+G$27,0)-IF($B172=G$21,G$19+G$20,0)</f>
        <v>0</v>
      </c>
      <c r="H172" s="19" t="n">
        <f aca="false">IF($B172=H$22,H$26-H$28,0)-IF($B172=0,H_Acq+H_Board,0)-IF($B172=1,H$23,0)-IF(AND($B172&gt;=1,$B172&lt;=H$15),H$18+H_ServNPL,0)-IF(H$14="",IF($B172=2,H$16*H_LegalShare,0)+IF($B172=H$15,H$16*(1-H_LegalShare),0),IF($B172=H$15,H$16,0))-IF(AND($B172&gt;H$15,$B172&lt;=H$22),H$17+H_ServNPL+H_Util+H$27,0)-IF($B172=H$21,H$19+H$20,0)</f>
        <v>0</v>
      </c>
      <c r="I172" s="19" t="n">
        <f aca="false">IF($B172=I$22,I$26-I$28,0)-IF($B172=0,H_Acq+H_Board,0)-IF($B172=1,I$23,0)-IF(AND($B172&gt;=1,$B172&lt;=I$15),I$18+H_ServNPL,0)-IF(I$14="",IF($B172=2,I$16*H_LegalShare,0)+IF($B172=I$15,I$16*(1-H_LegalShare),0),IF($B172=I$15,I$16,0))-IF(AND($B172&gt;I$15,$B172&lt;=I$22),I$17+H_ServNPL+H_Util+I$27,0)-IF($B172=I$21,I$19+I$20,0)</f>
        <v>0</v>
      </c>
      <c r="J172" s="19" t="n">
        <f aca="false">IF($B172=J$22,J$26-J$28,0)-IF($B172=0,H_Acq+H_Board,0)-IF($B172=1,J$23,0)-IF(AND($B172&gt;=1,$B172&lt;=J$15),J$18+H_ServNPL,0)-IF(J$14="",IF($B172=2,J$16*H_LegalShare,0)+IF($B172=J$15,J$16*(1-H_LegalShare),0),IF($B172=J$15,J$16,0))-IF(AND($B172&gt;J$15,$B172&lt;=J$22),J$17+H_ServNPL+H_Util+J$27,0)-IF($B172=J$21,J$19+J$20,0)</f>
        <v>0</v>
      </c>
    </row>
    <row r="173" customFormat="false" ht="15" hidden="false" customHeight="false" outlineLevel="0" collapsed="false">
      <c r="B173" s="0" t="n">
        <v>72</v>
      </c>
      <c r="C173" s="19" t="n">
        <f aca="false">IF($B173=C$22,C$26-C$28,0)-IF($B173=0,H_Acq+H_Board,0)-IF($B173=1,C$23,0)-IF(AND($B173&gt;=1,$B173&lt;=C$15),C$18+H_ServNPL,0)-IF(C$14="",IF($B173=2,C$16*H_LegalShare,0)+IF($B173=C$15,C$16*(1-H_LegalShare),0),IF($B173=C$15,C$16,0))-IF(AND($B173&gt;C$15,$B173&lt;=C$22),C$17+H_ServNPL+H_Util+C$27,0)-IF($B173=C$21,C$19+C$20,0)</f>
        <v>0</v>
      </c>
      <c r="D173" s="19" t="n">
        <f aca="false">IF($B173=D$22,D$26-D$28,0)-IF($B173=0,H_Acq+H_Board,0)-IF($B173=1,D$23,0)-IF(AND($B173&gt;=1,$B173&lt;=D$15),D$18+H_ServNPL,0)-IF(D$14="",IF($B173=2,D$16*H_LegalShare,0)+IF($B173=D$15,D$16*(1-H_LegalShare),0),IF($B173=D$15,D$16,0))-IF(AND($B173&gt;D$15,$B173&lt;=D$22),D$17+H_ServNPL+H_Util+D$27,0)-IF($B173=D$21,D$19+D$20,0)</f>
        <v>0</v>
      </c>
      <c r="E173" s="19" t="n">
        <f aca="false">IF($B173=E$22,E$26-E$28,0)-IF($B173=0,H_Acq+H_Board,0)-IF($B173=1,E$23,0)-IF(AND($B173&gt;=1,$B173&lt;=E$15),E$18+H_ServNPL,0)-IF(E$14="",IF($B173=2,E$16*H_LegalShare,0)+IF($B173=E$15,E$16*(1-H_LegalShare),0),IF($B173=E$15,E$16,0))-IF(AND($B173&gt;E$15,$B173&lt;=E$22),E$17+H_ServNPL+H_Util+E$27,0)-IF($B173=E$21,E$19+E$20,0)</f>
        <v>0</v>
      </c>
      <c r="F173" s="19" t="n">
        <f aca="false">IF($B173=F$22,F$26-F$28,0)-IF($B173=0,H_Acq+H_Board,0)-IF($B173=1,F$23,0)-IF(AND($B173&gt;=1,$B173&lt;=F$15),F$18+H_ServNPL,0)-IF(F$14="",IF($B173=2,F$16*H_LegalShare,0)+IF($B173=F$15,F$16*(1-H_LegalShare),0),IF($B173=F$15,F$16,0))-IF(AND($B173&gt;F$15,$B173&lt;=F$22),F$17+H_ServNPL+H_Util+F$27,0)-IF($B173=F$21,F$19+F$20,0)</f>
        <v>0</v>
      </c>
      <c r="G173" s="19" t="n">
        <f aca="false">IF($B173=G$22,G$26-G$28,0)-IF($B173=0,H_Acq+H_Board,0)-IF($B173=1,G$23,0)-IF(AND($B173&gt;=1,$B173&lt;=G$15),G$18+H_ServNPL,0)-IF(G$14="",IF($B173=2,G$16*H_LegalShare,0)+IF($B173=G$15,G$16*(1-H_LegalShare),0),IF($B173=G$15,G$16,0))-IF(AND($B173&gt;G$15,$B173&lt;=G$22),G$17+H_ServNPL+H_Util+G$27,0)-IF($B173=G$21,G$19+G$20,0)</f>
        <v>0</v>
      </c>
      <c r="H173" s="19" t="n">
        <f aca="false">IF($B173=H$22,H$26-H$28,0)-IF($B173=0,H_Acq+H_Board,0)-IF($B173=1,H$23,0)-IF(AND($B173&gt;=1,$B173&lt;=H$15),H$18+H_ServNPL,0)-IF(H$14="",IF($B173=2,H$16*H_LegalShare,0)+IF($B173=H$15,H$16*(1-H_LegalShare),0),IF($B173=H$15,H$16,0))-IF(AND($B173&gt;H$15,$B173&lt;=H$22),H$17+H_ServNPL+H_Util+H$27,0)-IF($B173=H$21,H$19+H$20,0)</f>
        <v>0</v>
      </c>
      <c r="I173" s="19" t="n">
        <f aca="false">IF($B173=I$22,I$26-I$28,0)-IF($B173=0,H_Acq+H_Board,0)-IF($B173=1,I$23,0)-IF(AND($B173&gt;=1,$B173&lt;=I$15),I$18+H_ServNPL,0)-IF(I$14="",IF($B173=2,I$16*H_LegalShare,0)+IF($B173=I$15,I$16*(1-H_LegalShare),0),IF($B173=I$15,I$16,0))-IF(AND($B173&gt;I$15,$B173&lt;=I$22),I$17+H_ServNPL+H_Util+I$27,0)-IF($B173=I$21,I$19+I$20,0)</f>
        <v>0</v>
      </c>
      <c r="J173" s="19" t="n">
        <f aca="false">IF($B173=J$22,J$26-J$28,0)-IF($B173=0,H_Acq+H_Board,0)-IF($B173=1,J$23,0)-IF(AND($B173&gt;=1,$B173&lt;=J$15),J$18+H_ServNPL,0)-IF(J$14="",IF($B173=2,J$16*H_LegalShare,0)+IF($B173=J$15,J$16*(1-H_LegalShare),0),IF($B173=J$15,J$16,0))-IF(AND($B173&gt;J$15,$B173&lt;=J$22),J$17+H_ServNPL+H_Util+J$27,0)-IF($B173=J$21,J$19+J$20,0)</f>
        <v>0</v>
      </c>
    </row>
    <row r="174" customFormat="false" ht="15" hidden="false" customHeight="false" outlineLevel="0" collapsed="false">
      <c r="B174" s="0" t="n">
        <v>73</v>
      </c>
      <c r="C174" s="19" t="n">
        <f aca="false">IF($B174=C$22,C$26-C$28,0)-IF($B174=0,H_Acq+H_Board,0)-IF($B174=1,C$23,0)-IF(AND($B174&gt;=1,$B174&lt;=C$15),C$18+H_ServNPL,0)-IF(C$14="",IF($B174=2,C$16*H_LegalShare,0)+IF($B174=C$15,C$16*(1-H_LegalShare),0),IF($B174=C$15,C$16,0))-IF(AND($B174&gt;C$15,$B174&lt;=C$22),C$17+H_ServNPL+H_Util+C$27,0)-IF($B174=C$21,C$19+C$20,0)</f>
        <v>0</v>
      </c>
      <c r="D174" s="19" t="n">
        <f aca="false">IF($B174=D$22,D$26-D$28,0)-IF($B174=0,H_Acq+H_Board,0)-IF($B174=1,D$23,0)-IF(AND($B174&gt;=1,$B174&lt;=D$15),D$18+H_ServNPL,0)-IF(D$14="",IF($B174=2,D$16*H_LegalShare,0)+IF($B174=D$15,D$16*(1-H_LegalShare),0),IF($B174=D$15,D$16,0))-IF(AND($B174&gt;D$15,$B174&lt;=D$22),D$17+H_ServNPL+H_Util+D$27,0)-IF($B174=D$21,D$19+D$20,0)</f>
        <v>0</v>
      </c>
      <c r="E174" s="19" t="n">
        <f aca="false">IF($B174=E$22,E$26-E$28,0)-IF($B174=0,H_Acq+H_Board,0)-IF($B174=1,E$23,0)-IF(AND($B174&gt;=1,$B174&lt;=E$15),E$18+H_ServNPL,0)-IF(E$14="",IF($B174=2,E$16*H_LegalShare,0)+IF($B174=E$15,E$16*(1-H_LegalShare),0),IF($B174=E$15,E$16,0))-IF(AND($B174&gt;E$15,$B174&lt;=E$22),E$17+H_ServNPL+H_Util+E$27,0)-IF($B174=E$21,E$19+E$20,0)</f>
        <v>0</v>
      </c>
      <c r="F174" s="19" t="n">
        <f aca="false">IF($B174=F$22,F$26-F$28,0)-IF($B174=0,H_Acq+H_Board,0)-IF($B174=1,F$23,0)-IF(AND($B174&gt;=1,$B174&lt;=F$15),F$18+H_ServNPL,0)-IF(F$14="",IF($B174=2,F$16*H_LegalShare,0)+IF($B174=F$15,F$16*(1-H_LegalShare),0),IF($B174=F$15,F$16,0))-IF(AND($B174&gt;F$15,$B174&lt;=F$22),F$17+H_ServNPL+H_Util+F$27,0)-IF($B174=F$21,F$19+F$20,0)</f>
        <v>0</v>
      </c>
      <c r="G174" s="19" t="n">
        <f aca="false">IF($B174=G$22,G$26-G$28,0)-IF($B174=0,H_Acq+H_Board,0)-IF($B174=1,G$23,0)-IF(AND($B174&gt;=1,$B174&lt;=G$15),G$18+H_ServNPL,0)-IF(G$14="",IF($B174=2,G$16*H_LegalShare,0)+IF($B174=G$15,G$16*(1-H_LegalShare),0),IF($B174=G$15,G$16,0))-IF(AND($B174&gt;G$15,$B174&lt;=G$22),G$17+H_ServNPL+H_Util+G$27,0)-IF($B174=G$21,G$19+G$20,0)</f>
        <v>0</v>
      </c>
      <c r="H174" s="19" t="n">
        <f aca="false">IF($B174=H$22,H$26-H$28,0)-IF($B174=0,H_Acq+H_Board,0)-IF($B174=1,H$23,0)-IF(AND($B174&gt;=1,$B174&lt;=H$15),H$18+H_ServNPL,0)-IF(H$14="",IF($B174=2,H$16*H_LegalShare,0)+IF($B174=H$15,H$16*(1-H_LegalShare),0),IF($B174=H$15,H$16,0))-IF(AND($B174&gt;H$15,$B174&lt;=H$22),H$17+H_ServNPL+H_Util+H$27,0)-IF($B174=H$21,H$19+H$20,0)</f>
        <v>0</v>
      </c>
      <c r="I174" s="19" t="n">
        <f aca="false">IF($B174=I$22,I$26-I$28,0)-IF($B174=0,H_Acq+H_Board,0)-IF($B174=1,I$23,0)-IF(AND($B174&gt;=1,$B174&lt;=I$15),I$18+H_ServNPL,0)-IF(I$14="",IF($B174=2,I$16*H_LegalShare,0)+IF($B174=I$15,I$16*(1-H_LegalShare),0),IF($B174=I$15,I$16,0))-IF(AND($B174&gt;I$15,$B174&lt;=I$22),I$17+H_ServNPL+H_Util+I$27,0)-IF($B174=I$21,I$19+I$20,0)</f>
        <v>0</v>
      </c>
      <c r="J174" s="19" t="n">
        <f aca="false">IF($B174=J$22,J$26-J$28,0)-IF($B174=0,H_Acq+H_Board,0)-IF($B174=1,J$23,0)-IF(AND($B174&gt;=1,$B174&lt;=J$15),J$18+H_ServNPL,0)-IF(J$14="",IF($B174=2,J$16*H_LegalShare,0)+IF($B174=J$15,J$16*(1-H_LegalShare),0),IF($B174=J$15,J$16,0))-IF(AND($B174&gt;J$15,$B174&lt;=J$22),J$17+H_ServNPL+H_Util+J$27,0)-IF($B174=J$21,J$19+J$20,0)</f>
        <v>0</v>
      </c>
    </row>
    <row r="175" customFormat="false" ht="15" hidden="false" customHeight="false" outlineLevel="0" collapsed="false">
      <c r="B175" s="0" t="n">
        <v>74</v>
      </c>
      <c r="C175" s="19" t="n">
        <f aca="false">IF($B175=C$22,C$26-C$28,0)-IF($B175=0,H_Acq+H_Board,0)-IF($B175=1,C$23,0)-IF(AND($B175&gt;=1,$B175&lt;=C$15),C$18+H_ServNPL,0)-IF(C$14="",IF($B175=2,C$16*H_LegalShare,0)+IF($B175=C$15,C$16*(1-H_LegalShare),0),IF($B175=C$15,C$16,0))-IF(AND($B175&gt;C$15,$B175&lt;=C$22),C$17+H_ServNPL+H_Util+C$27,0)-IF($B175=C$21,C$19+C$20,0)</f>
        <v>0</v>
      </c>
      <c r="D175" s="19" t="n">
        <f aca="false">IF($B175=D$22,D$26-D$28,0)-IF($B175=0,H_Acq+H_Board,0)-IF($B175=1,D$23,0)-IF(AND($B175&gt;=1,$B175&lt;=D$15),D$18+H_ServNPL,0)-IF(D$14="",IF($B175=2,D$16*H_LegalShare,0)+IF($B175=D$15,D$16*(1-H_LegalShare),0),IF($B175=D$15,D$16,0))-IF(AND($B175&gt;D$15,$B175&lt;=D$22),D$17+H_ServNPL+H_Util+D$27,0)-IF($B175=D$21,D$19+D$20,0)</f>
        <v>0</v>
      </c>
      <c r="E175" s="19" t="n">
        <f aca="false">IF($B175=E$22,E$26-E$28,0)-IF($B175=0,H_Acq+H_Board,0)-IF($B175=1,E$23,0)-IF(AND($B175&gt;=1,$B175&lt;=E$15),E$18+H_ServNPL,0)-IF(E$14="",IF($B175=2,E$16*H_LegalShare,0)+IF($B175=E$15,E$16*(1-H_LegalShare),0),IF($B175=E$15,E$16,0))-IF(AND($B175&gt;E$15,$B175&lt;=E$22),E$17+H_ServNPL+H_Util+E$27,0)-IF($B175=E$21,E$19+E$20,0)</f>
        <v>0</v>
      </c>
      <c r="F175" s="19" t="n">
        <f aca="false">IF($B175=F$22,F$26-F$28,0)-IF($B175=0,H_Acq+H_Board,0)-IF($B175=1,F$23,0)-IF(AND($B175&gt;=1,$B175&lt;=F$15),F$18+H_ServNPL,0)-IF(F$14="",IF($B175=2,F$16*H_LegalShare,0)+IF($B175=F$15,F$16*(1-H_LegalShare),0),IF($B175=F$15,F$16,0))-IF(AND($B175&gt;F$15,$B175&lt;=F$22),F$17+H_ServNPL+H_Util+F$27,0)-IF($B175=F$21,F$19+F$20,0)</f>
        <v>0</v>
      </c>
      <c r="G175" s="19" t="n">
        <f aca="false">IF($B175=G$22,G$26-G$28,0)-IF($B175=0,H_Acq+H_Board,0)-IF($B175=1,G$23,0)-IF(AND($B175&gt;=1,$B175&lt;=G$15),G$18+H_ServNPL,0)-IF(G$14="",IF($B175=2,G$16*H_LegalShare,0)+IF($B175=G$15,G$16*(1-H_LegalShare),0),IF($B175=G$15,G$16,0))-IF(AND($B175&gt;G$15,$B175&lt;=G$22),G$17+H_ServNPL+H_Util+G$27,0)-IF($B175=G$21,G$19+G$20,0)</f>
        <v>0</v>
      </c>
      <c r="H175" s="19" t="n">
        <f aca="false">IF($B175=H$22,H$26-H$28,0)-IF($B175=0,H_Acq+H_Board,0)-IF($B175=1,H$23,0)-IF(AND($B175&gt;=1,$B175&lt;=H$15),H$18+H_ServNPL,0)-IF(H$14="",IF($B175=2,H$16*H_LegalShare,0)+IF($B175=H$15,H$16*(1-H_LegalShare),0),IF($B175=H$15,H$16,0))-IF(AND($B175&gt;H$15,$B175&lt;=H$22),H$17+H_ServNPL+H_Util+H$27,0)-IF($B175=H$21,H$19+H$20,0)</f>
        <v>0</v>
      </c>
      <c r="I175" s="19" t="n">
        <f aca="false">IF($B175=I$22,I$26-I$28,0)-IF($B175=0,H_Acq+H_Board,0)-IF($B175=1,I$23,0)-IF(AND($B175&gt;=1,$B175&lt;=I$15),I$18+H_ServNPL,0)-IF(I$14="",IF($B175=2,I$16*H_LegalShare,0)+IF($B175=I$15,I$16*(1-H_LegalShare),0),IF($B175=I$15,I$16,0))-IF(AND($B175&gt;I$15,$B175&lt;=I$22),I$17+H_ServNPL+H_Util+I$27,0)-IF($B175=I$21,I$19+I$20,0)</f>
        <v>0</v>
      </c>
      <c r="J175" s="19" t="n">
        <f aca="false">IF($B175=J$22,J$26-J$28,0)-IF($B175=0,H_Acq+H_Board,0)-IF($B175=1,J$23,0)-IF(AND($B175&gt;=1,$B175&lt;=J$15),J$18+H_ServNPL,0)-IF(J$14="",IF($B175=2,J$16*H_LegalShare,0)+IF($B175=J$15,J$16*(1-H_LegalShare),0),IF($B175=J$15,J$16,0))-IF(AND($B175&gt;J$15,$B175&lt;=J$22),J$17+H_ServNPL+H_Util+J$27,0)-IF($B175=J$21,J$19+J$20,0)</f>
        <v>0</v>
      </c>
    </row>
    <row r="176" customFormat="false" ht="15" hidden="false" customHeight="false" outlineLevel="0" collapsed="false">
      <c r="B176" s="0" t="n">
        <v>75</v>
      </c>
      <c r="C176" s="19" t="n">
        <f aca="false">IF($B176=C$22,C$26-C$28,0)-IF($B176=0,H_Acq+H_Board,0)-IF($B176=1,C$23,0)-IF(AND($B176&gt;=1,$B176&lt;=C$15),C$18+H_ServNPL,0)-IF(C$14="",IF($B176=2,C$16*H_LegalShare,0)+IF($B176=C$15,C$16*(1-H_LegalShare),0),IF($B176=C$15,C$16,0))-IF(AND($B176&gt;C$15,$B176&lt;=C$22),C$17+H_ServNPL+H_Util+C$27,0)-IF($B176=C$21,C$19+C$20,0)</f>
        <v>0</v>
      </c>
      <c r="D176" s="19" t="n">
        <f aca="false">IF($B176=D$22,D$26-D$28,0)-IF($B176=0,H_Acq+H_Board,0)-IF($B176=1,D$23,0)-IF(AND($B176&gt;=1,$B176&lt;=D$15),D$18+H_ServNPL,0)-IF(D$14="",IF($B176=2,D$16*H_LegalShare,0)+IF($B176=D$15,D$16*(1-H_LegalShare),0),IF($B176=D$15,D$16,0))-IF(AND($B176&gt;D$15,$B176&lt;=D$22),D$17+H_ServNPL+H_Util+D$27,0)-IF($B176=D$21,D$19+D$20,0)</f>
        <v>0</v>
      </c>
      <c r="E176" s="19" t="n">
        <f aca="false">IF($B176=E$22,E$26-E$28,0)-IF($B176=0,H_Acq+H_Board,0)-IF($B176=1,E$23,0)-IF(AND($B176&gt;=1,$B176&lt;=E$15),E$18+H_ServNPL,0)-IF(E$14="",IF($B176=2,E$16*H_LegalShare,0)+IF($B176=E$15,E$16*(1-H_LegalShare),0),IF($B176=E$15,E$16,0))-IF(AND($B176&gt;E$15,$B176&lt;=E$22),E$17+H_ServNPL+H_Util+E$27,0)-IF($B176=E$21,E$19+E$20,0)</f>
        <v>0</v>
      </c>
      <c r="F176" s="19" t="n">
        <f aca="false">IF($B176=F$22,F$26-F$28,0)-IF($B176=0,H_Acq+H_Board,0)-IF($B176=1,F$23,0)-IF(AND($B176&gt;=1,$B176&lt;=F$15),F$18+H_ServNPL,0)-IF(F$14="",IF($B176=2,F$16*H_LegalShare,0)+IF($B176=F$15,F$16*(1-H_LegalShare),0),IF($B176=F$15,F$16,0))-IF(AND($B176&gt;F$15,$B176&lt;=F$22),F$17+H_ServNPL+H_Util+F$27,0)-IF($B176=F$21,F$19+F$20,0)</f>
        <v>0</v>
      </c>
      <c r="G176" s="19" t="n">
        <f aca="false">IF($B176=G$22,G$26-G$28,0)-IF($B176=0,H_Acq+H_Board,0)-IF($B176=1,G$23,0)-IF(AND($B176&gt;=1,$B176&lt;=G$15),G$18+H_ServNPL,0)-IF(G$14="",IF($B176=2,G$16*H_LegalShare,0)+IF($B176=G$15,G$16*(1-H_LegalShare),0),IF($B176=G$15,G$16,0))-IF(AND($B176&gt;G$15,$B176&lt;=G$22),G$17+H_ServNPL+H_Util+G$27,0)-IF($B176=G$21,G$19+G$20,0)</f>
        <v>0</v>
      </c>
      <c r="H176" s="19" t="n">
        <f aca="false">IF($B176=H$22,H$26-H$28,0)-IF($B176=0,H_Acq+H_Board,0)-IF($B176=1,H$23,0)-IF(AND($B176&gt;=1,$B176&lt;=H$15),H$18+H_ServNPL,0)-IF(H$14="",IF($B176=2,H$16*H_LegalShare,0)+IF($B176=H$15,H$16*(1-H_LegalShare),0),IF($B176=H$15,H$16,0))-IF(AND($B176&gt;H$15,$B176&lt;=H$22),H$17+H_ServNPL+H_Util+H$27,0)-IF($B176=H$21,H$19+H$20,0)</f>
        <v>0</v>
      </c>
      <c r="I176" s="19" t="n">
        <f aca="false">IF($B176=I$22,I$26-I$28,0)-IF($B176=0,H_Acq+H_Board,0)-IF($B176=1,I$23,0)-IF(AND($B176&gt;=1,$B176&lt;=I$15),I$18+H_ServNPL,0)-IF(I$14="",IF($B176=2,I$16*H_LegalShare,0)+IF($B176=I$15,I$16*(1-H_LegalShare),0),IF($B176=I$15,I$16,0))-IF(AND($B176&gt;I$15,$B176&lt;=I$22),I$17+H_ServNPL+H_Util+I$27,0)-IF($B176=I$21,I$19+I$20,0)</f>
        <v>0</v>
      </c>
      <c r="J176" s="19" t="n">
        <f aca="false">IF($B176=J$22,J$26-J$28,0)-IF($B176=0,H_Acq+H_Board,0)-IF($B176=1,J$23,0)-IF(AND($B176&gt;=1,$B176&lt;=J$15),J$18+H_ServNPL,0)-IF(J$14="",IF($B176=2,J$16*H_LegalShare,0)+IF($B176=J$15,J$16*(1-H_LegalShare),0),IF($B176=J$15,J$16,0))-IF(AND($B176&gt;J$15,$B176&lt;=J$22),J$17+H_ServNPL+H_Util+J$27,0)-IF($B176=J$21,J$19+J$20,0)</f>
        <v>0</v>
      </c>
    </row>
    <row r="177" customFormat="false" ht="15" hidden="false" customHeight="false" outlineLevel="0" collapsed="false">
      <c r="B177" s="0" t="n">
        <v>76</v>
      </c>
      <c r="C177" s="19" t="n">
        <f aca="false">IF($B177=C$22,C$26-C$28,0)-IF($B177=0,H_Acq+H_Board,0)-IF($B177=1,C$23,0)-IF(AND($B177&gt;=1,$B177&lt;=C$15),C$18+H_ServNPL,0)-IF(C$14="",IF($B177=2,C$16*H_LegalShare,0)+IF($B177=C$15,C$16*(1-H_LegalShare),0),IF($B177=C$15,C$16,0))-IF(AND($B177&gt;C$15,$B177&lt;=C$22),C$17+H_ServNPL+H_Util+C$27,0)-IF($B177=C$21,C$19+C$20,0)</f>
        <v>0</v>
      </c>
      <c r="D177" s="19" t="n">
        <f aca="false">IF($B177=D$22,D$26-D$28,0)-IF($B177=0,H_Acq+H_Board,0)-IF($B177=1,D$23,0)-IF(AND($B177&gt;=1,$B177&lt;=D$15),D$18+H_ServNPL,0)-IF(D$14="",IF($B177=2,D$16*H_LegalShare,0)+IF($B177=D$15,D$16*(1-H_LegalShare),0),IF($B177=D$15,D$16,0))-IF(AND($B177&gt;D$15,$B177&lt;=D$22),D$17+H_ServNPL+H_Util+D$27,0)-IF($B177=D$21,D$19+D$20,0)</f>
        <v>0</v>
      </c>
      <c r="E177" s="19" t="n">
        <f aca="false">IF($B177=E$22,E$26-E$28,0)-IF($B177=0,H_Acq+H_Board,0)-IF($B177=1,E$23,0)-IF(AND($B177&gt;=1,$B177&lt;=E$15),E$18+H_ServNPL,0)-IF(E$14="",IF($B177=2,E$16*H_LegalShare,0)+IF($B177=E$15,E$16*(1-H_LegalShare),0),IF($B177=E$15,E$16,0))-IF(AND($B177&gt;E$15,$B177&lt;=E$22),E$17+H_ServNPL+H_Util+E$27,0)-IF($B177=E$21,E$19+E$20,0)</f>
        <v>0</v>
      </c>
      <c r="F177" s="19" t="n">
        <f aca="false">IF($B177=F$22,F$26-F$28,0)-IF($B177=0,H_Acq+H_Board,0)-IF($B177=1,F$23,0)-IF(AND($B177&gt;=1,$B177&lt;=F$15),F$18+H_ServNPL,0)-IF(F$14="",IF($B177=2,F$16*H_LegalShare,0)+IF($B177=F$15,F$16*(1-H_LegalShare),0),IF($B177=F$15,F$16,0))-IF(AND($B177&gt;F$15,$B177&lt;=F$22),F$17+H_ServNPL+H_Util+F$27,0)-IF($B177=F$21,F$19+F$20,0)</f>
        <v>0</v>
      </c>
      <c r="G177" s="19" t="n">
        <f aca="false">IF($B177=G$22,G$26-G$28,0)-IF($B177=0,H_Acq+H_Board,0)-IF($B177=1,G$23,0)-IF(AND($B177&gt;=1,$B177&lt;=G$15),G$18+H_ServNPL,0)-IF(G$14="",IF($B177=2,G$16*H_LegalShare,0)+IF($B177=G$15,G$16*(1-H_LegalShare),0),IF($B177=G$15,G$16,0))-IF(AND($B177&gt;G$15,$B177&lt;=G$22),G$17+H_ServNPL+H_Util+G$27,0)-IF($B177=G$21,G$19+G$20,0)</f>
        <v>0</v>
      </c>
      <c r="H177" s="19" t="n">
        <f aca="false">IF($B177=H$22,H$26-H$28,0)-IF($B177=0,H_Acq+H_Board,0)-IF($B177=1,H$23,0)-IF(AND($B177&gt;=1,$B177&lt;=H$15),H$18+H_ServNPL,0)-IF(H$14="",IF($B177=2,H$16*H_LegalShare,0)+IF($B177=H$15,H$16*(1-H_LegalShare),0),IF($B177=H$15,H$16,0))-IF(AND($B177&gt;H$15,$B177&lt;=H$22),H$17+H_ServNPL+H_Util+H$27,0)-IF($B177=H$21,H$19+H$20,0)</f>
        <v>0</v>
      </c>
      <c r="I177" s="19" t="n">
        <f aca="false">IF($B177=I$22,I$26-I$28,0)-IF($B177=0,H_Acq+H_Board,0)-IF($B177=1,I$23,0)-IF(AND($B177&gt;=1,$B177&lt;=I$15),I$18+H_ServNPL,0)-IF(I$14="",IF($B177=2,I$16*H_LegalShare,0)+IF($B177=I$15,I$16*(1-H_LegalShare),0),IF($B177=I$15,I$16,0))-IF(AND($B177&gt;I$15,$B177&lt;=I$22),I$17+H_ServNPL+H_Util+I$27,0)-IF($B177=I$21,I$19+I$20,0)</f>
        <v>0</v>
      </c>
      <c r="J177" s="19" t="n">
        <f aca="false">IF($B177=J$22,J$26-J$28,0)-IF($B177=0,H_Acq+H_Board,0)-IF($B177=1,J$23,0)-IF(AND($B177&gt;=1,$B177&lt;=J$15),J$18+H_ServNPL,0)-IF(J$14="",IF($B177=2,J$16*H_LegalShare,0)+IF($B177=J$15,J$16*(1-H_LegalShare),0),IF($B177=J$15,J$16,0))-IF(AND($B177&gt;J$15,$B177&lt;=J$22),J$17+H_ServNPL+H_Util+J$27,0)-IF($B177=J$21,J$19+J$20,0)</f>
        <v>0</v>
      </c>
    </row>
    <row r="178" customFormat="false" ht="15" hidden="false" customHeight="false" outlineLevel="0" collapsed="false">
      <c r="B178" s="0" t="n">
        <v>77</v>
      </c>
      <c r="C178" s="19" t="n">
        <f aca="false">IF($B178=C$22,C$26-C$28,0)-IF($B178=0,H_Acq+H_Board,0)-IF($B178=1,C$23,0)-IF(AND($B178&gt;=1,$B178&lt;=C$15),C$18+H_ServNPL,0)-IF(C$14="",IF($B178=2,C$16*H_LegalShare,0)+IF($B178=C$15,C$16*(1-H_LegalShare),0),IF($B178=C$15,C$16,0))-IF(AND($B178&gt;C$15,$B178&lt;=C$22),C$17+H_ServNPL+H_Util+C$27,0)-IF($B178=C$21,C$19+C$20,0)</f>
        <v>0</v>
      </c>
      <c r="D178" s="19" t="n">
        <f aca="false">IF($B178=D$22,D$26-D$28,0)-IF($B178=0,H_Acq+H_Board,0)-IF($B178=1,D$23,0)-IF(AND($B178&gt;=1,$B178&lt;=D$15),D$18+H_ServNPL,0)-IF(D$14="",IF($B178=2,D$16*H_LegalShare,0)+IF($B178=D$15,D$16*(1-H_LegalShare),0),IF($B178=D$15,D$16,0))-IF(AND($B178&gt;D$15,$B178&lt;=D$22),D$17+H_ServNPL+H_Util+D$27,0)-IF($B178=D$21,D$19+D$20,0)</f>
        <v>0</v>
      </c>
      <c r="E178" s="19" t="n">
        <f aca="false">IF($B178=E$22,E$26-E$28,0)-IF($B178=0,H_Acq+H_Board,0)-IF($B178=1,E$23,0)-IF(AND($B178&gt;=1,$B178&lt;=E$15),E$18+H_ServNPL,0)-IF(E$14="",IF($B178=2,E$16*H_LegalShare,0)+IF($B178=E$15,E$16*(1-H_LegalShare),0),IF($B178=E$15,E$16,0))-IF(AND($B178&gt;E$15,$B178&lt;=E$22),E$17+H_ServNPL+H_Util+E$27,0)-IF($B178=E$21,E$19+E$20,0)</f>
        <v>0</v>
      </c>
      <c r="F178" s="19" t="n">
        <f aca="false">IF($B178=F$22,F$26-F$28,0)-IF($B178=0,H_Acq+H_Board,0)-IF($B178=1,F$23,0)-IF(AND($B178&gt;=1,$B178&lt;=F$15),F$18+H_ServNPL,0)-IF(F$14="",IF($B178=2,F$16*H_LegalShare,0)+IF($B178=F$15,F$16*(1-H_LegalShare),0),IF($B178=F$15,F$16,0))-IF(AND($B178&gt;F$15,$B178&lt;=F$22),F$17+H_ServNPL+H_Util+F$27,0)-IF($B178=F$21,F$19+F$20,0)</f>
        <v>0</v>
      </c>
      <c r="G178" s="19" t="n">
        <f aca="false">IF($B178=G$22,G$26-G$28,0)-IF($B178=0,H_Acq+H_Board,0)-IF($B178=1,G$23,0)-IF(AND($B178&gt;=1,$B178&lt;=G$15),G$18+H_ServNPL,0)-IF(G$14="",IF($B178=2,G$16*H_LegalShare,0)+IF($B178=G$15,G$16*(1-H_LegalShare),0),IF($B178=G$15,G$16,0))-IF(AND($B178&gt;G$15,$B178&lt;=G$22),G$17+H_ServNPL+H_Util+G$27,0)-IF($B178=G$21,G$19+G$20,0)</f>
        <v>0</v>
      </c>
      <c r="H178" s="19" t="n">
        <f aca="false">IF($B178=H$22,H$26-H$28,0)-IF($B178=0,H_Acq+H_Board,0)-IF($B178=1,H$23,0)-IF(AND($B178&gt;=1,$B178&lt;=H$15),H$18+H_ServNPL,0)-IF(H$14="",IF($B178=2,H$16*H_LegalShare,0)+IF($B178=H$15,H$16*(1-H_LegalShare),0),IF($B178=H$15,H$16,0))-IF(AND($B178&gt;H$15,$B178&lt;=H$22),H$17+H_ServNPL+H_Util+H$27,0)-IF($B178=H$21,H$19+H$20,0)</f>
        <v>0</v>
      </c>
      <c r="I178" s="19" t="n">
        <f aca="false">IF($B178=I$22,I$26-I$28,0)-IF($B178=0,H_Acq+H_Board,0)-IF($B178=1,I$23,0)-IF(AND($B178&gt;=1,$B178&lt;=I$15),I$18+H_ServNPL,0)-IF(I$14="",IF($B178=2,I$16*H_LegalShare,0)+IF($B178=I$15,I$16*(1-H_LegalShare),0),IF($B178=I$15,I$16,0))-IF(AND($B178&gt;I$15,$B178&lt;=I$22),I$17+H_ServNPL+H_Util+I$27,0)-IF($B178=I$21,I$19+I$20,0)</f>
        <v>0</v>
      </c>
      <c r="J178" s="19" t="n">
        <f aca="false">IF($B178=J$22,J$26-J$28,0)-IF($B178=0,H_Acq+H_Board,0)-IF($B178=1,J$23,0)-IF(AND($B178&gt;=1,$B178&lt;=J$15),J$18+H_ServNPL,0)-IF(J$14="",IF($B178=2,J$16*H_LegalShare,0)+IF($B178=J$15,J$16*(1-H_LegalShare),0),IF($B178=J$15,J$16,0))-IF(AND($B178&gt;J$15,$B178&lt;=J$22),J$17+H_ServNPL+H_Util+J$27,0)-IF($B178=J$21,J$19+J$20,0)</f>
        <v>0</v>
      </c>
    </row>
    <row r="179" customFormat="false" ht="15" hidden="false" customHeight="false" outlineLevel="0" collapsed="false">
      <c r="B179" s="0" t="n">
        <v>78</v>
      </c>
      <c r="C179" s="19" t="n">
        <f aca="false">IF($B179=C$22,C$26-C$28,0)-IF($B179=0,H_Acq+H_Board,0)-IF($B179=1,C$23,0)-IF(AND($B179&gt;=1,$B179&lt;=C$15),C$18+H_ServNPL,0)-IF(C$14="",IF($B179=2,C$16*H_LegalShare,0)+IF($B179=C$15,C$16*(1-H_LegalShare),0),IF($B179=C$15,C$16,0))-IF(AND($B179&gt;C$15,$B179&lt;=C$22),C$17+H_ServNPL+H_Util+C$27,0)-IF($B179=C$21,C$19+C$20,0)</f>
        <v>0</v>
      </c>
      <c r="D179" s="19" t="n">
        <f aca="false">IF($B179=D$22,D$26-D$28,0)-IF($B179=0,H_Acq+H_Board,0)-IF($B179=1,D$23,0)-IF(AND($B179&gt;=1,$B179&lt;=D$15),D$18+H_ServNPL,0)-IF(D$14="",IF($B179=2,D$16*H_LegalShare,0)+IF($B179=D$15,D$16*(1-H_LegalShare),0),IF($B179=D$15,D$16,0))-IF(AND($B179&gt;D$15,$B179&lt;=D$22),D$17+H_ServNPL+H_Util+D$27,0)-IF($B179=D$21,D$19+D$20,0)</f>
        <v>0</v>
      </c>
      <c r="E179" s="19" t="n">
        <f aca="false">IF($B179=E$22,E$26-E$28,0)-IF($B179=0,H_Acq+H_Board,0)-IF($B179=1,E$23,0)-IF(AND($B179&gt;=1,$B179&lt;=E$15),E$18+H_ServNPL,0)-IF(E$14="",IF($B179=2,E$16*H_LegalShare,0)+IF($B179=E$15,E$16*(1-H_LegalShare),0),IF($B179=E$15,E$16,0))-IF(AND($B179&gt;E$15,$B179&lt;=E$22),E$17+H_ServNPL+H_Util+E$27,0)-IF($B179=E$21,E$19+E$20,0)</f>
        <v>0</v>
      </c>
      <c r="F179" s="19" t="n">
        <f aca="false">IF($B179=F$22,F$26-F$28,0)-IF($B179=0,H_Acq+H_Board,0)-IF($B179=1,F$23,0)-IF(AND($B179&gt;=1,$B179&lt;=F$15),F$18+H_ServNPL,0)-IF(F$14="",IF($B179=2,F$16*H_LegalShare,0)+IF($B179=F$15,F$16*(1-H_LegalShare),0),IF($B179=F$15,F$16,0))-IF(AND($B179&gt;F$15,$B179&lt;=F$22),F$17+H_ServNPL+H_Util+F$27,0)-IF($B179=F$21,F$19+F$20,0)</f>
        <v>0</v>
      </c>
      <c r="G179" s="19" t="n">
        <f aca="false">IF($B179=G$22,G$26-G$28,0)-IF($B179=0,H_Acq+H_Board,0)-IF($B179=1,G$23,0)-IF(AND($B179&gt;=1,$B179&lt;=G$15),G$18+H_ServNPL,0)-IF(G$14="",IF($B179=2,G$16*H_LegalShare,0)+IF($B179=G$15,G$16*(1-H_LegalShare),0),IF($B179=G$15,G$16,0))-IF(AND($B179&gt;G$15,$B179&lt;=G$22),G$17+H_ServNPL+H_Util+G$27,0)-IF($B179=G$21,G$19+G$20,0)</f>
        <v>0</v>
      </c>
      <c r="H179" s="19" t="n">
        <f aca="false">IF($B179=H$22,H$26-H$28,0)-IF($B179=0,H_Acq+H_Board,0)-IF($B179=1,H$23,0)-IF(AND($B179&gt;=1,$B179&lt;=H$15),H$18+H_ServNPL,0)-IF(H$14="",IF($B179=2,H$16*H_LegalShare,0)+IF($B179=H$15,H$16*(1-H_LegalShare),0),IF($B179=H$15,H$16,0))-IF(AND($B179&gt;H$15,$B179&lt;=H$22),H$17+H_ServNPL+H_Util+H$27,0)-IF($B179=H$21,H$19+H$20,0)</f>
        <v>0</v>
      </c>
      <c r="I179" s="19" t="n">
        <f aca="false">IF($B179=I$22,I$26-I$28,0)-IF($B179=0,H_Acq+H_Board,0)-IF($B179=1,I$23,0)-IF(AND($B179&gt;=1,$B179&lt;=I$15),I$18+H_ServNPL,0)-IF(I$14="",IF($B179=2,I$16*H_LegalShare,0)+IF($B179=I$15,I$16*(1-H_LegalShare),0),IF($B179=I$15,I$16,0))-IF(AND($B179&gt;I$15,$B179&lt;=I$22),I$17+H_ServNPL+H_Util+I$27,0)-IF($B179=I$21,I$19+I$20,0)</f>
        <v>0</v>
      </c>
      <c r="J179" s="19" t="n">
        <f aca="false">IF($B179=J$22,J$26-J$28,0)-IF($B179=0,H_Acq+H_Board,0)-IF($B179=1,J$23,0)-IF(AND($B179&gt;=1,$B179&lt;=J$15),J$18+H_ServNPL,0)-IF(J$14="",IF($B179=2,J$16*H_LegalShare,0)+IF($B179=J$15,J$16*(1-H_LegalShare),0),IF($B179=J$15,J$16,0))-IF(AND($B179&gt;J$15,$B179&lt;=J$22),J$17+H_ServNPL+H_Util+J$27,0)-IF($B179=J$21,J$19+J$20,0)</f>
        <v>0</v>
      </c>
    </row>
    <row r="180" customFormat="false" ht="15" hidden="false" customHeight="false" outlineLevel="0" collapsed="false">
      <c r="B180" s="0" t="n">
        <v>79</v>
      </c>
      <c r="C180" s="19" t="n">
        <f aca="false">IF($B180=C$22,C$26-C$28,0)-IF($B180=0,H_Acq+H_Board,0)-IF($B180=1,C$23,0)-IF(AND($B180&gt;=1,$B180&lt;=C$15),C$18+H_ServNPL,0)-IF(C$14="",IF($B180=2,C$16*H_LegalShare,0)+IF($B180=C$15,C$16*(1-H_LegalShare),0),IF($B180=C$15,C$16,0))-IF(AND($B180&gt;C$15,$B180&lt;=C$22),C$17+H_ServNPL+H_Util+C$27,0)-IF($B180=C$21,C$19+C$20,0)</f>
        <v>0</v>
      </c>
      <c r="D180" s="19" t="n">
        <f aca="false">IF($B180=D$22,D$26-D$28,0)-IF($B180=0,H_Acq+H_Board,0)-IF($B180=1,D$23,0)-IF(AND($B180&gt;=1,$B180&lt;=D$15),D$18+H_ServNPL,0)-IF(D$14="",IF($B180=2,D$16*H_LegalShare,0)+IF($B180=D$15,D$16*(1-H_LegalShare),0),IF($B180=D$15,D$16,0))-IF(AND($B180&gt;D$15,$B180&lt;=D$22),D$17+H_ServNPL+H_Util+D$27,0)-IF($B180=D$21,D$19+D$20,0)</f>
        <v>0</v>
      </c>
      <c r="E180" s="19" t="n">
        <f aca="false">IF($B180=E$22,E$26-E$28,0)-IF($B180=0,H_Acq+H_Board,0)-IF($B180=1,E$23,0)-IF(AND($B180&gt;=1,$B180&lt;=E$15),E$18+H_ServNPL,0)-IF(E$14="",IF($B180=2,E$16*H_LegalShare,0)+IF($B180=E$15,E$16*(1-H_LegalShare),0),IF($B180=E$15,E$16,0))-IF(AND($B180&gt;E$15,$B180&lt;=E$22),E$17+H_ServNPL+H_Util+E$27,0)-IF($B180=E$21,E$19+E$20,0)</f>
        <v>0</v>
      </c>
      <c r="F180" s="19" t="n">
        <f aca="false">IF($B180=F$22,F$26-F$28,0)-IF($B180=0,H_Acq+H_Board,0)-IF($B180=1,F$23,0)-IF(AND($B180&gt;=1,$B180&lt;=F$15),F$18+H_ServNPL,0)-IF(F$14="",IF($B180=2,F$16*H_LegalShare,0)+IF($B180=F$15,F$16*(1-H_LegalShare),0),IF($B180=F$15,F$16,0))-IF(AND($B180&gt;F$15,$B180&lt;=F$22),F$17+H_ServNPL+H_Util+F$27,0)-IF($B180=F$21,F$19+F$20,0)</f>
        <v>0</v>
      </c>
      <c r="G180" s="19" t="n">
        <f aca="false">IF($B180=G$22,G$26-G$28,0)-IF($B180=0,H_Acq+H_Board,0)-IF($B180=1,G$23,0)-IF(AND($B180&gt;=1,$B180&lt;=G$15),G$18+H_ServNPL,0)-IF(G$14="",IF($B180=2,G$16*H_LegalShare,0)+IF($B180=G$15,G$16*(1-H_LegalShare),0),IF($B180=G$15,G$16,0))-IF(AND($B180&gt;G$15,$B180&lt;=G$22),G$17+H_ServNPL+H_Util+G$27,0)-IF($B180=G$21,G$19+G$20,0)</f>
        <v>0</v>
      </c>
      <c r="H180" s="19" t="n">
        <f aca="false">IF($B180=H$22,H$26-H$28,0)-IF($B180=0,H_Acq+H_Board,0)-IF($B180=1,H$23,0)-IF(AND($B180&gt;=1,$B180&lt;=H$15),H$18+H_ServNPL,0)-IF(H$14="",IF($B180=2,H$16*H_LegalShare,0)+IF($B180=H$15,H$16*(1-H_LegalShare),0),IF($B180=H$15,H$16,0))-IF(AND($B180&gt;H$15,$B180&lt;=H$22),H$17+H_ServNPL+H_Util+H$27,0)-IF($B180=H$21,H$19+H$20,0)</f>
        <v>0</v>
      </c>
      <c r="I180" s="19" t="n">
        <f aca="false">IF($B180=I$22,I$26-I$28,0)-IF($B180=0,H_Acq+H_Board,0)-IF($B180=1,I$23,0)-IF(AND($B180&gt;=1,$B180&lt;=I$15),I$18+H_ServNPL,0)-IF(I$14="",IF($B180=2,I$16*H_LegalShare,0)+IF($B180=I$15,I$16*(1-H_LegalShare),0),IF($B180=I$15,I$16,0))-IF(AND($B180&gt;I$15,$B180&lt;=I$22),I$17+H_ServNPL+H_Util+I$27,0)-IF($B180=I$21,I$19+I$20,0)</f>
        <v>0</v>
      </c>
      <c r="J180" s="19" t="n">
        <f aca="false">IF($B180=J$22,J$26-J$28,0)-IF($B180=0,H_Acq+H_Board,0)-IF($B180=1,J$23,0)-IF(AND($B180&gt;=1,$B180&lt;=J$15),J$18+H_ServNPL,0)-IF(J$14="",IF($B180=2,J$16*H_LegalShare,0)+IF($B180=J$15,J$16*(1-H_LegalShare),0),IF($B180=J$15,J$16,0))-IF(AND($B180&gt;J$15,$B180&lt;=J$22),J$17+H_ServNPL+H_Util+J$27,0)-IF($B180=J$21,J$19+J$20,0)</f>
        <v>0</v>
      </c>
    </row>
    <row r="181" customFormat="false" ht="15" hidden="false" customHeight="false" outlineLevel="0" collapsed="false">
      <c r="B181" s="0" t="n">
        <v>80</v>
      </c>
      <c r="C181" s="19" t="n">
        <f aca="false">IF($B181=C$22,C$26-C$28,0)-IF($B181=0,H_Acq+H_Board,0)-IF($B181=1,C$23,0)-IF(AND($B181&gt;=1,$B181&lt;=C$15),C$18+H_ServNPL,0)-IF(C$14="",IF($B181=2,C$16*H_LegalShare,0)+IF($B181=C$15,C$16*(1-H_LegalShare),0),IF($B181=C$15,C$16,0))-IF(AND($B181&gt;C$15,$B181&lt;=C$22),C$17+H_ServNPL+H_Util+C$27,0)-IF($B181=C$21,C$19+C$20,0)</f>
        <v>0</v>
      </c>
      <c r="D181" s="19" t="n">
        <f aca="false">IF($B181=D$22,D$26-D$28,0)-IF($B181=0,H_Acq+H_Board,0)-IF($B181=1,D$23,0)-IF(AND($B181&gt;=1,$B181&lt;=D$15),D$18+H_ServNPL,0)-IF(D$14="",IF($B181=2,D$16*H_LegalShare,0)+IF($B181=D$15,D$16*(1-H_LegalShare),0),IF($B181=D$15,D$16,0))-IF(AND($B181&gt;D$15,$B181&lt;=D$22),D$17+H_ServNPL+H_Util+D$27,0)-IF($B181=D$21,D$19+D$20,0)</f>
        <v>0</v>
      </c>
      <c r="E181" s="19" t="n">
        <f aca="false">IF($B181=E$22,E$26-E$28,0)-IF($B181=0,H_Acq+H_Board,0)-IF($B181=1,E$23,0)-IF(AND($B181&gt;=1,$B181&lt;=E$15),E$18+H_ServNPL,0)-IF(E$14="",IF($B181=2,E$16*H_LegalShare,0)+IF($B181=E$15,E$16*(1-H_LegalShare),0),IF($B181=E$15,E$16,0))-IF(AND($B181&gt;E$15,$B181&lt;=E$22),E$17+H_ServNPL+H_Util+E$27,0)-IF($B181=E$21,E$19+E$20,0)</f>
        <v>0</v>
      </c>
      <c r="F181" s="19" t="n">
        <f aca="false">IF($B181=F$22,F$26-F$28,0)-IF($B181=0,H_Acq+H_Board,0)-IF($B181=1,F$23,0)-IF(AND($B181&gt;=1,$B181&lt;=F$15),F$18+H_ServNPL,0)-IF(F$14="",IF($B181=2,F$16*H_LegalShare,0)+IF($B181=F$15,F$16*(1-H_LegalShare),0),IF($B181=F$15,F$16,0))-IF(AND($B181&gt;F$15,$B181&lt;=F$22),F$17+H_ServNPL+H_Util+F$27,0)-IF($B181=F$21,F$19+F$20,0)</f>
        <v>0</v>
      </c>
      <c r="G181" s="19" t="n">
        <f aca="false">IF($B181=G$22,G$26-G$28,0)-IF($B181=0,H_Acq+H_Board,0)-IF($B181=1,G$23,0)-IF(AND($B181&gt;=1,$B181&lt;=G$15),G$18+H_ServNPL,0)-IF(G$14="",IF($B181=2,G$16*H_LegalShare,0)+IF($B181=G$15,G$16*(1-H_LegalShare),0),IF($B181=G$15,G$16,0))-IF(AND($B181&gt;G$15,$B181&lt;=G$22),G$17+H_ServNPL+H_Util+G$27,0)-IF($B181=G$21,G$19+G$20,0)</f>
        <v>0</v>
      </c>
      <c r="H181" s="19" t="n">
        <f aca="false">IF($B181=H$22,H$26-H$28,0)-IF($B181=0,H_Acq+H_Board,0)-IF($B181=1,H$23,0)-IF(AND($B181&gt;=1,$B181&lt;=H$15),H$18+H_ServNPL,0)-IF(H$14="",IF($B181=2,H$16*H_LegalShare,0)+IF($B181=H$15,H$16*(1-H_LegalShare),0),IF($B181=H$15,H$16,0))-IF(AND($B181&gt;H$15,$B181&lt;=H$22),H$17+H_ServNPL+H_Util+H$27,0)-IF($B181=H$21,H$19+H$20,0)</f>
        <v>0</v>
      </c>
      <c r="I181" s="19" t="n">
        <f aca="false">IF($B181=I$22,I$26-I$28,0)-IF($B181=0,H_Acq+H_Board,0)-IF($B181=1,I$23,0)-IF(AND($B181&gt;=1,$B181&lt;=I$15),I$18+H_ServNPL,0)-IF(I$14="",IF($B181=2,I$16*H_LegalShare,0)+IF($B181=I$15,I$16*(1-H_LegalShare),0),IF($B181=I$15,I$16,0))-IF(AND($B181&gt;I$15,$B181&lt;=I$22),I$17+H_ServNPL+H_Util+I$27,0)-IF($B181=I$21,I$19+I$20,0)</f>
        <v>0</v>
      </c>
      <c r="J181" s="19" t="n">
        <f aca="false">IF($B181=J$22,J$26-J$28,0)-IF($B181=0,H_Acq+H_Board,0)-IF($B181=1,J$23,0)-IF(AND($B181&gt;=1,$B181&lt;=J$15),J$18+H_ServNPL,0)-IF(J$14="",IF($B181=2,J$16*H_LegalShare,0)+IF($B181=J$15,J$16*(1-H_LegalShare),0),IF($B181=J$15,J$16,0))-IF(AND($B181&gt;J$15,$B181&lt;=J$22),J$17+H_ServNPL+H_Util+J$27,0)-IF($B181=J$21,J$19+J$20,0)</f>
        <v>0</v>
      </c>
    </row>
    <row r="182" customFormat="false" ht="15" hidden="false" customHeight="false" outlineLevel="0" collapsed="false">
      <c r="B182" s="0" t="n">
        <v>81</v>
      </c>
      <c r="C182" s="19" t="n">
        <f aca="false">IF($B182=C$22,C$26-C$28,0)-IF($B182=0,H_Acq+H_Board,0)-IF($B182=1,C$23,0)-IF(AND($B182&gt;=1,$B182&lt;=C$15),C$18+H_ServNPL,0)-IF(C$14="",IF($B182=2,C$16*H_LegalShare,0)+IF($B182=C$15,C$16*(1-H_LegalShare),0),IF($B182=C$15,C$16,0))-IF(AND($B182&gt;C$15,$B182&lt;=C$22),C$17+H_ServNPL+H_Util+C$27,0)-IF($B182=C$21,C$19+C$20,0)</f>
        <v>0</v>
      </c>
      <c r="D182" s="19" t="n">
        <f aca="false">IF($B182=D$22,D$26-D$28,0)-IF($B182=0,H_Acq+H_Board,0)-IF($B182=1,D$23,0)-IF(AND($B182&gt;=1,$B182&lt;=D$15),D$18+H_ServNPL,0)-IF(D$14="",IF($B182=2,D$16*H_LegalShare,0)+IF($B182=D$15,D$16*(1-H_LegalShare),0),IF($B182=D$15,D$16,0))-IF(AND($B182&gt;D$15,$B182&lt;=D$22),D$17+H_ServNPL+H_Util+D$27,0)-IF($B182=D$21,D$19+D$20,0)</f>
        <v>0</v>
      </c>
      <c r="E182" s="19" t="n">
        <f aca="false">IF($B182=E$22,E$26-E$28,0)-IF($B182=0,H_Acq+H_Board,0)-IF($B182=1,E$23,0)-IF(AND($B182&gt;=1,$B182&lt;=E$15),E$18+H_ServNPL,0)-IF(E$14="",IF($B182=2,E$16*H_LegalShare,0)+IF($B182=E$15,E$16*(1-H_LegalShare),0),IF($B182=E$15,E$16,0))-IF(AND($B182&gt;E$15,$B182&lt;=E$22),E$17+H_ServNPL+H_Util+E$27,0)-IF($B182=E$21,E$19+E$20,0)</f>
        <v>0</v>
      </c>
      <c r="F182" s="19" t="n">
        <f aca="false">IF($B182=F$22,F$26-F$28,0)-IF($B182=0,H_Acq+H_Board,0)-IF($B182=1,F$23,0)-IF(AND($B182&gt;=1,$B182&lt;=F$15),F$18+H_ServNPL,0)-IF(F$14="",IF($B182=2,F$16*H_LegalShare,0)+IF($B182=F$15,F$16*(1-H_LegalShare),0),IF($B182=F$15,F$16,0))-IF(AND($B182&gt;F$15,$B182&lt;=F$22),F$17+H_ServNPL+H_Util+F$27,0)-IF($B182=F$21,F$19+F$20,0)</f>
        <v>0</v>
      </c>
      <c r="G182" s="19" t="n">
        <f aca="false">IF($B182=G$22,G$26-G$28,0)-IF($B182=0,H_Acq+H_Board,0)-IF($B182=1,G$23,0)-IF(AND($B182&gt;=1,$B182&lt;=G$15),G$18+H_ServNPL,0)-IF(G$14="",IF($B182=2,G$16*H_LegalShare,0)+IF($B182=G$15,G$16*(1-H_LegalShare),0),IF($B182=G$15,G$16,0))-IF(AND($B182&gt;G$15,$B182&lt;=G$22),G$17+H_ServNPL+H_Util+G$27,0)-IF($B182=G$21,G$19+G$20,0)</f>
        <v>0</v>
      </c>
      <c r="H182" s="19" t="n">
        <f aca="false">IF($B182=H$22,H$26-H$28,0)-IF($B182=0,H_Acq+H_Board,0)-IF($B182=1,H$23,0)-IF(AND($B182&gt;=1,$B182&lt;=H$15),H$18+H_ServNPL,0)-IF(H$14="",IF($B182=2,H$16*H_LegalShare,0)+IF($B182=H$15,H$16*(1-H_LegalShare),0),IF($B182=H$15,H$16,0))-IF(AND($B182&gt;H$15,$B182&lt;=H$22),H$17+H_ServNPL+H_Util+H$27,0)-IF($B182=H$21,H$19+H$20,0)</f>
        <v>0</v>
      </c>
      <c r="I182" s="19" t="n">
        <f aca="false">IF($B182=I$22,I$26-I$28,0)-IF($B182=0,H_Acq+H_Board,0)-IF($B182=1,I$23,0)-IF(AND($B182&gt;=1,$B182&lt;=I$15),I$18+H_ServNPL,0)-IF(I$14="",IF($B182=2,I$16*H_LegalShare,0)+IF($B182=I$15,I$16*(1-H_LegalShare),0),IF($B182=I$15,I$16,0))-IF(AND($B182&gt;I$15,$B182&lt;=I$22),I$17+H_ServNPL+H_Util+I$27,0)-IF($B182=I$21,I$19+I$20,0)</f>
        <v>0</v>
      </c>
      <c r="J182" s="19" t="n">
        <f aca="false">IF($B182=J$22,J$26-J$28,0)-IF($B182=0,H_Acq+H_Board,0)-IF($B182=1,J$23,0)-IF(AND($B182&gt;=1,$B182&lt;=J$15),J$18+H_ServNPL,0)-IF(J$14="",IF($B182=2,J$16*H_LegalShare,0)+IF($B182=J$15,J$16*(1-H_LegalShare),0),IF($B182=J$15,J$16,0))-IF(AND($B182&gt;J$15,$B182&lt;=J$22),J$17+H_ServNPL+H_Util+J$27,0)-IF($B182=J$21,J$19+J$20,0)</f>
        <v>0</v>
      </c>
    </row>
    <row r="183" customFormat="false" ht="15" hidden="false" customHeight="false" outlineLevel="0" collapsed="false">
      <c r="B183" s="0" t="n">
        <v>82</v>
      </c>
      <c r="C183" s="19" t="n">
        <f aca="false">IF($B183=C$22,C$26-C$28,0)-IF($B183=0,H_Acq+H_Board,0)-IF($B183=1,C$23,0)-IF(AND($B183&gt;=1,$B183&lt;=C$15),C$18+H_ServNPL,0)-IF(C$14="",IF($B183=2,C$16*H_LegalShare,0)+IF($B183=C$15,C$16*(1-H_LegalShare),0),IF($B183=C$15,C$16,0))-IF(AND($B183&gt;C$15,$B183&lt;=C$22),C$17+H_ServNPL+H_Util+C$27,0)-IF($B183=C$21,C$19+C$20,0)</f>
        <v>0</v>
      </c>
      <c r="D183" s="19" t="n">
        <f aca="false">IF($B183=D$22,D$26-D$28,0)-IF($B183=0,H_Acq+H_Board,0)-IF($B183=1,D$23,0)-IF(AND($B183&gt;=1,$B183&lt;=D$15),D$18+H_ServNPL,0)-IF(D$14="",IF($B183=2,D$16*H_LegalShare,0)+IF($B183=D$15,D$16*(1-H_LegalShare),0),IF($B183=D$15,D$16,0))-IF(AND($B183&gt;D$15,$B183&lt;=D$22),D$17+H_ServNPL+H_Util+D$27,0)-IF($B183=D$21,D$19+D$20,0)</f>
        <v>0</v>
      </c>
      <c r="E183" s="19" t="n">
        <f aca="false">IF($B183=E$22,E$26-E$28,0)-IF($B183=0,H_Acq+H_Board,0)-IF($B183=1,E$23,0)-IF(AND($B183&gt;=1,$B183&lt;=E$15),E$18+H_ServNPL,0)-IF(E$14="",IF($B183=2,E$16*H_LegalShare,0)+IF($B183=E$15,E$16*(1-H_LegalShare),0),IF($B183=E$15,E$16,0))-IF(AND($B183&gt;E$15,$B183&lt;=E$22),E$17+H_ServNPL+H_Util+E$27,0)-IF($B183=E$21,E$19+E$20,0)</f>
        <v>0</v>
      </c>
      <c r="F183" s="19" t="n">
        <f aca="false">IF($B183=F$22,F$26-F$28,0)-IF($B183=0,H_Acq+H_Board,0)-IF($B183=1,F$23,0)-IF(AND($B183&gt;=1,$B183&lt;=F$15),F$18+H_ServNPL,0)-IF(F$14="",IF($B183=2,F$16*H_LegalShare,0)+IF($B183=F$15,F$16*(1-H_LegalShare),0),IF($B183=F$15,F$16,0))-IF(AND($B183&gt;F$15,$B183&lt;=F$22),F$17+H_ServNPL+H_Util+F$27,0)-IF($B183=F$21,F$19+F$20,0)</f>
        <v>0</v>
      </c>
      <c r="G183" s="19" t="n">
        <f aca="false">IF($B183=G$22,G$26-G$28,0)-IF($B183=0,H_Acq+H_Board,0)-IF($B183=1,G$23,0)-IF(AND($B183&gt;=1,$B183&lt;=G$15),G$18+H_ServNPL,0)-IF(G$14="",IF($B183=2,G$16*H_LegalShare,0)+IF($B183=G$15,G$16*(1-H_LegalShare),0),IF($B183=G$15,G$16,0))-IF(AND($B183&gt;G$15,$B183&lt;=G$22),G$17+H_ServNPL+H_Util+G$27,0)-IF($B183=G$21,G$19+G$20,0)</f>
        <v>0</v>
      </c>
      <c r="H183" s="19" t="n">
        <f aca="false">IF($B183=H$22,H$26-H$28,0)-IF($B183=0,H_Acq+H_Board,0)-IF($B183=1,H$23,0)-IF(AND($B183&gt;=1,$B183&lt;=H$15),H$18+H_ServNPL,0)-IF(H$14="",IF($B183=2,H$16*H_LegalShare,0)+IF($B183=H$15,H$16*(1-H_LegalShare),0),IF($B183=H$15,H$16,0))-IF(AND($B183&gt;H$15,$B183&lt;=H$22),H$17+H_ServNPL+H_Util+H$27,0)-IF($B183=H$21,H$19+H$20,0)</f>
        <v>0</v>
      </c>
      <c r="I183" s="19" t="n">
        <f aca="false">IF($B183=I$22,I$26-I$28,0)-IF($B183=0,H_Acq+H_Board,0)-IF($B183=1,I$23,0)-IF(AND($B183&gt;=1,$B183&lt;=I$15),I$18+H_ServNPL,0)-IF(I$14="",IF($B183=2,I$16*H_LegalShare,0)+IF($B183=I$15,I$16*(1-H_LegalShare),0),IF($B183=I$15,I$16,0))-IF(AND($B183&gt;I$15,$B183&lt;=I$22),I$17+H_ServNPL+H_Util+I$27,0)-IF($B183=I$21,I$19+I$20,0)</f>
        <v>0</v>
      </c>
      <c r="J183" s="19" t="n">
        <f aca="false">IF($B183=J$22,J$26-J$28,0)-IF($B183=0,H_Acq+H_Board,0)-IF($B183=1,J$23,0)-IF(AND($B183&gt;=1,$B183&lt;=J$15),J$18+H_ServNPL,0)-IF(J$14="",IF($B183=2,J$16*H_LegalShare,0)+IF($B183=J$15,J$16*(1-H_LegalShare),0),IF($B183=J$15,J$16,0))-IF(AND($B183&gt;J$15,$B183&lt;=J$22),J$17+H_ServNPL+H_Util+J$27,0)-IF($B183=J$21,J$19+J$20,0)</f>
        <v>0</v>
      </c>
    </row>
    <row r="184" customFormat="false" ht="15" hidden="false" customHeight="false" outlineLevel="0" collapsed="false">
      <c r="B184" s="0" t="n">
        <v>83</v>
      </c>
      <c r="C184" s="19" t="n">
        <f aca="false">IF($B184=C$22,C$26-C$28,0)-IF($B184=0,H_Acq+H_Board,0)-IF($B184=1,C$23,0)-IF(AND($B184&gt;=1,$B184&lt;=C$15),C$18+H_ServNPL,0)-IF(C$14="",IF($B184=2,C$16*H_LegalShare,0)+IF($B184=C$15,C$16*(1-H_LegalShare),0),IF($B184=C$15,C$16,0))-IF(AND($B184&gt;C$15,$B184&lt;=C$22),C$17+H_ServNPL+H_Util+C$27,0)-IF($B184=C$21,C$19+C$20,0)</f>
        <v>0</v>
      </c>
      <c r="D184" s="19" t="n">
        <f aca="false">IF($B184=D$22,D$26-D$28,0)-IF($B184=0,H_Acq+H_Board,0)-IF($B184=1,D$23,0)-IF(AND($B184&gt;=1,$B184&lt;=D$15),D$18+H_ServNPL,0)-IF(D$14="",IF($B184=2,D$16*H_LegalShare,0)+IF($B184=D$15,D$16*(1-H_LegalShare),0),IF($B184=D$15,D$16,0))-IF(AND($B184&gt;D$15,$B184&lt;=D$22),D$17+H_ServNPL+H_Util+D$27,0)-IF($B184=D$21,D$19+D$20,0)</f>
        <v>0</v>
      </c>
      <c r="E184" s="19" t="n">
        <f aca="false">IF($B184=E$22,E$26-E$28,0)-IF($B184=0,H_Acq+H_Board,0)-IF($B184=1,E$23,0)-IF(AND($B184&gt;=1,$B184&lt;=E$15),E$18+H_ServNPL,0)-IF(E$14="",IF($B184=2,E$16*H_LegalShare,0)+IF($B184=E$15,E$16*(1-H_LegalShare),0),IF($B184=E$15,E$16,0))-IF(AND($B184&gt;E$15,$B184&lt;=E$22),E$17+H_ServNPL+H_Util+E$27,0)-IF($B184=E$21,E$19+E$20,0)</f>
        <v>0</v>
      </c>
      <c r="F184" s="19" t="n">
        <f aca="false">IF($B184=F$22,F$26-F$28,0)-IF($B184=0,H_Acq+H_Board,0)-IF($B184=1,F$23,0)-IF(AND($B184&gt;=1,$B184&lt;=F$15),F$18+H_ServNPL,0)-IF(F$14="",IF($B184=2,F$16*H_LegalShare,0)+IF($B184=F$15,F$16*(1-H_LegalShare),0),IF($B184=F$15,F$16,0))-IF(AND($B184&gt;F$15,$B184&lt;=F$22),F$17+H_ServNPL+H_Util+F$27,0)-IF($B184=F$21,F$19+F$20,0)</f>
        <v>0</v>
      </c>
      <c r="G184" s="19" t="n">
        <f aca="false">IF($B184=G$22,G$26-G$28,0)-IF($B184=0,H_Acq+H_Board,0)-IF($B184=1,G$23,0)-IF(AND($B184&gt;=1,$B184&lt;=G$15),G$18+H_ServNPL,0)-IF(G$14="",IF($B184=2,G$16*H_LegalShare,0)+IF($B184=G$15,G$16*(1-H_LegalShare),0),IF($B184=G$15,G$16,0))-IF(AND($B184&gt;G$15,$B184&lt;=G$22),G$17+H_ServNPL+H_Util+G$27,0)-IF($B184=G$21,G$19+G$20,0)</f>
        <v>0</v>
      </c>
      <c r="H184" s="19" t="n">
        <f aca="false">IF($B184=H$22,H$26-H$28,0)-IF($B184=0,H_Acq+H_Board,0)-IF($B184=1,H$23,0)-IF(AND($B184&gt;=1,$B184&lt;=H$15),H$18+H_ServNPL,0)-IF(H$14="",IF($B184=2,H$16*H_LegalShare,0)+IF($B184=H$15,H$16*(1-H_LegalShare),0),IF($B184=H$15,H$16,0))-IF(AND($B184&gt;H$15,$B184&lt;=H$22),H$17+H_ServNPL+H_Util+H$27,0)-IF($B184=H$21,H$19+H$20,0)</f>
        <v>0</v>
      </c>
      <c r="I184" s="19" t="n">
        <f aca="false">IF($B184=I$22,I$26-I$28,0)-IF($B184=0,H_Acq+H_Board,0)-IF($B184=1,I$23,0)-IF(AND($B184&gt;=1,$B184&lt;=I$15),I$18+H_ServNPL,0)-IF(I$14="",IF($B184=2,I$16*H_LegalShare,0)+IF($B184=I$15,I$16*(1-H_LegalShare),0),IF($B184=I$15,I$16,0))-IF(AND($B184&gt;I$15,$B184&lt;=I$22),I$17+H_ServNPL+H_Util+I$27,0)-IF($B184=I$21,I$19+I$20,0)</f>
        <v>0</v>
      </c>
      <c r="J184" s="19" t="n">
        <f aca="false">IF($B184=J$22,J$26-J$28,0)-IF($B184=0,H_Acq+H_Board,0)-IF($B184=1,J$23,0)-IF(AND($B184&gt;=1,$B184&lt;=J$15),J$18+H_ServNPL,0)-IF(J$14="",IF($B184=2,J$16*H_LegalShare,0)+IF($B184=J$15,J$16*(1-H_LegalShare),0),IF($B184=J$15,J$16,0))-IF(AND($B184&gt;J$15,$B184&lt;=J$22),J$17+H_ServNPL+H_Util+J$27,0)-IF($B184=J$21,J$19+J$20,0)</f>
        <v>0</v>
      </c>
    </row>
    <row r="185" customFormat="false" ht="15" hidden="false" customHeight="false" outlineLevel="0" collapsed="false">
      <c r="B185" s="0" t="n">
        <v>84</v>
      </c>
      <c r="C185" s="19" t="n">
        <f aca="false">IF($B185=C$22,C$26-C$28,0)-IF($B185=0,H_Acq+H_Board,0)-IF($B185=1,C$23,0)-IF(AND($B185&gt;=1,$B185&lt;=C$15),C$18+H_ServNPL,0)-IF(C$14="",IF($B185=2,C$16*H_LegalShare,0)+IF($B185=C$15,C$16*(1-H_LegalShare),0),IF($B185=C$15,C$16,0))-IF(AND($B185&gt;C$15,$B185&lt;=C$22),C$17+H_ServNPL+H_Util+C$27,0)-IF($B185=C$21,C$19+C$20,0)</f>
        <v>0</v>
      </c>
      <c r="D185" s="19" t="n">
        <f aca="false">IF($B185=D$22,D$26-D$28,0)-IF($B185=0,H_Acq+H_Board,0)-IF($B185=1,D$23,0)-IF(AND($B185&gt;=1,$B185&lt;=D$15),D$18+H_ServNPL,0)-IF(D$14="",IF($B185=2,D$16*H_LegalShare,0)+IF($B185=D$15,D$16*(1-H_LegalShare),0),IF($B185=D$15,D$16,0))-IF(AND($B185&gt;D$15,$B185&lt;=D$22),D$17+H_ServNPL+H_Util+D$27,0)-IF($B185=D$21,D$19+D$20,0)</f>
        <v>0</v>
      </c>
      <c r="E185" s="19" t="n">
        <f aca="false">IF($B185=E$22,E$26-E$28,0)-IF($B185=0,H_Acq+H_Board,0)-IF($B185=1,E$23,0)-IF(AND($B185&gt;=1,$B185&lt;=E$15),E$18+H_ServNPL,0)-IF(E$14="",IF($B185=2,E$16*H_LegalShare,0)+IF($B185=E$15,E$16*(1-H_LegalShare),0),IF($B185=E$15,E$16,0))-IF(AND($B185&gt;E$15,$B185&lt;=E$22),E$17+H_ServNPL+H_Util+E$27,0)-IF($B185=E$21,E$19+E$20,0)</f>
        <v>0</v>
      </c>
      <c r="F185" s="19" t="n">
        <f aca="false">IF($B185=F$22,F$26-F$28,0)-IF($B185=0,H_Acq+H_Board,0)-IF($B185=1,F$23,0)-IF(AND($B185&gt;=1,$B185&lt;=F$15),F$18+H_ServNPL,0)-IF(F$14="",IF($B185=2,F$16*H_LegalShare,0)+IF($B185=F$15,F$16*(1-H_LegalShare),0),IF($B185=F$15,F$16,0))-IF(AND($B185&gt;F$15,$B185&lt;=F$22),F$17+H_ServNPL+H_Util+F$27,0)-IF($B185=F$21,F$19+F$20,0)</f>
        <v>0</v>
      </c>
      <c r="G185" s="19" t="n">
        <f aca="false">IF($B185=G$22,G$26-G$28,0)-IF($B185=0,H_Acq+H_Board,0)-IF($B185=1,G$23,0)-IF(AND($B185&gt;=1,$B185&lt;=G$15),G$18+H_ServNPL,0)-IF(G$14="",IF($B185=2,G$16*H_LegalShare,0)+IF($B185=G$15,G$16*(1-H_LegalShare),0),IF($B185=G$15,G$16,0))-IF(AND($B185&gt;G$15,$B185&lt;=G$22),G$17+H_ServNPL+H_Util+G$27,0)-IF($B185=G$21,G$19+G$20,0)</f>
        <v>0</v>
      </c>
      <c r="H185" s="19" t="n">
        <f aca="false">IF($B185=H$22,H$26-H$28,0)-IF($B185=0,H_Acq+H_Board,0)-IF($B185=1,H$23,0)-IF(AND($B185&gt;=1,$B185&lt;=H$15),H$18+H_ServNPL,0)-IF(H$14="",IF($B185=2,H$16*H_LegalShare,0)+IF($B185=H$15,H$16*(1-H_LegalShare),0),IF($B185=H$15,H$16,0))-IF(AND($B185&gt;H$15,$B185&lt;=H$22),H$17+H_ServNPL+H_Util+H$27,0)-IF($B185=H$21,H$19+H$20,0)</f>
        <v>0</v>
      </c>
      <c r="I185" s="19" t="n">
        <f aca="false">IF($B185=I$22,I$26-I$28,0)-IF($B185=0,H_Acq+H_Board,0)-IF($B185=1,I$23,0)-IF(AND($B185&gt;=1,$B185&lt;=I$15),I$18+H_ServNPL,0)-IF(I$14="",IF($B185=2,I$16*H_LegalShare,0)+IF($B185=I$15,I$16*(1-H_LegalShare),0),IF($B185=I$15,I$16,0))-IF(AND($B185&gt;I$15,$B185&lt;=I$22),I$17+H_ServNPL+H_Util+I$27,0)-IF($B185=I$21,I$19+I$20,0)</f>
        <v>0</v>
      </c>
      <c r="J185" s="19" t="n">
        <f aca="false">IF($B185=J$22,J$26-J$28,0)-IF($B185=0,H_Acq+H_Board,0)-IF($B185=1,J$23,0)-IF(AND($B185&gt;=1,$B185&lt;=J$15),J$18+H_ServNPL,0)-IF(J$14="",IF($B185=2,J$16*H_LegalShare,0)+IF($B185=J$15,J$16*(1-H_LegalShare),0),IF($B185=J$15,J$16,0))-IF(AND($B185&gt;J$15,$B185&lt;=J$22),J$17+H_ServNPL+H_Util+J$27,0)-IF($B185=J$21,J$19+J$20,0)</f>
        <v>0</v>
      </c>
    </row>
    <row r="186" customFormat="false" ht="15" hidden="false" customHeight="false" outlineLevel="0" collapsed="false">
      <c r="B186" s="0" t="n">
        <v>85</v>
      </c>
      <c r="C186" s="19" t="n">
        <f aca="false">IF($B186=C$22,C$26-C$28,0)-IF($B186=0,H_Acq+H_Board,0)-IF($B186=1,C$23,0)-IF(AND($B186&gt;=1,$B186&lt;=C$15),C$18+H_ServNPL,0)-IF(C$14="",IF($B186=2,C$16*H_LegalShare,0)+IF($B186=C$15,C$16*(1-H_LegalShare),0),IF($B186=C$15,C$16,0))-IF(AND($B186&gt;C$15,$B186&lt;=C$22),C$17+H_ServNPL+H_Util+C$27,0)-IF($B186=C$21,C$19+C$20,0)</f>
        <v>0</v>
      </c>
      <c r="D186" s="19" t="n">
        <f aca="false">IF($B186=D$22,D$26-D$28,0)-IF($B186=0,H_Acq+H_Board,0)-IF($B186=1,D$23,0)-IF(AND($B186&gt;=1,$B186&lt;=D$15),D$18+H_ServNPL,0)-IF(D$14="",IF($B186=2,D$16*H_LegalShare,0)+IF($B186=D$15,D$16*(1-H_LegalShare),0),IF($B186=D$15,D$16,0))-IF(AND($B186&gt;D$15,$B186&lt;=D$22),D$17+H_ServNPL+H_Util+D$27,0)-IF($B186=D$21,D$19+D$20,0)</f>
        <v>0</v>
      </c>
      <c r="E186" s="19" t="n">
        <f aca="false">IF($B186=E$22,E$26-E$28,0)-IF($B186=0,H_Acq+H_Board,0)-IF($B186=1,E$23,0)-IF(AND($B186&gt;=1,$B186&lt;=E$15),E$18+H_ServNPL,0)-IF(E$14="",IF($B186=2,E$16*H_LegalShare,0)+IF($B186=E$15,E$16*(1-H_LegalShare),0),IF($B186=E$15,E$16,0))-IF(AND($B186&gt;E$15,$B186&lt;=E$22),E$17+H_ServNPL+H_Util+E$27,0)-IF($B186=E$21,E$19+E$20,0)</f>
        <v>0</v>
      </c>
      <c r="F186" s="19" t="n">
        <f aca="false">IF($B186=F$22,F$26-F$28,0)-IF($B186=0,H_Acq+H_Board,0)-IF($B186=1,F$23,0)-IF(AND($B186&gt;=1,$B186&lt;=F$15),F$18+H_ServNPL,0)-IF(F$14="",IF($B186=2,F$16*H_LegalShare,0)+IF($B186=F$15,F$16*(1-H_LegalShare),0),IF($B186=F$15,F$16,0))-IF(AND($B186&gt;F$15,$B186&lt;=F$22),F$17+H_ServNPL+H_Util+F$27,0)-IF($B186=F$21,F$19+F$20,0)</f>
        <v>0</v>
      </c>
      <c r="G186" s="19" t="n">
        <f aca="false">IF($B186=G$22,G$26-G$28,0)-IF($B186=0,H_Acq+H_Board,0)-IF($B186=1,G$23,0)-IF(AND($B186&gt;=1,$B186&lt;=G$15),G$18+H_ServNPL,0)-IF(G$14="",IF($B186=2,G$16*H_LegalShare,0)+IF($B186=G$15,G$16*(1-H_LegalShare),0),IF($B186=G$15,G$16,0))-IF(AND($B186&gt;G$15,$B186&lt;=G$22),G$17+H_ServNPL+H_Util+G$27,0)-IF($B186=G$21,G$19+G$20,0)</f>
        <v>0</v>
      </c>
      <c r="H186" s="19" t="n">
        <f aca="false">IF($B186=H$22,H$26-H$28,0)-IF($B186=0,H_Acq+H_Board,0)-IF($B186=1,H$23,0)-IF(AND($B186&gt;=1,$B186&lt;=H$15),H$18+H_ServNPL,0)-IF(H$14="",IF($B186=2,H$16*H_LegalShare,0)+IF($B186=H$15,H$16*(1-H_LegalShare),0),IF($B186=H$15,H$16,0))-IF(AND($B186&gt;H$15,$B186&lt;=H$22),H$17+H_ServNPL+H_Util+H$27,0)-IF($B186=H$21,H$19+H$20,0)</f>
        <v>0</v>
      </c>
      <c r="I186" s="19" t="n">
        <f aca="false">IF($B186=I$22,I$26-I$28,0)-IF($B186=0,H_Acq+H_Board,0)-IF($B186=1,I$23,0)-IF(AND($B186&gt;=1,$B186&lt;=I$15),I$18+H_ServNPL,0)-IF(I$14="",IF($B186=2,I$16*H_LegalShare,0)+IF($B186=I$15,I$16*(1-H_LegalShare),0),IF($B186=I$15,I$16,0))-IF(AND($B186&gt;I$15,$B186&lt;=I$22),I$17+H_ServNPL+H_Util+I$27,0)-IF($B186=I$21,I$19+I$20,0)</f>
        <v>0</v>
      </c>
      <c r="J186" s="19" t="n">
        <f aca="false">IF($B186=J$22,J$26-J$28,0)-IF($B186=0,H_Acq+H_Board,0)-IF($B186=1,J$23,0)-IF(AND($B186&gt;=1,$B186&lt;=J$15),J$18+H_ServNPL,0)-IF(J$14="",IF($B186=2,J$16*H_LegalShare,0)+IF($B186=J$15,J$16*(1-H_LegalShare),0),IF($B186=J$15,J$16,0))-IF(AND($B186&gt;J$15,$B186&lt;=J$22),J$17+H_ServNPL+H_Util+J$27,0)-IF($B186=J$21,J$19+J$20,0)</f>
        <v>0</v>
      </c>
    </row>
    <row r="187" customFormat="false" ht="15" hidden="false" customHeight="false" outlineLevel="0" collapsed="false">
      <c r="B187" s="0" t="n">
        <v>86</v>
      </c>
      <c r="C187" s="19" t="n">
        <f aca="false">IF($B187=C$22,C$26-C$28,0)-IF($B187=0,H_Acq+H_Board,0)-IF($B187=1,C$23,0)-IF(AND($B187&gt;=1,$B187&lt;=C$15),C$18+H_ServNPL,0)-IF(C$14="",IF($B187=2,C$16*H_LegalShare,0)+IF($B187=C$15,C$16*(1-H_LegalShare),0),IF($B187=C$15,C$16,0))-IF(AND($B187&gt;C$15,$B187&lt;=C$22),C$17+H_ServNPL+H_Util+C$27,0)-IF($B187=C$21,C$19+C$20,0)</f>
        <v>0</v>
      </c>
      <c r="D187" s="19" t="n">
        <f aca="false">IF($B187=D$22,D$26-D$28,0)-IF($B187=0,H_Acq+H_Board,0)-IF($B187=1,D$23,0)-IF(AND($B187&gt;=1,$B187&lt;=D$15),D$18+H_ServNPL,0)-IF(D$14="",IF($B187=2,D$16*H_LegalShare,0)+IF($B187=D$15,D$16*(1-H_LegalShare),0),IF($B187=D$15,D$16,0))-IF(AND($B187&gt;D$15,$B187&lt;=D$22),D$17+H_ServNPL+H_Util+D$27,0)-IF($B187=D$21,D$19+D$20,0)</f>
        <v>0</v>
      </c>
      <c r="E187" s="19" t="n">
        <f aca="false">IF($B187=E$22,E$26-E$28,0)-IF($B187=0,H_Acq+H_Board,0)-IF($B187=1,E$23,0)-IF(AND($B187&gt;=1,$B187&lt;=E$15),E$18+H_ServNPL,0)-IF(E$14="",IF($B187=2,E$16*H_LegalShare,0)+IF($B187=E$15,E$16*(1-H_LegalShare),0),IF($B187=E$15,E$16,0))-IF(AND($B187&gt;E$15,$B187&lt;=E$22),E$17+H_ServNPL+H_Util+E$27,0)-IF($B187=E$21,E$19+E$20,0)</f>
        <v>0</v>
      </c>
      <c r="F187" s="19" t="n">
        <f aca="false">IF($B187=F$22,F$26-F$28,0)-IF($B187=0,H_Acq+H_Board,0)-IF($B187=1,F$23,0)-IF(AND($B187&gt;=1,$B187&lt;=F$15),F$18+H_ServNPL,0)-IF(F$14="",IF($B187=2,F$16*H_LegalShare,0)+IF($B187=F$15,F$16*(1-H_LegalShare),0),IF($B187=F$15,F$16,0))-IF(AND($B187&gt;F$15,$B187&lt;=F$22),F$17+H_ServNPL+H_Util+F$27,0)-IF($B187=F$21,F$19+F$20,0)</f>
        <v>0</v>
      </c>
      <c r="G187" s="19" t="n">
        <f aca="false">IF($B187=G$22,G$26-G$28,0)-IF($B187=0,H_Acq+H_Board,0)-IF($B187=1,G$23,0)-IF(AND($B187&gt;=1,$B187&lt;=G$15),G$18+H_ServNPL,0)-IF(G$14="",IF($B187=2,G$16*H_LegalShare,0)+IF($B187=G$15,G$16*(1-H_LegalShare),0),IF($B187=G$15,G$16,0))-IF(AND($B187&gt;G$15,$B187&lt;=G$22),G$17+H_ServNPL+H_Util+G$27,0)-IF($B187=G$21,G$19+G$20,0)</f>
        <v>0</v>
      </c>
      <c r="H187" s="19" t="n">
        <f aca="false">IF($B187=H$22,H$26-H$28,0)-IF($B187=0,H_Acq+H_Board,0)-IF($B187=1,H$23,0)-IF(AND($B187&gt;=1,$B187&lt;=H$15),H$18+H_ServNPL,0)-IF(H$14="",IF($B187=2,H$16*H_LegalShare,0)+IF($B187=H$15,H$16*(1-H_LegalShare),0),IF($B187=H$15,H$16,0))-IF(AND($B187&gt;H$15,$B187&lt;=H$22),H$17+H_ServNPL+H_Util+H$27,0)-IF($B187=H$21,H$19+H$20,0)</f>
        <v>0</v>
      </c>
      <c r="I187" s="19" t="n">
        <f aca="false">IF($B187=I$22,I$26-I$28,0)-IF($B187=0,H_Acq+H_Board,0)-IF($B187=1,I$23,0)-IF(AND($B187&gt;=1,$B187&lt;=I$15),I$18+H_ServNPL,0)-IF(I$14="",IF($B187=2,I$16*H_LegalShare,0)+IF($B187=I$15,I$16*(1-H_LegalShare),0),IF($B187=I$15,I$16,0))-IF(AND($B187&gt;I$15,$B187&lt;=I$22),I$17+H_ServNPL+H_Util+I$27,0)-IF($B187=I$21,I$19+I$20,0)</f>
        <v>0</v>
      </c>
      <c r="J187" s="19" t="n">
        <f aca="false">IF($B187=J$22,J$26-J$28,0)-IF($B187=0,H_Acq+H_Board,0)-IF($B187=1,J$23,0)-IF(AND($B187&gt;=1,$B187&lt;=J$15),J$18+H_ServNPL,0)-IF(J$14="",IF($B187=2,J$16*H_LegalShare,0)+IF($B187=J$15,J$16*(1-H_LegalShare),0),IF($B187=J$15,J$16,0))-IF(AND($B187&gt;J$15,$B187&lt;=J$22),J$17+H_ServNPL+H_Util+J$27,0)-IF($B187=J$21,J$19+J$20,0)</f>
        <v>0</v>
      </c>
    </row>
    <row r="188" customFormat="false" ht="15" hidden="false" customHeight="false" outlineLevel="0" collapsed="false">
      <c r="B188" s="0" t="n">
        <v>87</v>
      </c>
      <c r="C188" s="19" t="n">
        <f aca="false">IF($B188=C$22,C$26-C$28,0)-IF($B188=0,H_Acq+H_Board,0)-IF($B188=1,C$23,0)-IF(AND($B188&gt;=1,$B188&lt;=C$15),C$18+H_ServNPL,0)-IF(C$14="",IF($B188=2,C$16*H_LegalShare,0)+IF($B188=C$15,C$16*(1-H_LegalShare),0),IF($B188=C$15,C$16,0))-IF(AND($B188&gt;C$15,$B188&lt;=C$22),C$17+H_ServNPL+H_Util+C$27,0)-IF($B188=C$21,C$19+C$20,0)</f>
        <v>0</v>
      </c>
      <c r="D188" s="19" t="n">
        <f aca="false">IF($B188=D$22,D$26-D$28,0)-IF($B188=0,H_Acq+H_Board,0)-IF($B188=1,D$23,0)-IF(AND($B188&gt;=1,$B188&lt;=D$15),D$18+H_ServNPL,0)-IF(D$14="",IF($B188=2,D$16*H_LegalShare,0)+IF($B188=D$15,D$16*(1-H_LegalShare),0),IF($B188=D$15,D$16,0))-IF(AND($B188&gt;D$15,$B188&lt;=D$22),D$17+H_ServNPL+H_Util+D$27,0)-IF($B188=D$21,D$19+D$20,0)</f>
        <v>0</v>
      </c>
      <c r="E188" s="19" t="n">
        <f aca="false">IF($B188=E$22,E$26-E$28,0)-IF($B188=0,H_Acq+H_Board,0)-IF($B188=1,E$23,0)-IF(AND($B188&gt;=1,$B188&lt;=E$15),E$18+H_ServNPL,0)-IF(E$14="",IF($B188=2,E$16*H_LegalShare,0)+IF($B188=E$15,E$16*(1-H_LegalShare),0),IF($B188=E$15,E$16,0))-IF(AND($B188&gt;E$15,$B188&lt;=E$22),E$17+H_ServNPL+H_Util+E$27,0)-IF($B188=E$21,E$19+E$20,0)</f>
        <v>0</v>
      </c>
      <c r="F188" s="19" t="n">
        <f aca="false">IF($B188=F$22,F$26-F$28,0)-IF($B188=0,H_Acq+H_Board,0)-IF($B188=1,F$23,0)-IF(AND($B188&gt;=1,$B188&lt;=F$15),F$18+H_ServNPL,0)-IF(F$14="",IF($B188=2,F$16*H_LegalShare,0)+IF($B188=F$15,F$16*(1-H_LegalShare),0),IF($B188=F$15,F$16,0))-IF(AND($B188&gt;F$15,$B188&lt;=F$22),F$17+H_ServNPL+H_Util+F$27,0)-IF($B188=F$21,F$19+F$20,0)</f>
        <v>0</v>
      </c>
      <c r="G188" s="19" t="n">
        <f aca="false">IF($B188=G$22,G$26-G$28,0)-IF($B188=0,H_Acq+H_Board,0)-IF($B188=1,G$23,0)-IF(AND($B188&gt;=1,$B188&lt;=G$15),G$18+H_ServNPL,0)-IF(G$14="",IF($B188=2,G$16*H_LegalShare,0)+IF($B188=G$15,G$16*(1-H_LegalShare),0),IF($B188=G$15,G$16,0))-IF(AND($B188&gt;G$15,$B188&lt;=G$22),G$17+H_ServNPL+H_Util+G$27,0)-IF($B188=G$21,G$19+G$20,0)</f>
        <v>0</v>
      </c>
      <c r="H188" s="19" t="n">
        <f aca="false">IF($B188=H$22,H$26-H$28,0)-IF($B188=0,H_Acq+H_Board,0)-IF($B188=1,H$23,0)-IF(AND($B188&gt;=1,$B188&lt;=H$15),H$18+H_ServNPL,0)-IF(H$14="",IF($B188=2,H$16*H_LegalShare,0)+IF($B188=H$15,H$16*(1-H_LegalShare),0),IF($B188=H$15,H$16,0))-IF(AND($B188&gt;H$15,$B188&lt;=H$22),H$17+H_ServNPL+H_Util+H$27,0)-IF($B188=H$21,H$19+H$20,0)</f>
        <v>0</v>
      </c>
      <c r="I188" s="19" t="n">
        <f aca="false">IF($B188=I$22,I$26-I$28,0)-IF($B188=0,H_Acq+H_Board,0)-IF($B188=1,I$23,0)-IF(AND($B188&gt;=1,$B188&lt;=I$15),I$18+H_ServNPL,0)-IF(I$14="",IF($B188=2,I$16*H_LegalShare,0)+IF($B188=I$15,I$16*(1-H_LegalShare),0),IF($B188=I$15,I$16,0))-IF(AND($B188&gt;I$15,$B188&lt;=I$22),I$17+H_ServNPL+H_Util+I$27,0)-IF($B188=I$21,I$19+I$20,0)</f>
        <v>0</v>
      </c>
      <c r="J188" s="19" t="n">
        <f aca="false">IF($B188=J$22,J$26-J$28,0)-IF($B188=0,H_Acq+H_Board,0)-IF($B188=1,J$23,0)-IF(AND($B188&gt;=1,$B188&lt;=J$15),J$18+H_ServNPL,0)-IF(J$14="",IF($B188=2,J$16*H_LegalShare,0)+IF($B188=J$15,J$16*(1-H_LegalShare),0),IF($B188=J$15,J$16,0))-IF(AND($B188&gt;J$15,$B188&lt;=J$22),J$17+H_ServNPL+H_Util+J$27,0)-IF($B188=J$21,J$19+J$20,0)</f>
        <v>0</v>
      </c>
    </row>
    <row r="189" customFormat="false" ht="15" hidden="false" customHeight="false" outlineLevel="0" collapsed="false">
      <c r="B189" s="0" t="n">
        <v>88</v>
      </c>
      <c r="C189" s="19" t="n">
        <f aca="false">IF($B189=C$22,C$26-C$28,0)-IF($B189=0,H_Acq+H_Board,0)-IF($B189=1,C$23,0)-IF(AND($B189&gt;=1,$B189&lt;=C$15),C$18+H_ServNPL,0)-IF(C$14="",IF($B189=2,C$16*H_LegalShare,0)+IF($B189=C$15,C$16*(1-H_LegalShare),0),IF($B189=C$15,C$16,0))-IF(AND($B189&gt;C$15,$B189&lt;=C$22),C$17+H_ServNPL+H_Util+C$27,0)-IF($B189=C$21,C$19+C$20,0)</f>
        <v>0</v>
      </c>
      <c r="D189" s="19" t="n">
        <f aca="false">IF($B189=D$22,D$26-D$28,0)-IF($B189=0,H_Acq+H_Board,0)-IF($B189=1,D$23,0)-IF(AND($B189&gt;=1,$B189&lt;=D$15),D$18+H_ServNPL,0)-IF(D$14="",IF($B189=2,D$16*H_LegalShare,0)+IF($B189=D$15,D$16*(1-H_LegalShare),0),IF($B189=D$15,D$16,0))-IF(AND($B189&gt;D$15,$B189&lt;=D$22),D$17+H_ServNPL+H_Util+D$27,0)-IF($B189=D$21,D$19+D$20,0)</f>
        <v>0</v>
      </c>
      <c r="E189" s="19" t="n">
        <f aca="false">IF($B189=E$22,E$26-E$28,0)-IF($B189=0,H_Acq+H_Board,0)-IF($B189=1,E$23,0)-IF(AND($B189&gt;=1,$B189&lt;=E$15),E$18+H_ServNPL,0)-IF(E$14="",IF($B189=2,E$16*H_LegalShare,0)+IF($B189=E$15,E$16*(1-H_LegalShare),0),IF($B189=E$15,E$16,0))-IF(AND($B189&gt;E$15,$B189&lt;=E$22),E$17+H_ServNPL+H_Util+E$27,0)-IF($B189=E$21,E$19+E$20,0)</f>
        <v>0</v>
      </c>
      <c r="F189" s="19" t="n">
        <f aca="false">IF($B189=F$22,F$26-F$28,0)-IF($B189=0,H_Acq+H_Board,0)-IF($B189=1,F$23,0)-IF(AND($B189&gt;=1,$B189&lt;=F$15),F$18+H_ServNPL,0)-IF(F$14="",IF($B189=2,F$16*H_LegalShare,0)+IF($B189=F$15,F$16*(1-H_LegalShare),0),IF($B189=F$15,F$16,0))-IF(AND($B189&gt;F$15,$B189&lt;=F$22),F$17+H_ServNPL+H_Util+F$27,0)-IF($B189=F$21,F$19+F$20,0)</f>
        <v>0</v>
      </c>
      <c r="G189" s="19" t="n">
        <f aca="false">IF($B189=G$22,G$26-G$28,0)-IF($B189=0,H_Acq+H_Board,0)-IF($B189=1,G$23,0)-IF(AND($B189&gt;=1,$B189&lt;=G$15),G$18+H_ServNPL,0)-IF(G$14="",IF($B189=2,G$16*H_LegalShare,0)+IF($B189=G$15,G$16*(1-H_LegalShare),0),IF($B189=G$15,G$16,0))-IF(AND($B189&gt;G$15,$B189&lt;=G$22),G$17+H_ServNPL+H_Util+G$27,0)-IF($B189=G$21,G$19+G$20,0)</f>
        <v>0</v>
      </c>
      <c r="H189" s="19" t="n">
        <f aca="false">IF($B189=H$22,H$26-H$28,0)-IF($B189=0,H_Acq+H_Board,0)-IF($B189=1,H$23,0)-IF(AND($B189&gt;=1,$B189&lt;=H$15),H$18+H_ServNPL,0)-IF(H$14="",IF($B189=2,H$16*H_LegalShare,0)+IF($B189=H$15,H$16*(1-H_LegalShare),0),IF($B189=H$15,H$16,0))-IF(AND($B189&gt;H$15,$B189&lt;=H$22),H$17+H_ServNPL+H_Util+H$27,0)-IF($B189=H$21,H$19+H$20,0)</f>
        <v>0</v>
      </c>
      <c r="I189" s="19" t="n">
        <f aca="false">IF($B189=I$22,I$26-I$28,0)-IF($B189=0,H_Acq+H_Board,0)-IF($B189=1,I$23,0)-IF(AND($B189&gt;=1,$B189&lt;=I$15),I$18+H_ServNPL,0)-IF(I$14="",IF($B189=2,I$16*H_LegalShare,0)+IF($B189=I$15,I$16*(1-H_LegalShare),0),IF($B189=I$15,I$16,0))-IF(AND($B189&gt;I$15,$B189&lt;=I$22),I$17+H_ServNPL+H_Util+I$27,0)-IF($B189=I$21,I$19+I$20,0)</f>
        <v>0</v>
      </c>
      <c r="J189" s="19" t="n">
        <f aca="false">IF($B189=J$22,J$26-J$28,0)-IF($B189=0,H_Acq+H_Board,0)-IF($B189=1,J$23,0)-IF(AND($B189&gt;=1,$B189&lt;=J$15),J$18+H_ServNPL,0)-IF(J$14="",IF($B189=2,J$16*H_LegalShare,0)+IF($B189=J$15,J$16*(1-H_LegalShare),0),IF($B189=J$15,J$16,0))-IF(AND($B189&gt;J$15,$B189&lt;=J$22),J$17+H_ServNPL+H_Util+J$27,0)-IF($B189=J$21,J$19+J$20,0)</f>
        <v>0</v>
      </c>
    </row>
    <row r="190" customFormat="false" ht="15" hidden="false" customHeight="false" outlineLevel="0" collapsed="false">
      <c r="B190" s="0" t="n">
        <v>89</v>
      </c>
      <c r="C190" s="19" t="n">
        <f aca="false">IF($B190=C$22,C$26-C$28,0)-IF($B190=0,H_Acq+H_Board,0)-IF($B190=1,C$23,0)-IF(AND($B190&gt;=1,$B190&lt;=C$15),C$18+H_ServNPL,0)-IF(C$14="",IF($B190=2,C$16*H_LegalShare,0)+IF($B190=C$15,C$16*(1-H_LegalShare),0),IF($B190=C$15,C$16,0))-IF(AND($B190&gt;C$15,$B190&lt;=C$22),C$17+H_ServNPL+H_Util+C$27,0)-IF($B190=C$21,C$19+C$20,0)</f>
        <v>0</v>
      </c>
      <c r="D190" s="19" t="n">
        <f aca="false">IF($B190=D$22,D$26-D$28,0)-IF($B190=0,H_Acq+H_Board,0)-IF($B190=1,D$23,0)-IF(AND($B190&gt;=1,$B190&lt;=D$15),D$18+H_ServNPL,0)-IF(D$14="",IF($B190=2,D$16*H_LegalShare,0)+IF($B190=D$15,D$16*(1-H_LegalShare),0),IF($B190=D$15,D$16,0))-IF(AND($B190&gt;D$15,$B190&lt;=D$22),D$17+H_ServNPL+H_Util+D$27,0)-IF($B190=D$21,D$19+D$20,0)</f>
        <v>0</v>
      </c>
      <c r="E190" s="19" t="n">
        <f aca="false">IF($B190=E$22,E$26-E$28,0)-IF($B190=0,H_Acq+H_Board,0)-IF($B190=1,E$23,0)-IF(AND($B190&gt;=1,$B190&lt;=E$15),E$18+H_ServNPL,0)-IF(E$14="",IF($B190=2,E$16*H_LegalShare,0)+IF($B190=E$15,E$16*(1-H_LegalShare),0),IF($B190=E$15,E$16,0))-IF(AND($B190&gt;E$15,$B190&lt;=E$22),E$17+H_ServNPL+H_Util+E$27,0)-IF($B190=E$21,E$19+E$20,0)</f>
        <v>0</v>
      </c>
      <c r="F190" s="19" t="n">
        <f aca="false">IF($B190=F$22,F$26-F$28,0)-IF($B190=0,H_Acq+H_Board,0)-IF($B190=1,F$23,0)-IF(AND($B190&gt;=1,$B190&lt;=F$15),F$18+H_ServNPL,0)-IF(F$14="",IF($B190=2,F$16*H_LegalShare,0)+IF($B190=F$15,F$16*(1-H_LegalShare),0),IF($B190=F$15,F$16,0))-IF(AND($B190&gt;F$15,$B190&lt;=F$22),F$17+H_ServNPL+H_Util+F$27,0)-IF($B190=F$21,F$19+F$20,0)</f>
        <v>0</v>
      </c>
      <c r="G190" s="19" t="n">
        <f aca="false">IF($B190=G$22,G$26-G$28,0)-IF($B190=0,H_Acq+H_Board,0)-IF($B190=1,G$23,0)-IF(AND($B190&gt;=1,$B190&lt;=G$15),G$18+H_ServNPL,0)-IF(G$14="",IF($B190=2,G$16*H_LegalShare,0)+IF($B190=G$15,G$16*(1-H_LegalShare),0),IF($B190=G$15,G$16,0))-IF(AND($B190&gt;G$15,$B190&lt;=G$22),G$17+H_ServNPL+H_Util+G$27,0)-IF($B190=G$21,G$19+G$20,0)</f>
        <v>0</v>
      </c>
      <c r="H190" s="19" t="n">
        <f aca="false">IF($B190=H$22,H$26-H$28,0)-IF($B190=0,H_Acq+H_Board,0)-IF($B190=1,H$23,0)-IF(AND($B190&gt;=1,$B190&lt;=H$15),H$18+H_ServNPL,0)-IF(H$14="",IF($B190=2,H$16*H_LegalShare,0)+IF($B190=H$15,H$16*(1-H_LegalShare),0),IF($B190=H$15,H$16,0))-IF(AND($B190&gt;H$15,$B190&lt;=H$22),H$17+H_ServNPL+H_Util+H$27,0)-IF($B190=H$21,H$19+H$20,0)</f>
        <v>0</v>
      </c>
      <c r="I190" s="19" t="n">
        <f aca="false">IF($B190=I$22,I$26-I$28,0)-IF($B190=0,H_Acq+H_Board,0)-IF($B190=1,I$23,0)-IF(AND($B190&gt;=1,$B190&lt;=I$15),I$18+H_ServNPL,0)-IF(I$14="",IF($B190=2,I$16*H_LegalShare,0)+IF($B190=I$15,I$16*(1-H_LegalShare),0),IF($B190=I$15,I$16,0))-IF(AND($B190&gt;I$15,$B190&lt;=I$22),I$17+H_ServNPL+H_Util+I$27,0)-IF($B190=I$21,I$19+I$20,0)</f>
        <v>0</v>
      </c>
      <c r="J190" s="19" t="n">
        <f aca="false">IF($B190=J$22,J$26-J$28,0)-IF($B190=0,H_Acq+H_Board,0)-IF($B190=1,J$23,0)-IF(AND($B190&gt;=1,$B190&lt;=J$15),J$18+H_ServNPL,0)-IF(J$14="",IF($B190=2,J$16*H_LegalShare,0)+IF($B190=J$15,J$16*(1-H_LegalShare),0),IF($B190=J$15,J$16,0))-IF(AND($B190&gt;J$15,$B190&lt;=J$22),J$17+H_ServNPL+H_Util+J$27,0)-IF($B190=J$21,J$19+J$20,0)</f>
        <v>0</v>
      </c>
    </row>
    <row r="191" customFormat="false" ht="15" hidden="false" customHeight="false" outlineLevel="0" collapsed="false">
      <c r="B191" s="0" t="n">
        <v>90</v>
      </c>
      <c r="C191" s="19" t="n">
        <f aca="false">IF($B191=C$22,C$26-C$28,0)-IF($B191=0,H_Acq+H_Board,0)-IF($B191=1,C$23,0)-IF(AND($B191&gt;=1,$B191&lt;=C$15),C$18+H_ServNPL,0)-IF(C$14="",IF($B191=2,C$16*H_LegalShare,0)+IF($B191=C$15,C$16*(1-H_LegalShare),0),IF($B191=C$15,C$16,0))-IF(AND($B191&gt;C$15,$B191&lt;=C$22),C$17+H_ServNPL+H_Util+C$27,0)-IF($B191=C$21,C$19+C$20,0)</f>
        <v>0</v>
      </c>
      <c r="D191" s="19" t="n">
        <f aca="false">IF($B191=D$22,D$26-D$28,0)-IF($B191=0,H_Acq+H_Board,0)-IF($B191=1,D$23,0)-IF(AND($B191&gt;=1,$B191&lt;=D$15),D$18+H_ServNPL,0)-IF(D$14="",IF($B191=2,D$16*H_LegalShare,0)+IF($B191=D$15,D$16*(1-H_LegalShare),0),IF($B191=D$15,D$16,0))-IF(AND($B191&gt;D$15,$B191&lt;=D$22),D$17+H_ServNPL+H_Util+D$27,0)-IF($B191=D$21,D$19+D$20,0)</f>
        <v>0</v>
      </c>
      <c r="E191" s="19" t="n">
        <f aca="false">IF($B191=E$22,E$26-E$28,0)-IF($B191=0,H_Acq+H_Board,0)-IF($B191=1,E$23,0)-IF(AND($B191&gt;=1,$B191&lt;=E$15),E$18+H_ServNPL,0)-IF(E$14="",IF($B191=2,E$16*H_LegalShare,0)+IF($B191=E$15,E$16*(1-H_LegalShare),0),IF($B191=E$15,E$16,0))-IF(AND($B191&gt;E$15,$B191&lt;=E$22),E$17+H_ServNPL+H_Util+E$27,0)-IF($B191=E$21,E$19+E$20,0)</f>
        <v>0</v>
      </c>
      <c r="F191" s="19" t="n">
        <f aca="false">IF($B191=F$22,F$26-F$28,0)-IF($B191=0,H_Acq+H_Board,0)-IF($B191=1,F$23,0)-IF(AND($B191&gt;=1,$B191&lt;=F$15),F$18+H_ServNPL,0)-IF(F$14="",IF($B191=2,F$16*H_LegalShare,0)+IF($B191=F$15,F$16*(1-H_LegalShare),0),IF($B191=F$15,F$16,0))-IF(AND($B191&gt;F$15,$B191&lt;=F$22),F$17+H_ServNPL+H_Util+F$27,0)-IF($B191=F$21,F$19+F$20,0)</f>
        <v>0</v>
      </c>
      <c r="G191" s="19" t="n">
        <f aca="false">IF($B191=G$22,G$26-G$28,0)-IF($B191=0,H_Acq+H_Board,0)-IF($B191=1,G$23,0)-IF(AND($B191&gt;=1,$B191&lt;=G$15),G$18+H_ServNPL,0)-IF(G$14="",IF($B191=2,G$16*H_LegalShare,0)+IF($B191=G$15,G$16*(1-H_LegalShare),0),IF($B191=G$15,G$16,0))-IF(AND($B191&gt;G$15,$B191&lt;=G$22),G$17+H_ServNPL+H_Util+G$27,0)-IF($B191=G$21,G$19+G$20,0)</f>
        <v>0</v>
      </c>
      <c r="H191" s="19" t="n">
        <f aca="false">IF($B191=H$22,H$26-H$28,0)-IF($B191=0,H_Acq+H_Board,0)-IF($B191=1,H$23,0)-IF(AND($B191&gt;=1,$B191&lt;=H$15),H$18+H_ServNPL,0)-IF(H$14="",IF($B191=2,H$16*H_LegalShare,0)+IF($B191=H$15,H$16*(1-H_LegalShare),0),IF($B191=H$15,H$16,0))-IF(AND($B191&gt;H$15,$B191&lt;=H$22),H$17+H_ServNPL+H_Util+H$27,0)-IF($B191=H$21,H$19+H$20,0)</f>
        <v>0</v>
      </c>
      <c r="I191" s="19" t="n">
        <f aca="false">IF($B191=I$22,I$26-I$28,0)-IF($B191=0,H_Acq+H_Board,0)-IF($B191=1,I$23,0)-IF(AND($B191&gt;=1,$B191&lt;=I$15),I$18+H_ServNPL,0)-IF(I$14="",IF($B191=2,I$16*H_LegalShare,0)+IF($B191=I$15,I$16*(1-H_LegalShare),0),IF($B191=I$15,I$16,0))-IF(AND($B191&gt;I$15,$B191&lt;=I$22),I$17+H_ServNPL+H_Util+I$27,0)-IF($B191=I$21,I$19+I$20,0)</f>
        <v>0</v>
      </c>
      <c r="J191" s="19" t="n">
        <f aca="false">IF($B191=J$22,J$26-J$28,0)-IF($B191=0,H_Acq+H_Board,0)-IF($B191=1,J$23,0)-IF(AND($B191&gt;=1,$B191&lt;=J$15),J$18+H_ServNPL,0)-IF(J$14="",IF($B191=2,J$16*H_LegalShare,0)+IF($B191=J$15,J$16*(1-H_LegalShare),0),IF($B191=J$15,J$16,0))-IF(AND($B191&gt;J$15,$B191&lt;=J$22),J$17+H_ServNPL+H_Util+J$27,0)-IF($B191=J$21,J$19+J$20,0)</f>
        <v>0</v>
      </c>
    </row>
    <row r="200" customFormat="false" ht="15" hidden="false" customHeight="false" outlineLevel="0" collapsed="false">
      <c r="B200" s="2" t="s">
        <v>239</v>
      </c>
    </row>
    <row r="201" customFormat="false" ht="15" hidden="false" customHeight="false" outlineLevel="0" collapsed="false">
      <c r="B201" s="0" t="n">
        <v>0</v>
      </c>
      <c r="C201" s="19" t="n">
        <f aca="false">IF($B101=C$15,C$24,0)-IF($B101=0,H_Acq+H_Board,0)-IF($B101=1,C$23,0)-IF(AND($B101&gt;=1,$B101&lt;=C$15),C$18+H_ServNPL,0)-IF(C$14="",IF($B101=2,C$16*H_LegalShare,0)+IF($B101=C$15,C$16*(1-H_LegalShare),0),IF($B101=C$15,C$16,0))</f>
        <v>-1700</v>
      </c>
      <c r="D201" s="19" t="n">
        <f aca="false">IF($B101=D$15,D$24,0)-IF($B101=0,H_Acq+H_Board,0)-IF($B101=1,D$23,0)-IF(AND($B101&gt;=1,$B101&lt;=D$15),D$18+H_ServNPL,0)-IF(D$14="",IF($B101=2,D$16*H_LegalShare,0)+IF($B101=D$15,D$16*(1-H_LegalShare),0),IF($B101=D$15,D$16,0))</f>
        <v>-1700</v>
      </c>
      <c r="E201" s="19" t="n">
        <f aca="false">IF($B101=E$15,E$24,0)-IF($B101=0,H_Acq+H_Board,0)-IF($B101=1,E$23,0)-IF(AND($B101&gt;=1,$B101&lt;=E$15),E$18+H_ServNPL,0)-IF(E$14="",IF($B101=2,E$16*H_LegalShare,0)+IF($B101=E$15,E$16*(1-H_LegalShare),0),IF($B101=E$15,E$16,0))</f>
        <v>-1700</v>
      </c>
      <c r="F201" s="19" t="n">
        <f aca="false">IF($B101=F$15,F$24,0)-IF($B101=0,H_Acq+H_Board,0)-IF($B101=1,F$23,0)-IF(AND($B101&gt;=1,$B101&lt;=F$15),F$18+H_ServNPL,0)-IF(F$14="",IF($B101=2,F$16*H_LegalShare,0)+IF($B101=F$15,F$16*(1-H_LegalShare),0),IF($B101=F$15,F$16,0))</f>
        <v>-1700</v>
      </c>
      <c r="G201" s="19" t="n">
        <f aca="false">IF($B101=G$15,G$24,0)-IF($B101=0,H_Acq+H_Board,0)-IF($B101=1,G$23,0)-IF(AND($B101&gt;=1,$B101&lt;=G$15),G$18+H_ServNPL,0)-IF(G$14="",IF($B101=2,G$16*H_LegalShare,0)+IF($B101=G$15,G$16*(1-H_LegalShare),0),IF($B101=G$15,G$16,0))</f>
        <v>-1700</v>
      </c>
      <c r="H201" s="19" t="n">
        <f aca="false">IF($B101=H$15,H$24,0)-IF($B101=0,H_Acq+H_Board,0)-IF($B101=1,H$23,0)-IF(AND($B101&gt;=1,$B101&lt;=H$15),H$18+H_ServNPL,0)-IF(H$14="",IF($B101=2,H$16*H_LegalShare,0)+IF($B101=H$15,H$16*(1-H_LegalShare),0),IF($B101=H$15,H$16,0))</f>
        <v>-1700</v>
      </c>
      <c r="I201" s="19" t="n">
        <f aca="false">IF($B101=I$15,I$24,0)-IF($B101=0,H_Acq+H_Board,0)-IF($B101=1,I$23,0)-IF(AND($B101&gt;=1,$B101&lt;=I$15),I$18+H_ServNPL,0)-IF(I$14="",IF($B101=2,I$16*H_LegalShare,0)+IF($B101=I$15,I$16*(1-H_LegalShare),0),IF($B101=I$15,I$16,0))</f>
        <v>-1700</v>
      </c>
      <c r="J201" s="19" t="n">
        <f aca="false">IF($B101=J$15,J$24,0)-IF($B101=0,H_Acq+H_Board,0)-IF($B101=1,J$23,0)-IF(AND($B101&gt;=1,$B101&lt;=J$15),J$18+H_ServNPL,0)-IF(J$14="",IF($B101=2,J$16*H_LegalShare,0)+IF($B101=J$15,J$16*(1-H_LegalShare),0),IF($B101=J$15,J$16,0))</f>
        <v>-1700</v>
      </c>
    </row>
    <row r="202" customFormat="false" ht="15" hidden="false" customHeight="false" outlineLevel="0" collapsed="false">
      <c r="B202" s="0" t="n">
        <v>1</v>
      </c>
      <c r="C202" s="19" t="n">
        <f aca="false">IF($B102=C$15,C$24,0)-IF($B102=0,H_Acq+H_Board,0)-IF($B102=1,C$23,0)-IF(AND($B102&gt;=1,$B102&lt;=C$15),C$18+H_ServNPL,0)-IF(C$14="",IF($B102=2,C$16*H_LegalShare,0)+IF($B102=C$15,C$16*(1-H_LegalShare),0),IF($B102=C$15,C$16,0))</f>
        <v>-3188.75</v>
      </c>
      <c r="D202" s="19" t="n">
        <f aca="false">IF($B102=D$15,D$24,0)-IF($B102=0,H_Acq+H_Board,0)-IF($B102=1,D$23,0)-IF(AND($B102&gt;=1,$B102&lt;=D$15),D$18+H_ServNPL,0)-IF(D$14="",IF($B102=2,D$16*H_LegalShare,0)+IF($B102=D$15,D$16*(1-H_LegalShare),0),IF($B102=D$15,D$16,0))</f>
        <v>-8811.75</v>
      </c>
      <c r="E202" s="19" t="n">
        <f aca="false">IF($B102=E$15,E$24,0)-IF($B102=0,H_Acq+H_Board,0)-IF($B102=1,E$23,0)-IF(AND($B102&gt;=1,$B102&lt;=E$15),E$18+H_ServNPL,0)-IF(E$14="",IF($B102=2,E$16*H_LegalShare,0)+IF($B102=E$15,E$16*(1-H_LegalShare),0),IF($B102=E$15,E$16,0))</f>
        <v>-1086.04166666667</v>
      </c>
      <c r="F202" s="19" t="n">
        <f aca="false">IF($B102=F$15,F$24,0)-IF($B102=0,H_Acq+H_Board,0)-IF($B102=1,F$23,0)-IF(AND($B102&gt;=1,$B102&lt;=F$15),F$18+H_ServNPL,0)-IF(F$14="",IF($B102=2,F$16*H_LegalShare,0)+IF($B102=F$15,F$16*(1-H_LegalShare),0),IF($B102=F$15,F$16,0))</f>
        <v>-7172.33333333333</v>
      </c>
      <c r="G202" s="19" t="n">
        <f aca="false">IF($B102=G$15,G$24,0)-IF($B102=0,H_Acq+H_Board,0)-IF($B102=1,G$23,0)-IF(AND($B102&gt;=1,$B102&lt;=G$15),G$18+H_ServNPL,0)-IF(G$14="",IF($B102=2,G$16*H_LegalShare,0)+IF($B102=G$15,G$16*(1-H_LegalShare),0),IF($B102=G$15,G$16,0))</f>
        <v>-4500.625</v>
      </c>
      <c r="H202" s="19" t="n">
        <f aca="false">IF($B102=H$15,H$24,0)-IF($B102=0,H_Acq+H_Board,0)-IF($B102=1,H$23,0)-IF(AND($B102&gt;=1,$B102&lt;=H$15),H$18+H_ServNPL,0)-IF(H$14="",IF($B102=2,H$16*H_LegalShare,0)+IF($B102=H$15,H$16*(1-H_LegalShare),0),IF($B102=H$15,H$16,0))</f>
        <v>-2794.66666666667</v>
      </c>
      <c r="I202" s="19" t="n">
        <f aca="false">IF($B102=I$15,I$24,0)-IF($B102=0,H_Acq+H_Board,0)-IF($B102=1,I$23,0)-IF(AND($B102&gt;=1,$B102&lt;=I$15),I$18+H_ServNPL,0)-IF(I$14="",IF($B102=2,I$16*H_LegalShare,0)+IF($B102=I$15,I$16*(1-H_LegalShare),0),IF($B102=I$15,I$16,0))</f>
        <v>-95</v>
      </c>
      <c r="J202" s="19" t="n">
        <f aca="false">IF($B102=J$15,J$24,0)-IF($B102=0,H_Acq+H_Board,0)-IF($B102=1,J$23,0)-IF(AND($B102&gt;=1,$B102&lt;=J$15),J$18+H_ServNPL,0)-IF(J$14="",IF($B102=2,J$16*H_LegalShare,0)+IF($B102=J$15,J$16*(1-H_LegalShare),0),IF($B102=J$15,J$16,0))</f>
        <v>-95</v>
      </c>
    </row>
    <row r="203" customFormat="false" ht="15" hidden="false" customHeight="false" outlineLevel="0" collapsed="false">
      <c r="B203" s="0" t="n">
        <v>2</v>
      </c>
      <c r="C203" s="19" t="n">
        <f aca="false">IF($B103=C$15,C$24,0)-IF($B103=0,H_Acq+H_Board,0)-IF($B103=1,C$23,0)-IF(AND($B103&gt;=1,$B103&lt;=C$15),C$18+H_ServNPL,0)-IF(C$14="",IF($B103=2,C$16*H_LegalShare,0)+IF($B103=C$15,C$16*(1-H_LegalShare),0),IF($B103=C$15,C$16,0))</f>
        <v>-1638.75</v>
      </c>
      <c r="D203" s="19" t="n">
        <f aca="false">IF($B103=D$15,D$24,0)-IF($B103=0,H_Acq+H_Board,0)-IF($B103=1,D$23,0)-IF(AND($B103&gt;=1,$B103&lt;=D$15),D$18+H_ServNPL,0)-IF(D$14="",IF($B103=2,D$16*H_LegalShare,0)+IF($B103=D$15,D$16*(1-H_LegalShare),0),IF($B103=D$15,D$16,0))</f>
        <v>-3811.08333333333</v>
      </c>
      <c r="E203" s="19" t="n">
        <f aca="false">IF($B103=E$15,E$24,0)-IF($B103=0,H_Acq+H_Board,0)-IF($B103=1,E$23,0)-IF(AND($B103&gt;=1,$B103&lt;=E$15),E$18+H_ServNPL,0)-IF(E$14="",IF($B103=2,E$16*H_LegalShare,0)+IF($B103=E$15,E$16*(1-H_LegalShare),0),IF($B103=E$15,E$16,0))</f>
        <v>-1484.04166666667</v>
      </c>
      <c r="F203" s="19" t="n">
        <f aca="false">IF($B103=F$15,F$24,0)-IF($B103=0,H_Acq+H_Board,0)-IF($B103=1,F$23,0)-IF(AND($B103&gt;=1,$B103&lt;=F$15),F$18+H_ServNPL,0)-IF(F$14="",IF($B103=2,F$16*H_LegalShare,0)+IF($B103=F$15,F$16*(1-H_LegalShare),0),IF($B103=F$15,F$16,0))</f>
        <v>-345.666666666667</v>
      </c>
      <c r="G203" s="19" t="n">
        <f aca="false">IF($B103=G$15,G$24,0)-IF($B103=0,H_Acq+H_Board,0)-IF($B103=1,G$23,0)-IF(AND($B103&gt;=1,$B103&lt;=G$15),G$18+H_ServNPL,0)-IF(G$14="",IF($B103=2,G$16*H_LegalShare,0)+IF($B103=G$15,G$16*(1-H_LegalShare),0),IF($B103=G$15,G$16,0))</f>
        <v>-1863.95833333333</v>
      </c>
      <c r="H203" s="19" t="n">
        <f aca="false">IF($B103=H$15,H$24,0)-IF($B103=0,H_Acq+H_Board,0)-IF($B103=1,H$23,0)-IF(AND($B103&gt;=1,$B103&lt;=H$15),H$18+H_ServNPL,0)-IF(H$14="",IF($B103=2,H$16*H_LegalShare,0)+IF($B103=H$15,H$16*(1-H_LegalShare),0),IF($B103=H$15,H$16,0))</f>
        <v>-3548.66666666667</v>
      </c>
      <c r="I203" s="19" t="n">
        <f aca="false">IF($B103=I$15,I$24,0)-IF($B103=0,H_Acq+H_Board,0)-IF($B103=1,I$23,0)-IF(AND($B103&gt;=1,$B103&lt;=I$15),I$18+H_ServNPL,0)-IF(I$14="",IF($B103=2,I$16*H_LegalShare,0)+IF($B103=I$15,I$16*(1-H_LegalShare),0),IF($B103=I$15,I$16,0))</f>
        <v>-1345</v>
      </c>
      <c r="J203" s="19" t="n">
        <f aca="false">IF($B103=J$15,J$24,0)-IF($B103=0,H_Acq+H_Board,0)-IF($B103=1,J$23,0)-IF(AND($B103&gt;=1,$B103&lt;=J$15),J$18+H_ServNPL,0)-IF(J$14="",IF($B103=2,J$16*H_LegalShare,0)+IF($B103=J$15,J$16*(1-H_LegalShare),0),IF($B103=J$15,J$16,0))</f>
        <v>-3345</v>
      </c>
    </row>
    <row r="204" customFormat="false" ht="15" hidden="false" customHeight="false" outlineLevel="0" collapsed="false">
      <c r="B204" s="0" t="n">
        <v>3</v>
      </c>
      <c r="C204" s="19" t="n">
        <f aca="false">IF($B104=C$15,C$24,0)-IF($B104=0,H_Acq+H_Board,0)-IF($B104=1,C$23,0)-IF(AND($B104&gt;=1,$B104&lt;=C$15),C$18+H_ServNPL,0)-IF(C$14="",IF($B104=2,C$16*H_LegalShare,0)+IF($B104=C$15,C$16*(1-H_LegalShare),0),IF($B104=C$15,C$16,0))</f>
        <v>-388.75</v>
      </c>
      <c r="D204" s="19" t="n">
        <f aca="false">IF($B104=D$15,D$24,0)-IF($B104=0,H_Acq+H_Board,0)-IF($B104=1,D$23,0)-IF(AND($B104&gt;=1,$B104&lt;=D$15),D$18+H_ServNPL,0)-IF(D$14="",IF($B104=2,D$16*H_LegalShare,0)+IF($B104=D$15,D$16*(1-H_LegalShare),0),IF($B104=D$15,D$16,0))</f>
        <v>-561.083333333333</v>
      </c>
      <c r="E204" s="19" t="n">
        <f aca="false">IF($B104=E$15,E$24,0)-IF($B104=0,H_Acq+H_Board,0)-IF($B104=1,E$23,0)-IF(AND($B104&gt;=1,$B104&lt;=E$15),E$18+H_ServNPL,0)-IF(E$14="",IF($B104=2,E$16*H_LegalShare,0)+IF($B104=E$15,E$16*(1-H_LegalShare),0),IF($B104=E$15,E$16,0))</f>
        <v>-234.041666666667</v>
      </c>
      <c r="F204" s="19" t="n">
        <f aca="false">IF($B104=F$15,F$24,0)-IF($B104=0,H_Acq+H_Board,0)-IF($B104=1,F$23,0)-IF(AND($B104&gt;=1,$B104&lt;=F$15),F$18+H_ServNPL,0)-IF(F$14="",IF($B104=2,F$16*H_LegalShare,0)+IF($B104=F$15,F$16*(1-H_LegalShare),0),IF($B104=F$15,F$16,0))</f>
        <v>-345.666666666667</v>
      </c>
      <c r="G204" s="19" t="n">
        <f aca="false">IF($B104=G$15,G$24,0)-IF($B104=0,H_Acq+H_Board,0)-IF($B104=1,G$23,0)-IF(AND($B104&gt;=1,$B104&lt;=G$15),G$18+H_ServNPL,0)-IF(G$14="",IF($B104=2,G$16*H_LegalShare,0)+IF($B104=G$15,G$16*(1-H_LegalShare),0),IF($B104=G$15,G$16,0))</f>
        <v>-613.958333333333</v>
      </c>
      <c r="H204" s="19" t="n">
        <f aca="false">IF($B104=H$15,H$24,0)-IF($B104=0,H_Acq+H_Board,0)-IF($B104=1,H$23,0)-IF(AND($B104&gt;=1,$B104&lt;=H$15),H$18+H_ServNPL,0)-IF(H$14="",IF($B104=2,H$16*H_LegalShare,0)+IF($B104=H$15,H$16*(1-H_LegalShare),0),IF($B104=H$15,H$16,0))</f>
        <v>-298.666666666667</v>
      </c>
      <c r="I204" s="19" t="n">
        <f aca="false">IF($B104=I$15,I$24,0)-IF($B104=0,H_Acq+H_Board,0)-IF($B104=1,I$23,0)-IF(AND($B104&gt;=1,$B104&lt;=I$15),I$18+H_ServNPL,0)-IF(I$14="",IF($B104=2,I$16*H_LegalShare,0)+IF($B104=I$15,I$16*(1-H_LegalShare),0),IF($B104=I$15,I$16,0))</f>
        <v>-95</v>
      </c>
      <c r="J204" s="19" t="n">
        <f aca="false">IF($B104=J$15,J$24,0)-IF($B104=0,H_Acq+H_Board,0)-IF($B104=1,J$23,0)-IF(AND($B104&gt;=1,$B104&lt;=J$15),J$18+H_ServNPL,0)-IF(J$14="",IF($B104=2,J$16*H_LegalShare,0)+IF($B104=J$15,J$16*(1-H_LegalShare),0),IF($B104=J$15,J$16,0))</f>
        <v>-95</v>
      </c>
    </row>
    <row r="205" customFormat="false" ht="15" hidden="false" customHeight="false" outlineLevel="0" collapsed="false">
      <c r="B205" s="0" t="n">
        <v>4</v>
      </c>
      <c r="C205" s="19" t="n">
        <f aca="false">IF($B105=C$15,C$24,0)-IF($B105=0,H_Acq+H_Board,0)-IF($B105=1,C$23,0)-IF(AND($B105&gt;=1,$B105&lt;=C$15),C$18+H_ServNPL,0)-IF(C$14="",IF($B105=2,C$16*H_LegalShare,0)+IF($B105=C$15,C$16*(1-H_LegalShare),0),IF($B105=C$15,C$16,0))</f>
        <v>-388.75</v>
      </c>
      <c r="D205" s="19" t="n">
        <f aca="false">IF($B105=D$15,D$24,0)-IF($B105=0,H_Acq+H_Board,0)-IF($B105=1,D$23,0)-IF(AND($B105&gt;=1,$B105&lt;=D$15),D$18+H_ServNPL,0)-IF(D$14="",IF($B105=2,D$16*H_LegalShare,0)+IF($B105=D$15,D$16*(1-H_LegalShare),0),IF($B105=D$15,D$16,0))</f>
        <v>-561.083333333333</v>
      </c>
      <c r="E205" s="19" t="n">
        <f aca="false">IF($B105=E$15,E$24,0)-IF($B105=0,H_Acq+H_Board,0)-IF($B105=1,E$23,0)-IF(AND($B105&gt;=1,$B105&lt;=E$15),E$18+H_ServNPL,0)-IF(E$14="",IF($B105=2,E$16*H_LegalShare,0)+IF($B105=E$15,E$16*(1-H_LegalShare),0),IF($B105=E$15,E$16,0))</f>
        <v>-234.041666666667</v>
      </c>
      <c r="F205" s="19" t="n">
        <f aca="false">IF($B105=F$15,F$24,0)-IF($B105=0,H_Acq+H_Board,0)-IF($B105=1,F$23,0)-IF(AND($B105&gt;=1,$B105&lt;=F$15),F$18+H_ServNPL,0)-IF(F$14="",IF($B105=2,F$16*H_LegalShare,0)+IF($B105=F$15,F$16*(1-H_LegalShare),0),IF($B105=F$15,F$16,0))</f>
        <v>-345.666666666667</v>
      </c>
      <c r="G205" s="19" t="n">
        <f aca="false">IF($B105=G$15,G$24,0)-IF($B105=0,H_Acq+H_Board,0)-IF($B105=1,G$23,0)-IF(AND($B105&gt;=1,$B105&lt;=G$15),G$18+H_ServNPL,0)-IF(G$14="",IF($B105=2,G$16*H_LegalShare,0)+IF($B105=G$15,G$16*(1-H_LegalShare),0),IF($B105=G$15,G$16,0))</f>
        <v>-613.958333333333</v>
      </c>
      <c r="H205" s="19" t="n">
        <f aca="false">IF($B105=H$15,H$24,0)-IF($B105=0,H_Acq+H_Board,0)-IF($B105=1,H$23,0)-IF(AND($B105&gt;=1,$B105&lt;=H$15),H$18+H_ServNPL,0)-IF(H$14="",IF($B105=2,H$16*H_LegalShare,0)+IF($B105=H$15,H$16*(1-H_LegalShare),0),IF($B105=H$15,H$16,0))</f>
        <v>-298.666666666667</v>
      </c>
      <c r="I205" s="19" t="n">
        <f aca="false">IF($B105=I$15,I$24,0)-IF($B105=0,H_Acq+H_Board,0)-IF($B105=1,I$23,0)-IF(AND($B105&gt;=1,$B105&lt;=I$15),I$18+H_ServNPL,0)-IF(I$14="",IF($B105=2,I$16*H_LegalShare,0)+IF($B105=I$15,I$16*(1-H_LegalShare),0),IF($B105=I$15,I$16,0))</f>
        <v>-95</v>
      </c>
      <c r="J205" s="19" t="n">
        <f aca="false">IF($B105=J$15,J$24,0)-IF($B105=0,H_Acq+H_Board,0)-IF($B105=1,J$23,0)-IF(AND($B105&gt;=1,$B105&lt;=J$15),J$18+H_ServNPL,0)-IF(J$14="",IF($B105=2,J$16*H_LegalShare,0)+IF($B105=J$15,J$16*(1-H_LegalShare),0),IF($B105=J$15,J$16,0))</f>
        <v>-95</v>
      </c>
    </row>
    <row r="206" customFormat="false" ht="15" hidden="false" customHeight="false" outlineLevel="0" collapsed="false">
      <c r="B206" s="0" t="n">
        <v>5</v>
      </c>
      <c r="C206" s="19" t="n">
        <f aca="false">IF($B106=C$15,C$24,0)-IF($B106=0,H_Acq+H_Board,0)-IF($B106=1,C$23,0)-IF(AND($B106&gt;=1,$B106&lt;=C$15),C$18+H_ServNPL,0)-IF(C$14="",IF($B106=2,C$16*H_LegalShare,0)+IF($B106=C$15,C$16*(1-H_LegalShare),0),IF($B106=C$15,C$16,0))</f>
        <v>-388.75</v>
      </c>
      <c r="D206" s="19" t="n">
        <f aca="false">IF($B106=D$15,D$24,0)-IF($B106=0,H_Acq+H_Board,0)-IF($B106=1,D$23,0)-IF(AND($B106&gt;=1,$B106&lt;=D$15),D$18+H_ServNPL,0)-IF(D$14="",IF($B106=2,D$16*H_LegalShare,0)+IF($B106=D$15,D$16*(1-H_LegalShare),0),IF($B106=D$15,D$16,0))</f>
        <v>-561.083333333333</v>
      </c>
      <c r="E206" s="19" t="n">
        <f aca="false">IF($B106=E$15,E$24,0)-IF($B106=0,H_Acq+H_Board,0)-IF($B106=1,E$23,0)-IF(AND($B106&gt;=1,$B106&lt;=E$15),E$18+H_ServNPL,0)-IF(E$14="",IF($B106=2,E$16*H_LegalShare,0)+IF($B106=E$15,E$16*(1-H_LegalShare),0),IF($B106=E$15,E$16,0))</f>
        <v>-234.041666666667</v>
      </c>
      <c r="F206" s="19" t="n">
        <f aca="false">IF($B106=F$15,F$24,0)-IF($B106=0,H_Acq+H_Board,0)-IF($B106=1,F$23,0)-IF(AND($B106&gt;=1,$B106&lt;=F$15),F$18+H_ServNPL,0)-IF(F$14="",IF($B106=2,F$16*H_LegalShare,0)+IF($B106=F$15,F$16*(1-H_LegalShare),0),IF($B106=F$15,F$16,0))</f>
        <v>-345.666666666667</v>
      </c>
      <c r="G206" s="19" t="n">
        <f aca="false">IF($B106=G$15,G$24,0)-IF($B106=0,H_Acq+H_Board,0)-IF($B106=1,G$23,0)-IF(AND($B106&gt;=1,$B106&lt;=G$15),G$18+H_ServNPL,0)-IF(G$14="",IF($B106=2,G$16*H_LegalShare,0)+IF($B106=G$15,G$16*(1-H_LegalShare),0),IF($B106=G$15,G$16,0))</f>
        <v>-613.958333333333</v>
      </c>
      <c r="H206" s="19" t="n">
        <f aca="false">IF($B106=H$15,H$24,0)-IF($B106=0,H_Acq+H_Board,0)-IF($B106=1,H$23,0)-IF(AND($B106&gt;=1,$B106&lt;=H$15),H$18+H_ServNPL,0)-IF(H$14="",IF($B106=2,H$16*H_LegalShare,0)+IF($B106=H$15,H$16*(1-H_LegalShare),0),IF($B106=H$15,H$16,0))</f>
        <v>-298.666666666667</v>
      </c>
      <c r="I206" s="19" t="n">
        <f aca="false">IF($B106=I$15,I$24,0)-IF($B106=0,H_Acq+H_Board,0)-IF($B106=1,I$23,0)-IF(AND($B106&gt;=1,$B106&lt;=I$15),I$18+H_ServNPL,0)-IF(I$14="",IF($B106=2,I$16*H_LegalShare,0)+IF($B106=I$15,I$16*(1-H_LegalShare),0),IF($B106=I$15,I$16,0))</f>
        <v>-95</v>
      </c>
      <c r="J206" s="19" t="n">
        <f aca="false">IF($B106=J$15,J$24,0)-IF($B106=0,H_Acq+H_Board,0)-IF($B106=1,J$23,0)-IF(AND($B106&gt;=1,$B106&lt;=J$15),J$18+H_ServNPL,0)-IF(J$14="",IF($B106=2,J$16*H_LegalShare,0)+IF($B106=J$15,J$16*(1-H_LegalShare),0),IF($B106=J$15,J$16,0))</f>
        <v>-95</v>
      </c>
    </row>
    <row r="207" customFormat="false" ht="15" hidden="false" customHeight="false" outlineLevel="0" collapsed="false">
      <c r="B207" s="0" t="n">
        <v>6</v>
      </c>
      <c r="C207" s="19" t="n">
        <f aca="false">IF($B107=C$15,C$24,0)-IF($B107=0,H_Acq+H_Board,0)-IF($B107=1,C$23,0)-IF(AND($B107&gt;=1,$B107&lt;=C$15),C$18+H_ServNPL,0)-IF(C$14="",IF($B107=2,C$16*H_LegalShare,0)+IF($B107=C$15,C$16*(1-H_LegalShare),0),IF($B107=C$15,C$16,0))</f>
        <v>-388.75</v>
      </c>
      <c r="D207" s="19" t="n">
        <f aca="false">IF($B107=D$15,D$24,0)-IF($B107=0,H_Acq+H_Board,0)-IF($B107=1,D$23,0)-IF(AND($B107&gt;=1,$B107&lt;=D$15),D$18+H_ServNPL,0)-IF(D$14="",IF($B107=2,D$16*H_LegalShare,0)+IF($B107=D$15,D$16*(1-H_LegalShare),0),IF($B107=D$15,D$16,0))</f>
        <v>-561.083333333333</v>
      </c>
      <c r="E207" s="19" t="n">
        <f aca="false">IF($B107=E$15,E$24,0)-IF($B107=0,H_Acq+H_Board,0)-IF($B107=1,E$23,0)-IF(AND($B107&gt;=1,$B107&lt;=E$15),E$18+H_ServNPL,0)-IF(E$14="",IF($B107=2,E$16*H_LegalShare,0)+IF($B107=E$15,E$16*(1-H_LegalShare),0),IF($B107=E$15,E$16,0))</f>
        <v>-234.041666666667</v>
      </c>
      <c r="F207" s="19" t="n">
        <f aca="false">IF($B107=F$15,F$24,0)-IF($B107=0,H_Acq+H_Board,0)-IF($B107=1,F$23,0)-IF(AND($B107&gt;=1,$B107&lt;=F$15),F$18+H_ServNPL,0)-IF(F$14="",IF($B107=2,F$16*H_LegalShare,0)+IF($B107=F$15,F$16*(1-H_LegalShare),0),IF($B107=F$15,F$16,0))</f>
        <v>-345.666666666667</v>
      </c>
      <c r="G207" s="19" t="n">
        <f aca="false">IF($B107=G$15,G$24,0)-IF($B107=0,H_Acq+H_Board,0)-IF($B107=1,G$23,0)-IF(AND($B107&gt;=1,$B107&lt;=G$15),G$18+H_ServNPL,0)-IF(G$14="",IF($B107=2,G$16*H_LegalShare,0)+IF($B107=G$15,G$16*(1-H_LegalShare),0),IF($B107=G$15,G$16,0))</f>
        <v>-613.958333333333</v>
      </c>
      <c r="H207" s="19" t="n">
        <f aca="false">IF($B107=H$15,H$24,0)-IF($B107=0,H_Acq+H_Board,0)-IF($B107=1,H$23,0)-IF(AND($B107&gt;=1,$B107&lt;=H$15),H$18+H_ServNPL,0)-IF(H$14="",IF($B107=2,H$16*H_LegalShare,0)+IF($B107=H$15,H$16*(1-H_LegalShare),0),IF($B107=H$15,H$16,0))</f>
        <v>-298.666666666667</v>
      </c>
      <c r="I207" s="19" t="n">
        <f aca="false">IF($B107=I$15,I$24,0)-IF($B107=0,H_Acq+H_Board,0)-IF($B107=1,I$23,0)-IF(AND($B107&gt;=1,$B107&lt;=I$15),I$18+H_ServNPL,0)-IF(I$14="",IF($B107=2,I$16*H_LegalShare,0)+IF($B107=I$15,I$16*(1-H_LegalShare),0),IF($B107=I$15,I$16,0))</f>
        <v>-95</v>
      </c>
      <c r="J207" s="19" t="n">
        <f aca="false">IF($B107=J$15,J$24,0)-IF($B107=0,H_Acq+H_Board,0)-IF($B107=1,J$23,0)-IF(AND($B107&gt;=1,$B107&lt;=J$15),J$18+H_ServNPL,0)-IF(J$14="",IF($B107=2,J$16*H_LegalShare,0)+IF($B107=J$15,J$16*(1-H_LegalShare),0),IF($B107=J$15,J$16,0))</f>
        <v>-95</v>
      </c>
    </row>
    <row r="208" customFormat="false" ht="15" hidden="false" customHeight="false" outlineLevel="0" collapsed="false">
      <c r="B208" s="0" t="n">
        <v>7</v>
      </c>
      <c r="C208" s="19" t="n">
        <f aca="false">IF($B108=C$15,C$24,0)-IF($B108=0,H_Acq+H_Board,0)-IF($B108=1,C$23,0)-IF(AND($B108&gt;=1,$B108&lt;=C$15),C$18+H_ServNPL,0)-IF(C$14="",IF($B108=2,C$16*H_LegalShare,0)+IF($B108=C$15,C$16*(1-H_LegalShare),0),IF($B108=C$15,C$16,0))</f>
        <v>-388.75</v>
      </c>
      <c r="D208" s="19" t="n">
        <f aca="false">IF($B108=D$15,D$24,0)-IF($B108=0,H_Acq+H_Board,0)-IF($B108=1,D$23,0)-IF(AND($B108&gt;=1,$B108&lt;=D$15),D$18+H_ServNPL,0)-IF(D$14="",IF($B108=2,D$16*H_LegalShare,0)+IF($B108=D$15,D$16*(1-H_LegalShare),0),IF($B108=D$15,D$16,0))</f>
        <v>-561.083333333333</v>
      </c>
      <c r="E208" s="19" t="n">
        <f aca="false">IF($B108=E$15,E$24,0)-IF($B108=0,H_Acq+H_Board,0)-IF($B108=1,E$23,0)-IF(AND($B108&gt;=1,$B108&lt;=E$15),E$18+H_ServNPL,0)-IF(E$14="",IF($B108=2,E$16*H_LegalShare,0)+IF($B108=E$15,E$16*(1-H_LegalShare),0),IF($B108=E$15,E$16,0))</f>
        <v>-234.041666666667</v>
      </c>
      <c r="F208" s="19" t="n">
        <f aca="false">IF($B108=F$15,F$24,0)-IF($B108=0,H_Acq+H_Board,0)-IF($B108=1,F$23,0)-IF(AND($B108&gt;=1,$B108&lt;=F$15),F$18+H_ServNPL,0)-IF(F$14="",IF($B108=2,F$16*H_LegalShare,0)+IF($B108=F$15,F$16*(1-H_LegalShare),0),IF($B108=F$15,F$16,0))</f>
        <v>-345.666666666667</v>
      </c>
      <c r="G208" s="19" t="n">
        <f aca="false">IF($B108=G$15,G$24,0)-IF($B108=0,H_Acq+H_Board,0)-IF($B108=1,G$23,0)-IF(AND($B108&gt;=1,$B108&lt;=G$15),G$18+H_ServNPL,0)-IF(G$14="",IF($B108=2,G$16*H_LegalShare,0)+IF($B108=G$15,G$16*(1-H_LegalShare),0),IF($B108=G$15,G$16,0))</f>
        <v>-613.958333333333</v>
      </c>
      <c r="H208" s="19" t="n">
        <f aca="false">IF($B108=H$15,H$24,0)-IF($B108=0,H_Acq+H_Board,0)-IF($B108=1,H$23,0)-IF(AND($B108&gt;=1,$B108&lt;=H$15),H$18+H_ServNPL,0)-IF(H$14="",IF($B108=2,H$16*H_LegalShare,0)+IF($B108=H$15,H$16*(1-H_LegalShare),0),IF($B108=H$15,H$16,0))</f>
        <v>-298.666666666667</v>
      </c>
      <c r="I208" s="19" t="n">
        <f aca="false">IF($B108=I$15,I$24,0)-IF($B108=0,H_Acq+H_Board,0)-IF($B108=1,I$23,0)-IF(AND($B108&gt;=1,$B108&lt;=I$15),I$18+H_ServNPL,0)-IF(I$14="",IF($B108=2,I$16*H_LegalShare,0)+IF($B108=I$15,I$16*(1-H_LegalShare),0),IF($B108=I$15,I$16,0))</f>
        <v>-95</v>
      </c>
      <c r="J208" s="19" t="n">
        <f aca="false">IF($B108=J$15,J$24,0)-IF($B108=0,H_Acq+H_Board,0)-IF($B108=1,J$23,0)-IF(AND($B108&gt;=1,$B108&lt;=J$15),J$18+H_ServNPL,0)-IF(J$14="",IF($B108=2,J$16*H_LegalShare,0)+IF($B108=J$15,J$16*(1-H_LegalShare),0),IF($B108=J$15,J$16,0))</f>
        <v>-95</v>
      </c>
    </row>
    <row r="209" customFormat="false" ht="15" hidden="false" customHeight="false" outlineLevel="0" collapsed="false">
      <c r="B209" s="0" t="n">
        <v>8</v>
      </c>
      <c r="C209" s="19" t="n">
        <f aca="false">IF($B109=C$15,C$24,0)-IF($B109=0,H_Acq+H_Board,0)-IF($B109=1,C$23,0)-IF(AND($B109&gt;=1,$B109&lt;=C$15),C$18+H_ServNPL,0)-IF(C$14="",IF($B109=2,C$16*H_LegalShare,0)+IF($B109=C$15,C$16*(1-H_LegalShare),0),IF($B109=C$15,C$16,0))</f>
        <v>-388.75</v>
      </c>
      <c r="D209" s="19" t="n">
        <f aca="false">IF($B109=D$15,D$24,0)-IF($B109=0,H_Acq+H_Board,0)-IF($B109=1,D$23,0)-IF(AND($B109&gt;=1,$B109&lt;=D$15),D$18+H_ServNPL,0)-IF(D$14="",IF($B109=2,D$16*H_LegalShare,0)+IF($B109=D$15,D$16*(1-H_LegalShare),0),IF($B109=D$15,D$16,0))</f>
        <v>-561.083333333333</v>
      </c>
      <c r="E209" s="19" t="n">
        <f aca="false">IF($B109=E$15,E$24,0)-IF($B109=0,H_Acq+H_Board,0)-IF($B109=1,E$23,0)-IF(AND($B109&gt;=1,$B109&lt;=E$15),E$18+H_ServNPL,0)-IF(E$14="",IF($B109=2,E$16*H_LegalShare,0)+IF($B109=E$15,E$16*(1-H_LegalShare),0),IF($B109=E$15,E$16,0))</f>
        <v>-234.041666666667</v>
      </c>
      <c r="F209" s="19" t="n">
        <f aca="false">IF($B109=F$15,F$24,0)-IF($B109=0,H_Acq+H_Board,0)-IF($B109=1,F$23,0)-IF(AND($B109&gt;=1,$B109&lt;=F$15),F$18+H_ServNPL,0)-IF(F$14="",IF($B109=2,F$16*H_LegalShare,0)+IF($B109=F$15,F$16*(1-H_LegalShare),0),IF($B109=F$15,F$16,0))</f>
        <v>-345.666666666667</v>
      </c>
      <c r="G209" s="19" t="n">
        <f aca="false">IF($B109=G$15,G$24,0)-IF($B109=0,H_Acq+H_Board,0)-IF($B109=1,G$23,0)-IF(AND($B109&gt;=1,$B109&lt;=G$15),G$18+H_ServNPL,0)-IF(G$14="",IF($B109=2,G$16*H_LegalShare,0)+IF($B109=G$15,G$16*(1-H_LegalShare),0),IF($B109=G$15,G$16,0))</f>
        <v>-613.958333333333</v>
      </c>
      <c r="H209" s="19" t="n">
        <f aca="false">IF($B109=H$15,H$24,0)-IF($B109=0,H_Acq+H_Board,0)-IF($B109=1,H$23,0)-IF(AND($B109&gt;=1,$B109&lt;=H$15),H$18+H_ServNPL,0)-IF(H$14="",IF($B109=2,H$16*H_LegalShare,0)+IF($B109=H$15,H$16*(1-H_LegalShare),0),IF($B109=H$15,H$16,0))</f>
        <v>-298.666666666667</v>
      </c>
      <c r="I209" s="19" t="n">
        <f aca="false">IF($B109=I$15,I$24,0)-IF($B109=0,H_Acq+H_Board,0)-IF($B109=1,I$23,0)-IF(AND($B109&gt;=1,$B109&lt;=I$15),I$18+H_ServNPL,0)-IF(I$14="",IF($B109=2,I$16*H_LegalShare,0)+IF($B109=I$15,I$16*(1-H_LegalShare),0),IF($B109=I$15,I$16,0))</f>
        <v>-95</v>
      </c>
      <c r="J209" s="19" t="n">
        <f aca="false">IF($B109=J$15,J$24,0)-IF($B109=0,H_Acq+H_Board,0)-IF($B109=1,J$23,0)-IF(AND($B109&gt;=1,$B109&lt;=J$15),J$18+H_ServNPL,0)-IF(J$14="",IF($B109=2,J$16*H_LegalShare,0)+IF($B109=J$15,J$16*(1-H_LegalShare),0),IF($B109=J$15,J$16,0))</f>
        <v>-95</v>
      </c>
    </row>
    <row r="210" customFormat="false" ht="15" hidden="false" customHeight="false" outlineLevel="0" collapsed="false">
      <c r="B210" s="0" t="n">
        <v>9</v>
      </c>
      <c r="C210" s="19" t="n">
        <f aca="false">IF($B110=C$15,C$24,0)-IF($B110=0,H_Acq+H_Board,0)-IF($B110=1,C$23,0)-IF(AND($B110&gt;=1,$B110&lt;=C$15),C$18+H_ServNPL,0)-IF(C$14="",IF($B110=2,C$16*H_LegalShare,0)+IF($B110=C$15,C$16*(1-H_LegalShare),0),IF($B110=C$15,C$16,0))</f>
        <v>-388.75</v>
      </c>
      <c r="D210" s="19" t="n">
        <f aca="false">IF($B110=D$15,D$24,0)-IF($B110=0,H_Acq+H_Board,0)-IF($B110=1,D$23,0)-IF(AND($B110&gt;=1,$B110&lt;=D$15),D$18+H_ServNPL,0)-IF(D$14="",IF($B110=2,D$16*H_LegalShare,0)+IF($B110=D$15,D$16*(1-H_LegalShare),0),IF($B110=D$15,D$16,0))</f>
        <v>-561.083333333333</v>
      </c>
      <c r="E210" s="19" t="n">
        <f aca="false">IF($B110=E$15,E$24,0)-IF($B110=0,H_Acq+H_Board,0)-IF($B110=1,E$23,0)-IF(AND($B110&gt;=1,$B110&lt;=E$15),E$18+H_ServNPL,0)-IF(E$14="",IF($B110=2,E$16*H_LegalShare,0)+IF($B110=E$15,E$16*(1-H_LegalShare),0),IF($B110=E$15,E$16,0))</f>
        <v>-234.041666666667</v>
      </c>
      <c r="F210" s="19" t="n">
        <f aca="false">IF($B110=F$15,F$24,0)-IF($B110=0,H_Acq+H_Board,0)-IF($B110=1,F$23,0)-IF(AND($B110&gt;=1,$B110&lt;=F$15),F$18+H_ServNPL,0)-IF(F$14="",IF($B110=2,F$16*H_LegalShare,0)+IF($B110=F$15,F$16*(1-H_LegalShare),0),IF($B110=F$15,F$16,0))</f>
        <v>-345.666666666667</v>
      </c>
      <c r="G210" s="19" t="n">
        <f aca="false">IF($B110=G$15,G$24,0)-IF($B110=0,H_Acq+H_Board,0)-IF($B110=1,G$23,0)-IF(AND($B110&gt;=1,$B110&lt;=G$15),G$18+H_ServNPL,0)-IF(G$14="",IF($B110=2,G$16*H_LegalShare,0)+IF($B110=G$15,G$16*(1-H_LegalShare),0),IF($B110=G$15,G$16,0))</f>
        <v>-613.958333333333</v>
      </c>
      <c r="H210" s="19" t="n">
        <f aca="false">IF($B110=H$15,H$24,0)-IF($B110=0,H_Acq+H_Board,0)-IF($B110=1,H$23,0)-IF(AND($B110&gt;=1,$B110&lt;=H$15),H$18+H_ServNPL,0)-IF(H$14="",IF($B110=2,H$16*H_LegalShare,0)+IF($B110=H$15,H$16*(1-H_LegalShare),0),IF($B110=H$15,H$16,0))</f>
        <v>-298.666666666667</v>
      </c>
      <c r="I210" s="19" t="n">
        <f aca="false">IF($B110=I$15,I$24,0)-IF($B110=0,H_Acq+H_Board,0)-IF($B110=1,I$23,0)-IF(AND($B110&gt;=1,$B110&lt;=I$15),I$18+H_ServNPL,0)-IF(I$14="",IF($B110=2,I$16*H_LegalShare,0)+IF($B110=I$15,I$16*(1-H_LegalShare),0),IF($B110=I$15,I$16,0))</f>
        <v>-95</v>
      </c>
      <c r="J210" s="19" t="n">
        <f aca="false">IF($B110=J$15,J$24,0)-IF($B110=0,H_Acq+H_Board,0)-IF($B110=1,J$23,0)-IF(AND($B110&gt;=1,$B110&lt;=J$15),J$18+H_ServNPL,0)-IF(J$14="",IF($B110=2,J$16*H_LegalShare,0)+IF($B110=J$15,J$16*(1-H_LegalShare),0),IF($B110=J$15,J$16,0))</f>
        <v>-95</v>
      </c>
    </row>
    <row r="211" customFormat="false" ht="15" hidden="false" customHeight="false" outlineLevel="0" collapsed="false">
      <c r="B211" s="0" t="n">
        <v>10</v>
      </c>
      <c r="C211" s="19" t="n">
        <f aca="false">IF($B111=C$15,C$24,0)-IF($B111=0,H_Acq+H_Board,0)-IF($B111=1,C$23,0)-IF(AND($B111&gt;=1,$B111&lt;=C$15),C$18+H_ServNPL,0)-IF(C$14="",IF($B111=2,C$16*H_LegalShare,0)+IF($B111=C$15,C$16*(1-H_LegalShare),0),IF($B111=C$15,C$16,0))</f>
        <v>116038.75</v>
      </c>
      <c r="D211" s="19" t="n">
        <f aca="false">IF($B111=D$15,D$24,0)-IF($B111=0,H_Acq+H_Board,0)-IF($B111=1,D$23,0)-IF(AND($B111&gt;=1,$B111&lt;=D$15),D$18+H_ServNPL,0)-IF(D$14="",IF($B111=2,D$16*H_LegalShare,0)+IF($B111=D$15,D$16*(1-H_LegalShare),0),IF($B111=D$15,D$16,0))</f>
        <v>-561.083333333333</v>
      </c>
      <c r="E211" s="19" t="n">
        <f aca="false">IF($B111=E$15,E$24,0)-IF($B111=0,H_Acq+H_Board,0)-IF($B111=1,E$23,0)-IF(AND($B111&gt;=1,$B111&lt;=E$15),E$18+H_ServNPL,0)-IF(E$14="",IF($B111=2,E$16*H_LegalShare,0)+IF($B111=E$15,E$16*(1-H_LegalShare),0),IF($B111=E$15,E$16,0))</f>
        <v>68834.625</v>
      </c>
      <c r="F211" s="19" t="n">
        <f aca="false">IF($B111=F$15,F$24,0)-IF($B111=0,H_Acq+H_Board,0)-IF($B111=1,F$23,0)-IF(AND($B111&gt;=1,$B111&lt;=F$15),F$18+H_ServNPL,0)-IF(F$14="",IF($B111=2,F$16*H_LegalShare,0)+IF($B111=F$15,F$16*(1-H_LegalShare),0),IF($B111=F$15,F$16,0))</f>
        <v>-345.666666666667</v>
      </c>
      <c r="G211" s="19" t="n">
        <f aca="false">IF($B111=G$15,G$24,0)-IF($B111=0,H_Acq+H_Board,0)-IF($B111=1,G$23,0)-IF(AND($B111&gt;=1,$B111&lt;=G$15),G$18+H_ServNPL,0)-IF(G$14="",IF($B111=2,G$16*H_LegalShare,0)+IF($B111=G$15,G$16*(1-H_LegalShare),0),IF($B111=G$15,G$16,0))</f>
        <v>198176.041666667</v>
      </c>
      <c r="H211" s="19" t="n">
        <f aca="false">IF($B111=H$15,H$24,0)-IF($B111=0,H_Acq+H_Board,0)-IF($B111=1,H$23,0)-IF(AND($B111&gt;=1,$B111&lt;=H$15),H$18+H_ServNPL,0)-IF(H$14="",IF($B111=2,H$16*H_LegalShare,0)+IF($B111=H$15,H$16*(1-H_LegalShare),0),IF($B111=H$15,H$16,0))</f>
        <v>-298.666666666667</v>
      </c>
      <c r="I211" s="19" t="n">
        <f aca="false">IF($B111=I$15,I$24,0)-IF($B111=0,H_Acq+H_Board,0)-IF($B111=1,I$23,0)-IF(AND($B111&gt;=1,$B111&lt;=I$15),I$18+H_ServNPL,0)-IF(I$14="",IF($B111=2,I$16*H_LegalShare,0)+IF($B111=I$15,I$16*(1-H_LegalShare),0),IF($B111=I$15,I$16,0))</f>
        <v>53130</v>
      </c>
      <c r="J211" s="19" t="n">
        <f aca="false">IF($B111=J$15,J$24,0)-IF($B111=0,H_Acq+H_Board,0)-IF($B111=1,J$23,0)-IF(AND($B111&gt;=1,$B111&lt;=J$15),J$18+H_ServNPL,0)-IF(J$14="",IF($B111=2,J$16*H_LegalShare,0)+IF($B111=J$15,J$16*(1-H_LegalShare),0),IF($B111=J$15,J$16,0))</f>
        <v>-95</v>
      </c>
    </row>
    <row r="212" customFormat="false" ht="15" hidden="false" customHeight="false" outlineLevel="0" collapsed="false">
      <c r="B212" s="0" t="n">
        <v>11</v>
      </c>
      <c r="C212" s="19" t="n">
        <f aca="false">IF($B112=C$15,C$24,0)-IF($B112=0,H_Acq+H_Board,0)-IF($B112=1,C$23,0)-IF(AND($B112&gt;=1,$B112&lt;=C$15),C$18+H_ServNPL,0)-IF(C$14="",IF($B112=2,C$16*H_LegalShare,0)+IF($B112=C$15,C$16*(1-H_LegalShare),0),IF($B112=C$15,C$16,0))</f>
        <v>0</v>
      </c>
      <c r="D212" s="19" t="n">
        <f aca="false">IF($B112=D$15,D$24,0)-IF($B112=0,H_Acq+H_Board,0)-IF($B112=1,D$23,0)-IF(AND($B112&gt;=1,$B112&lt;=D$15),D$18+H_ServNPL,0)-IF(D$14="",IF($B112=2,D$16*H_LegalShare,0)+IF($B112=D$15,D$16*(1-H_LegalShare),0),IF($B112=D$15,D$16,0))</f>
        <v>-561.083333333333</v>
      </c>
      <c r="E212" s="19" t="n">
        <f aca="false">IF($B112=E$15,E$24,0)-IF($B112=0,H_Acq+H_Board,0)-IF($B112=1,E$23,0)-IF(AND($B112&gt;=1,$B112&lt;=E$15),E$18+H_ServNPL,0)-IF(E$14="",IF($B112=2,E$16*H_LegalShare,0)+IF($B112=E$15,E$16*(1-H_LegalShare),0),IF($B112=E$15,E$16,0))</f>
        <v>0</v>
      </c>
      <c r="F212" s="19" t="n">
        <f aca="false">IF($B112=F$15,F$24,0)-IF($B112=0,H_Acq+H_Board,0)-IF($B112=1,F$23,0)-IF(AND($B112&gt;=1,$B112&lt;=F$15),F$18+H_ServNPL,0)-IF(F$14="",IF($B112=2,F$16*H_LegalShare,0)+IF($B112=F$15,F$16*(1-H_LegalShare),0),IF($B112=F$15,F$16,0))</f>
        <v>-345.666666666667</v>
      </c>
      <c r="G212" s="19" t="n">
        <f aca="false">IF($B112=G$15,G$24,0)-IF($B112=0,H_Acq+H_Board,0)-IF($B112=1,G$23,0)-IF(AND($B112&gt;=1,$B112&lt;=G$15),G$18+H_ServNPL,0)-IF(G$14="",IF($B112=2,G$16*H_LegalShare,0)+IF($B112=G$15,G$16*(1-H_LegalShare),0),IF($B112=G$15,G$16,0))</f>
        <v>0</v>
      </c>
      <c r="H212" s="19" t="n">
        <f aca="false">IF($B112=H$15,H$24,0)-IF($B112=0,H_Acq+H_Board,0)-IF($B112=1,H$23,0)-IF(AND($B112&gt;=1,$B112&lt;=H$15),H$18+H_ServNPL,0)-IF(H$14="",IF($B112=2,H$16*H_LegalShare,0)+IF($B112=H$15,H$16*(1-H_LegalShare),0),IF($B112=H$15,H$16,0))</f>
        <v>-298.666666666667</v>
      </c>
      <c r="I212" s="19" t="n">
        <f aca="false">IF($B112=I$15,I$24,0)-IF($B112=0,H_Acq+H_Board,0)-IF($B112=1,I$23,0)-IF(AND($B112&gt;=1,$B112&lt;=I$15),I$18+H_ServNPL,0)-IF(I$14="",IF($B112=2,I$16*H_LegalShare,0)+IF($B112=I$15,I$16*(1-H_LegalShare),0),IF($B112=I$15,I$16,0))</f>
        <v>0</v>
      </c>
      <c r="J212" s="19" t="n">
        <f aca="false">IF($B112=J$15,J$24,0)-IF($B112=0,H_Acq+H_Board,0)-IF($B112=1,J$23,0)-IF(AND($B112&gt;=1,$B112&lt;=J$15),J$18+H_ServNPL,0)-IF(J$14="",IF($B112=2,J$16*H_LegalShare,0)+IF($B112=J$15,J$16*(1-H_LegalShare),0),IF($B112=J$15,J$16,0))</f>
        <v>-95</v>
      </c>
    </row>
    <row r="213" customFormat="false" ht="15" hidden="false" customHeight="false" outlineLevel="0" collapsed="false">
      <c r="B213" s="0" t="n">
        <v>12</v>
      </c>
      <c r="C213" s="19" t="n">
        <f aca="false">IF($B113=C$15,C$24,0)-IF($B113=0,H_Acq+H_Board,0)-IF($B113=1,C$23,0)-IF(AND($B113&gt;=1,$B113&lt;=C$15),C$18+H_ServNPL,0)-IF(C$14="",IF($B113=2,C$16*H_LegalShare,0)+IF($B113=C$15,C$16*(1-H_LegalShare),0),IF($B113=C$15,C$16,0))</f>
        <v>0</v>
      </c>
      <c r="D213" s="19" t="n">
        <f aca="false">IF($B113=D$15,D$24,0)-IF($B113=0,H_Acq+H_Board,0)-IF($B113=1,D$23,0)-IF(AND($B113&gt;=1,$B113&lt;=D$15),D$18+H_ServNPL,0)-IF(D$14="",IF($B113=2,D$16*H_LegalShare,0)+IF($B113=D$15,D$16*(1-H_LegalShare),0),IF($B113=D$15,D$16,0))</f>
        <v>-561.083333333333</v>
      </c>
      <c r="E213" s="19" t="n">
        <f aca="false">IF($B113=E$15,E$24,0)-IF($B113=0,H_Acq+H_Board,0)-IF($B113=1,E$23,0)-IF(AND($B113&gt;=1,$B113&lt;=E$15),E$18+H_ServNPL,0)-IF(E$14="",IF($B113=2,E$16*H_LegalShare,0)+IF($B113=E$15,E$16*(1-H_LegalShare),0),IF($B113=E$15,E$16,0))</f>
        <v>0</v>
      </c>
      <c r="F213" s="19" t="n">
        <f aca="false">IF($B113=F$15,F$24,0)-IF($B113=0,H_Acq+H_Board,0)-IF($B113=1,F$23,0)-IF(AND($B113&gt;=1,$B113&lt;=F$15),F$18+H_ServNPL,0)-IF(F$14="",IF($B113=2,F$16*H_LegalShare,0)+IF($B113=F$15,F$16*(1-H_LegalShare),0),IF($B113=F$15,F$16,0))</f>
        <v>174549</v>
      </c>
      <c r="G213" s="19" t="n">
        <f aca="false">IF($B113=G$15,G$24,0)-IF($B113=0,H_Acq+H_Board,0)-IF($B113=1,G$23,0)-IF(AND($B113&gt;=1,$B113&lt;=G$15),G$18+H_ServNPL,0)-IF(G$14="",IF($B113=2,G$16*H_LegalShare,0)+IF($B113=G$15,G$16*(1-H_LegalShare),0),IF($B113=G$15,G$16,0))</f>
        <v>0</v>
      </c>
      <c r="H213" s="19" t="n">
        <f aca="false">IF($B113=H$15,H$24,0)-IF($B113=0,H_Acq+H_Board,0)-IF($B113=1,H$23,0)-IF(AND($B113&gt;=1,$B113&lt;=H$15),H$18+H_ServNPL,0)-IF(H$14="",IF($B113=2,H$16*H_LegalShare,0)+IF($B113=H$15,H$16*(1-H_LegalShare),0),IF($B113=H$15,H$16,0))</f>
        <v>-298.666666666667</v>
      </c>
      <c r="I213" s="19" t="n">
        <f aca="false">IF($B113=I$15,I$24,0)-IF($B113=0,H_Acq+H_Board,0)-IF($B113=1,I$23,0)-IF(AND($B113&gt;=1,$B113&lt;=I$15),I$18+H_ServNPL,0)-IF(I$14="",IF($B113=2,I$16*H_LegalShare,0)+IF($B113=I$15,I$16*(1-H_LegalShare),0),IF($B113=I$15,I$16,0))</f>
        <v>0</v>
      </c>
      <c r="J213" s="19" t="n">
        <f aca="false">IF($B113=J$15,J$24,0)-IF($B113=0,H_Acq+H_Board,0)-IF($B113=1,J$23,0)-IF(AND($B113&gt;=1,$B113&lt;=J$15),J$18+H_ServNPL,0)-IF(J$14="",IF($B113=2,J$16*H_LegalShare,0)+IF($B113=J$15,J$16*(1-H_LegalShare),0),IF($B113=J$15,J$16,0))</f>
        <v>-95</v>
      </c>
    </row>
    <row r="214" customFormat="false" ht="15" hidden="false" customHeight="false" outlineLevel="0" collapsed="false">
      <c r="B214" s="0" t="n">
        <v>13</v>
      </c>
      <c r="C214" s="19" t="n">
        <f aca="false">IF($B114=C$15,C$24,0)-IF($B114=0,H_Acq+H_Board,0)-IF($B114=1,C$23,0)-IF(AND($B114&gt;=1,$B114&lt;=C$15),C$18+H_ServNPL,0)-IF(C$14="",IF($B114=2,C$16*H_LegalShare,0)+IF($B114=C$15,C$16*(1-H_LegalShare),0),IF($B114=C$15,C$16,0))</f>
        <v>0</v>
      </c>
      <c r="D214" s="19" t="n">
        <f aca="false">IF($B114=D$15,D$24,0)-IF($B114=0,H_Acq+H_Board,0)-IF($B114=1,D$23,0)-IF(AND($B114&gt;=1,$B114&lt;=D$15),D$18+H_ServNPL,0)-IF(D$14="",IF($B114=2,D$16*H_LegalShare,0)+IF($B114=D$15,D$16*(1-H_LegalShare),0),IF($B114=D$15,D$16,0))</f>
        <v>-561.083333333333</v>
      </c>
      <c r="E214" s="19" t="n">
        <f aca="false">IF($B114=E$15,E$24,0)-IF($B114=0,H_Acq+H_Board,0)-IF($B114=1,E$23,0)-IF(AND($B114&gt;=1,$B114&lt;=E$15),E$18+H_ServNPL,0)-IF(E$14="",IF($B114=2,E$16*H_LegalShare,0)+IF($B114=E$15,E$16*(1-H_LegalShare),0),IF($B114=E$15,E$16,0))</f>
        <v>0</v>
      </c>
      <c r="F214" s="19" t="n">
        <f aca="false">IF($B114=F$15,F$24,0)-IF($B114=0,H_Acq+H_Board,0)-IF($B114=1,F$23,0)-IF(AND($B114&gt;=1,$B114&lt;=F$15),F$18+H_ServNPL,0)-IF(F$14="",IF($B114=2,F$16*H_LegalShare,0)+IF($B114=F$15,F$16*(1-H_LegalShare),0),IF($B114=F$15,F$16,0))</f>
        <v>0</v>
      </c>
      <c r="G214" s="19" t="n">
        <f aca="false">IF($B114=G$15,G$24,0)-IF($B114=0,H_Acq+H_Board,0)-IF($B114=1,G$23,0)-IF(AND($B114&gt;=1,$B114&lt;=G$15),G$18+H_ServNPL,0)-IF(G$14="",IF($B114=2,G$16*H_LegalShare,0)+IF($B114=G$15,G$16*(1-H_LegalShare),0),IF($B114=G$15,G$16,0))</f>
        <v>0</v>
      </c>
      <c r="H214" s="19" t="n">
        <f aca="false">IF($B114=H$15,H$24,0)-IF($B114=0,H_Acq+H_Board,0)-IF($B114=1,H$23,0)-IF(AND($B114&gt;=1,$B114&lt;=H$15),H$18+H_ServNPL,0)-IF(H$14="",IF($B114=2,H$16*H_LegalShare,0)+IF($B114=H$15,H$16*(1-H_LegalShare),0),IF($B114=H$15,H$16,0))</f>
        <v>-298.666666666667</v>
      </c>
      <c r="I214" s="19" t="n">
        <f aca="false">IF($B114=I$15,I$24,0)-IF($B114=0,H_Acq+H_Board,0)-IF($B114=1,I$23,0)-IF(AND($B114&gt;=1,$B114&lt;=I$15),I$18+H_ServNPL,0)-IF(I$14="",IF($B114=2,I$16*H_LegalShare,0)+IF($B114=I$15,I$16*(1-H_LegalShare),0),IF($B114=I$15,I$16,0))</f>
        <v>0</v>
      </c>
      <c r="J214" s="19" t="n">
        <f aca="false">IF($B114=J$15,J$24,0)-IF($B114=0,H_Acq+H_Board,0)-IF($B114=1,J$23,0)-IF(AND($B114&gt;=1,$B114&lt;=J$15),J$18+H_ServNPL,0)-IF(J$14="",IF($B114=2,J$16*H_LegalShare,0)+IF($B114=J$15,J$16*(1-H_LegalShare),0),IF($B114=J$15,J$16,0))</f>
        <v>-95</v>
      </c>
    </row>
    <row r="215" customFormat="false" ht="15" hidden="false" customHeight="false" outlineLevel="0" collapsed="false">
      <c r="B215" s="0" t="n">
        <v>14</v>
      </c>
      <c r="C215" s="19" t="n">
        <f aca="false">IF($B115=C$15,C$24,0)-IF($B115=0,H_Acq+H_Board,0)-IF($B115=1,C$23,0)-IF(AND($B115&gt;=1,$B115&lt;=C$15),C$18+H_ServNPL,0)-IF(C$14="",IF($B115=2,C$16*H_LegalShare,0)+IF($B115=C$15,C$16*(1-H_LegalShare),0),IF($B115=C$15,C$16,0))</f>
        <v>0</v>
      </c>
      <c r="D215" s="19" t="n">
        <f aca="false">IF($B115=D$15,D$24,0)-IF($B115=0,H_Acq+H_Board,0)-IF($B115=1,D$23,0)-IF(AND($B115&gt;=1,$B115&lt;=D$15),D$18+H_ServNPL,0)-IF(D$14="",IF($B115=2,D$16*H_LegalShare,0)+IF($B115=D$15,D$16*(1-H_LegalShare),0),IF($B115=D$15,D$16,0))</f>
        <v>-561.083333333333</v>
      </c>
      <c r="E215" s="19" t="n">
        <f aca="false">IF($B115=E$15,E$24,0)-IF($B115=0,H_Acq+H_Board,0)-IF($B115=1,E$23,0)-IF(AND($B115&gt;=1,$B115&lt;=E$15),E$18+H_ServNPL,0)-IF(E$14="",IF($B115=2,E$16*H_LegalShare,0)+IF($B115=E$15,E$16*(1-H_LegalShare),0),IF($B115=E$15,E$16,0))</f>
        <v>0</v>
      </c>
      <c r="F215" s="19" t="n">
        <f aca="false">IF($B115=F$15,F$24,0)-IF($B115=0,H_Acq+H_Board,0)-IF($B115=1,F$23,0)-IF(AND($B115&gt;=1,$B115&lt;=F$15),F$18+H_ServNPL,0)-IF(F$14="",IF($B115=2,F$16*H_LegalShare,0)+IF($B115=F$15,F$16*(1-H_LegalShare),0),IF($B115=F$15,F$16,0))</f>
        <v>0</v>
      </c>
      <c r="G215" s="19" t="n">
        <f aca="false">IF($B115=G$15,G$24,0)-IF($B115=0,H_Acq+H_Board,0)-IF($B115=1,G$23,0)-IF(AND($B115&gt;=1,$B115&lt;=G$15),G$18+H_ServNPL,0)-IF(G$14="",IF($B115=2,G$16*H_LegalShare,0)+IF($B115=G$15,G$16*(1-H_LegalShare),0),IF($B115=G$15,G$16,0))</f>
        <v>0</v>
      </c>
      <c r="H215" s="19" t="n">
        <f aca="false">IF($B115=H$15,H$24,0)-IF($B115=0,H_Acq+H_Board,0)-IF($B115=1,H$23,0)-IF(AND($B115&gt;=1,$B115&lt;=H$15),H$18+H_ServNPL,0)-IF(H$14="",IF($B115=2,H$16*H_LegalShare,0)+IF($B115=H$15,H$16*(1-H_LegalShare),0),IF($B115=H$15,H$16,0))</f>
        <v>-298.666666666667</v>
      </c>
      <c r="I215" s="19" t="n">
        <f aca="false">IF($B115=I$15,I$24,0)-IF($B115=0,H_Acq+H_Board,0)-IF($B115=1,I$23,0)-IF(AND($B115&gt;=1,$B115&lt;=I$15),I$18+H_ServNPL,0)-IF(I$14="",IF($B115=2,I$16*H_LegalShare,0)+IF($B115=I$15,I$16*(1-H_LegalShare),0),IF($B115=I$15,I$16,0))</f>
        <v>0</v>
      </c>
      <c r="J215" s="19" t="n">
        <f aca="false">IF($B115=J$15,J$24,0)-IF($B115=0,H_Acq+H_Board,0)-IF($B115=1,J$23,0)-IF(AND($B115&gt;=1,$B115&lt;=J$15),J$18+H_ServNPL,0)-IF(J$14="",IF($B115=2,J$16*H_LegalShare,0)+IF($B115=J$15,J$16*(1-H_LegalShare),0),IF($B115=J$15,J$16,0))</f>
        <v>-95</v>
      </c>
    </row>
    <row r="216" customFormat="false" ht="15" hidden="false" customHeight="false" outlineLevel="0" collapsed="false">
      <c r="B216" s="0" t="n">
        <v>15</v>
      </c>
      <c r="C216" s="19" t="n">
        <f aca="false">IF($B116=C$15,C$24,0)-IF($B116=0,H_Acq+H_Board,0)-IF($B116=1,C$23,0)-IF(AND($B116&gt;=1,$B116&lt;=C$15),C$18+H_ServNPL,0)-IF(C$14="",IF($B116=2,C$16*H_LegalShare,0)+IF($B116=C$15,C$16*(1-H_LegalShare),0),IF($B116=C$15,C$16,0))</f>
        <v>0</v>
      </c>
      <c r="D216" s="19" t="n">
        <f aca="false">IF($B116=D$15,D$24,0)-IF($B116=0,H_Acq+H_Board,0)-IF($B116=1,D$23,0)-IF(AND($B116&gt;=1,$B116&lt;=D$15),D$18+H_ServNPL,0)-IF(D$14="",IF($B116=2,D$16*H_LegalShare,0)+IF($B116=D$15,D$16*(1-H_LegalShare),0),IF($B116=D$15,D$16,0))</f>
        <v>-561.083333333333</v>
      </c>
      <c r="E216" s="19" t="n">
        <f aca="false">IF($B116=E$15,E$24,0)-IF($B116=0,H_Acq+H_Board,0)-IF($B116=1,E$23,0)-IF(AND($B116&gt;=1,$B116&lt;=E$15),E$18+H_ServNPL,0)-IF(E$14="",IF($B116=2,E$16*H_LegalShare,0)+IF($B116=E$15,E$16*(1-H_LegalShare),0),IF($B116=E$15,E$16,0))</f>
        <v>0</v>
      </c>
      <c r="F216" s="19" t="n">
        <f aca="false">IF($B116=F$15,F$24,0)-IF($B116=0,H_Acq+H_Board,0)-IF($B116=1,F$23,0)-IF(AND($B116&gt;=1,$B116&lt;=F$15),F$18+H_ServNPL,0)-IF(F$14="",IF($B116=2,F$16*H_LegalShare,0)+IF($B116=F$15,F$16*(1-H_LegalShare),0),IF($B116=F$15,F$16,0))</f>
        <v>0</v>
      </c>
      <c r="G216" s="19" t="n">
        <f aca="false">IF($B116=G$15,G$24,0)-IF($B116=0,H_Acq+H_Board,0)-IF($B116=1,G$23,0)-IF(AND($B116&gt;=1,$B116&lt;=G$15),G$18+H_ServNPL,0)-IF(G$14="",IF($B116=2,G$16*H_LegalShare,0)+IF($B116=G$15,G$16*(1-H_LegalShare),0),IF($B116=G$15,G$16,0))</f>
        <v>0</v>
      </c>
      <c r="H216" s="19" t="n">
        <f aca="false">IF($B116=H$15,H$24,0)-IF($B116=0,H_Acq+H_Board,0)-IF($B116=1,H$23,0)-IF(AND($B116&gt;=1,$B116&lt;=H$15),H$18+H_ServNPL,0)-IF(H$14="",IF($B116=2,H$16*H_LegalShare,0)+IF($B116=H$15,H$16*(1-H_LegalShare),0),IF($B116=H$15,H$16,0))</f>
        <v>-298.666666666667</v>
      </c>
      <c r="I216" s="19" t="n">
        <f aca="false">IF($B116=I$15,I$24,0)-IF($B116=0,H_Acq+H_Board,0)-IF($B116=1,I$23,0)-IF(AND($B116&gt;=1,$B116&lt;=I$15),I$18+H_ServNPL,0)-IF(I$14="",IF($B116=2,I$16*H_LegalShare,0)+IF($B116=I$15,I$16*(1-H_LegalShare),0),IF($B116=I$15,I$16,0))</f>
        <v>0</v>
      </c>
      <c r="J216" s="19" t="n">
        <f aca="false">IF($B116=J$15,J$24,0)-IF($B116=0,H_Acq+H_Board,0)-IF($B116=1,J$23,0)-IF(AND($B116&gt;=1,$B116&lt;=J$15),J$18+H_ServNPL,0)-IF(J$14="",IF($B116=2,J$16*H_LegalShare,0)+IF($B116=J$15,J$16*(1-H_LegalShare),0),IF($B116=J$15,J$16,0))</f>
        <v>-95</v>
      </c>
    </row>
    <row r="217" customFormat="false" ht="15" hidden="false" customHeight="false" outlineLevel="0" collapsed="false">
      <c r="B217" s="0" t="n">
        <v>16</v>
      </c>
      <c r="C217" s="19" t="n">
        <f aca="false">IF($B117=C$15,C$24,0)-IF($B117=0,H_Acq+H_Board,0)-IF($B117=1,C$23,0)-IF(AND($B117&gt;=1,$B117&lt;=C$15),C$18+H_ServNPL,0)-IF(C$14="",IF($B117=2,C$16*H_LegalShare,0)+IF($B117=C$15,C$16*(1-H_LegalShare),0),IF($B117=C$15,C$16,0))</f>
        <v>0</v>
      </c>
      <c r="D217" s="19" t="n">
        <f aca="false">IF($B117=D$15,D$24,0)-IF($B117=0,H_Acq+H_Board,0)-IF($B117=1,D$23,0)-IF(AND($B117&gt;=1,$B117&lt;=D$15),D$18+H_ServNPL,0)-IF(D$14="",IF($B117=2,D$16*H_LegalShare,0)+IF($B117=D$15,D$16*(1-H_LegalShare),0),IF($B117=D$15,D$16,0))</f>
        <v>-561.083333333333</v>
      </c>
      <c r="E217" s="19" t="n">
        <f aca="false">IF($B117=E$15,E$24,0)-IF($B117=0,H_Acq+H_Board,0)-IF($B117=1,E$23,0)-IF(AND($B117&gt;=1,$B117&lt;=E$15),E$18+H_ServNPL,0)-IF(E$14="",IF($B117=2,E$16*H_LegalShare,0)+IF($B117=E$15,E$16*(1-H_LegalShare),0),IF($B117=E$15,E$16,0))</f>
        <v>0</v>
      </c>
      <c r="F217" s="19" t="n">
        <f aca="false">IF($B117=F$15,F$24,0)-IF($B117=0,H_Acq+H_Board,0)-IF($B117=1,F$23,0)-IF(AND($B117&gt;=1,$B117&lt;=F$15),F$18+H_ServNPL,0)-IF(F$14="",IF($B117=2,F$16*H_LegalShare,0)+IF($B117=F$15,F$16*(1-H_LegalShare),0),IF($B117=F$15,F$16,0))</f>
        <v>0</v>
      </c>
      <c r="G217" s="19" t="n">
        <f aca="false">IF($B117=G$15,G$24,0)-IF($B117=0,H_Acq+H_Board,0)-IF($B117=1,G$23,0)-IF(AND($B117&gt;=1,$B117&lt;=G$15),G$18+H_ServNPL,0)-IF(G$14="",IF($B117=2,G$16*H_LegalShare,0)+IF($B117=G$15,G$16*(1-H_LegalShare),0),IF($B117=G$15,G$16,0))</f>
        <v>0</v>
      </c>
      <c r="H217" s="19" t="n">
        <f aca="false">IF($B117=H$15,H$24,0)-IF($B117=0,H_Acq+H_Board,0)-IF($B117=1,H$23,0)-IF(AND($B117&gt;=1,$B117&lt;=H$15),H$18+H_ServNPL,0)-IF(H$14="",IF($B117=2,H$16*H_LegalShare,0)+IF($B117=H$15,H$16*(1-H_LegalShare),0),IF($B117=H$15,H$16,0))</f>
        <v>-298.666666666667</v>
      </c>
      <c r="I217" s="19" t="n">
        <f aca="false">IF($B117=I$15,I$24,0)-IF($B117=0,H_Acq+H_Board,0)-IF($B117=1,I$23,0)-IF(AND($B117&gt;=1,$B117&lt;=I$15),I$18+H_ServNPL,0)-IF(I$14="",IF($B117=2,I$16*H_LegalShare,0)+IF($B117=I$15,I$16*(1-H_LegalShare),0),IF($B117=I$15,I$16,0))</f>
        <v>0</v>
      </c>
      <c r="J217" s="19" t="n">
        <f aca="false">IF($B117=J$15,J$24,0)-IF($B117=0,H_Acq+H_Board,0)-IF($B117=1,J$23,0)-IF(AND($B117&gt;=1,$B117&lt;=J$15),J$18+H_ServNPL,0)-IF(J$14="",IF($B117=2,J$16*H_LegalShare,0)+IF($B117=J$15,J$16*(1-H_LegalShare),0),IF($B117=J$15,J$16,0))</f>
        <v>-95</v>
      </c>
    </row>
    <row r="218" customFormat="false" ht="15" hidden="false" customHeight="false" outlineLevel="0" collapsed="false">
      <c r="B218" s="0" t="n">
        <v>17</v>
      </c>
      <c r="C218" s="19" t="n">
        <f aca="false">IF($B118=C$15,C$24,0)-IF($B118=0,H_Acq+H_Board,0)-IF($B118=1,C$23,0)-IF(AND($B118&gt;=1,$B118&lt;=C$15),C$18+H_ServNPL,0)-IF(C$14="",IF($B118=2,C$16*H_LegalShare,0)+IF($B118=C$15,C$16*(1-H_LegalShare),0),IF($B118=C$15,C$16,0))</f>
        <v>0</v>
      </c>
      <c r="D218" s="19" t="n">
        <f aca="false">IF($B118=D$15,D$24,0)-IF($B118=0,H_Acq+H_Board,0)-IF($B118=1,D$23,0)-IF(AND($B118&gt;=1,$B118&lt;=D$15),D$18+H_ServNPL,0)-IF(D$14="",IF($B118=2,D$16*H_LegalShare,0)+IF($B118=D$15,D$16*(1-H_LegalShare),0),IF($B118=D$15,D$16,0))</f>
        <v>-561.083333333333</v>
      </c>
      <c r="E218" s="19" t="n">
        <f aca="false">IF($B118=E$15,E$24,0)-IF($B118=0,H_Acq+H_Board,0)-IF($B118=1,E$23,0)-IF(AND($B118&gt;=1,$B118&lt;=E$15),E$18+H_ServNPL,0)-IF(E$14="",IF($B118=2,E$16*H_LegalShare,0)+IF($B118=E$15,E$16*(1-H_LegalShare),0),IF($B118=E$15,E$16,0))</f>
        <v>0</v>
      </c>
      <c r="F218" s="19" t="n">
        <f aca="false">IF($B118=F$15,F$24,0)-IF($B118=0,H_Acq+H_Board,0)-IF($B118=1,F$23,0)-IF(AND($B118&gt;=1,$B118&lt;=F$15),F$18+H_ServNPL,0)-IF(F$14="",IF($B118=2,F$16*H_LegalShare,0)+IF($B118=F$15,F$16*(1-H_LegalShare),0),IF($B118=F$15,F$16,0))</f>
        <v>0</v>
      </c>
      <c r="G218" s="19" t="n">
        <f aca="false">IF($B118=G$15,G$24,0)-IF($B118=0,H_Acq+H_Board,0)-IF($B118=1,G$23,0)-IF(AND($B118&gt;=1,$B118&lt;=G$15),G$18+H_ServNPL,0)-IF(G$14="",IF($B118=2,G$16*H_LegalShare,0)+IF($B118=G$15,G$16*(1-H_LegalShare),0),IF($B118=G$15,G$16,0))</f>
        <v>0</v>
      </c>
      <c r="H218" s="19" t="n">
        <f aca="false">IF($B118=H$15,H$24,0)-IF($B118=0,H_Acq+H_Board,0)-IF($B118=1,H$23,0)-IF(AND($B118&gt;=1,$B118&lt;=H$15),H$18+H_ServNPL,0)-IF(H$14="",IF($B118=2,H$16*H_LegalShare,0)+IF($B118=H$15,H$16*(1-H_LegalShare),0),IF($B118=H$15,H$16,0))</f>
        <v>-298.666666666667</v>
      </c>
      <c r="I218" s="19" t="n">
        <f aca="false">IF($B118=I$15,I$24,0)-IF($B118=0,H_Acq+H_Board,0)-IF($B118=1,I$23,0)-IF(AND($B118&gt;=1,$B118&lt;=I$15),I$18+H_ServNPL,0)-IF(I$14="",IF($B118=2,I$16*H_LegalShare,0)+IF($B118=I$15,I$16*(1-H_LegalShare),0),IF($B118=I$15,I$16,0))</f>
        <v>0</v>
      </c>
      <c r="J218" s="19" t="n">
        <f aca="false">IF($B118=J$15,J$24,0)-IF($B118=0,H_Acq+H_Board,0)-IF($B118=1,J$23,0)-IF(AND($B118&gt;=1,$B118&lt;=J$15),J$18+H_ServNPL,0)-IF(J$14="",IF($B118=2,J$16*H_LegalShare,0)+IF($B118=J$15,J$16*(1-H_LegalShare),0),IF($B118=J$15,J$16,0))</f>
        <v>-95</v>
      </c>
    </row>
    <row r="219" customFormat="false" ht="15" hidden="false" customHeight="false" outlineLevel="0" collapsed="false">
      <c r="B219" s="0" t="n">
        <v>18</v>
      </c>
      <c r="C219" s="19" t="n">
        <f aca="false">IF($B119=C$15,C$24,0)-IF($B119=0,H_Acq+H_Board,0)-IF($B119=1,C$23,0)-IF(AND($B119&gt;=1,$B119&lt;=C$15),C$18+H_ServNPL,0)-IF(C$14="",IF($B119=2,C$16*H_LegalShare,0)+IF($B119=C$15,C$16*(1-H_LegalShare),0),IF($B119=C$15,C$16,0))</f>
        <v>0</v>
      </c>
      <c r="D219" s="19" t="n">
        <f aca="false">IF($B119=D$15,D$24,0)-IF($B119=0,H_Acq+H_Board,0)-IF($B119=1,D$23,0)-IF(AND($B119&gt;=1,$B119&lt;=D$15),D$18+H_ServNPL,0)-IF(D$14="",IF($B119=2,D$16*H_LegalShare,0)+IF($B119=D$15,D$16*(1-H_LegalShare),0),IF($B119=D$15,D$16,0))</f>
        <v>-561.083333333333</v>
      </c>
      <c r="E219" s="19" t="n">
        <f aca="false">IF($B119=E$15,E$24,0)-IF($B119=0,H_Acq+H_Board,0)-IF($B119=1,E$23,0)-IF(AND($B119&gt;=1,$B119&lt;=E$15),E$18+H_ServNPL,0)-IF(E$14="",IF($B119=2,E$16*H_LegalShare,0)+IF($B119=E$15,E$16*(1-H_LegalShare),0),IF($B119=E$15,E$16,0))</f>
        <v>0</v>
      </c>
      <c r="F219" s="19" t="n">
        <f aca="false">IF($B119=F$15,F$24,0)-IF($B119=0,H_Acq+H_Board,0)-IF($B119=1,F$23,0)-IF(AND($B119&gt;=1,$B119&lt;=F$15),F$18+H_ServNPL,0)-IF(F$14="",IF($B119=2,F$16*H_LegalShare,0)+IF($B119=F$15,F$16*(1-H_LegalShare),0),IF($B119=F$15,F$16,0))</f>
        <v>0</v>
      </c>
      <c r="G219" s="19" t="n">
        <f aca="false">IF($B119=G$15,G$24,0)-IF($B119=0,H_Acq+H_Board,0)-IF($B119=1,G$23,0)-IF(AND($B119&gt;=1,$B119&lt;=G$15),G$18+H_ServNPL,0)-IF(G$14="",IF($B119=2,G$16*H_LegalShare,0)+IF($B119=G$15,G$16*(1-H_LegalShare),0),IF($B119=G$15,G$16,0))</f>
        <v>0</v>
      </c>
      <c r="H219" s="19" t="n">
        <f aca="false">IF($B119=H$15,H$24,0)-IF($B119=0,H_Acq+H_Board,0)-IF($B119=1,H$23,0)-IF(AND($B119&gt;=1,$B119&lt;=H$15),H$18+H_ServNPL,0)-IF(H$14="",IF($B119=2,H$16*H_LegalShare,0)+IF($B119=H$15,H$16*(1-H_LegalShare),0),IF($B119=H$15,H$16,0))</f>
        <v>-298.666666666667</v>
      </c>
      <c r="I219" s="19" t="n">
        <f aca="false">IF($B119=I$15,I$24,0)-IF($B119=0,H_Acq+H_Board,0)-IF($B119=1,I$23,0)-IF(AND($B119&gt;=1,$B119&lt;=I$15),I$18+H_ServNPL,0)-IF(I$14="",IF($B119=2,I$16*H_LegalShare,0)+IF($B119=I$15,I$16*(1-H_LegalShare),0),IF($B119=I$15,I$16,0))</f>
        <v>0</v>
      </c>
      <c r="J219" s="19" t="n">
        <f aca="false">IF($B119=J$15,J$24,0)-IF($B119=0,H_Acq+H_Board,0)-IF($B119=1,J$23,0)-IF(AND($B119&gt;=1,$B119&lt;=J$15),J$18+H_ServNPL,0)-IF(J$14="",IF($B119=2,J$16*H_LegalShare,0)+IF($B119=J$15,J$16*(1-H_LegalShare),0),IF($B119=J$15,J$16,0))</f>
        <v>-95</v>
      </c>
    </row>
    <row r="220" customFormat="false" ht="15" hidden="false" customHeight="false" outlineLevel="0" collapsed="false">
      <c r="B220" s="0" t="n">
        <v>19</v>
      </c>
      <c r="C220" s="19" t="n">
        <f aca="false">IF($B120=C$15,C$24,0)-IF($B120=0,H_Acq+H_Board,0)-IF($B120=1,C$23,0)-IF(AND($B120&gt;=1,$B120&lt;=C$15),C$18+H_ServNPL,0)-IF(C$14="",IF($B120=2,C$16*H_LegalShare,0)+IF($B120=C$15,C$16*(1-H_LegalShare),0),IF($B120=C$15,C$16,0))</f>
        <v>0</v>
      </c>
      <c r="D220" s="19" t="n">
        <f aca="false">IF($B120=D$15,D$24,0)-IF($B120=0,H_Acq+H_Board,0)-IF($B120=1,D$23,0)-IF(AND($B120&gt;=1,$B120&lt;=D$15),D$18+H_ServNPL,0)-IF(D$14="",IF($B120=2,D$16*H_LegalShare,0)+IF($B120=D$15,D$16*(1-H_LegalShare),0),IF($B120=D$15,D$16,0))</f>
        <v>-561.083333333333</v>
      </c>
      <c r="E220" s="19" t="n">
        <f aca="false">IF($B120=E$15,E$24,0)-IF($B120=0,H_Acq+H_Board,0)-IF($B120=1,E$23,0)-IF(AND($B120&gt;=1,$B120&lt;=E$15),E$18+H_ServNPL,0)-IF(E$14="",IF($B120=2,E$16*H_LegalShare,0)+IF($B120=E$15,E$16*(1-H_LegalShare),0),IF($B120=E$15,E$16,0))</f>
        <v>0</v>
      </c>
      <c r="F220" s="19" t="n">
        <f aca="false">IF($B120=F$15,F$24,0)-IF($B120=0,H_Acq+H_Board,0)-IF($B120=1,F$23,0)-IF(AND($B120&gt;=1,$B120&lt;=F$15),F$18+H_ServNPL,0)-IF(F$14="",IF($B120=2,F$16*H_LegalShare,0)+IF($B120=F$15,F$16*(1-H_LegalShare),0),IF($B120=F$15,F$16,0))</f>
        <v>0</v>
      </c>
      <c r="G220" s="19" t="n">
        <f aca="false">IF($B120=G$15,G$24,0)-IF($B120=0,H_Acq+H_Board,0)-IF($B120=1,G$23,0)-IF(AND($B120&gt;=1,$B120&lt;=G$15),G$18+H_ServNPL,0)-IF(G$14="",IF($B120=2,G$16*H_LegalShare,0)+IF($B120=G$15,G$16*(1-H_LegalShare),0),IF($B120=G$15,G$16,0))</f>
        <v>0</v>
      </c>
      <c r="H220" s="19" t="n">
        <f aca="false">IF($B120=H$15,H$24,0)-IF($B120=0,H_Acq+H_Board,0)-IF($B120=1,H$23,0)-IF(AND($B120&gt;=1,$B120&lt;=H$15),H$18+H_ServNPL,0)-IF(H$14="",IF($B120=2,H$16*H_LegalShare,0)+IF($B120=H$15,H$16*(1-H_LegalShare),0),IF($B120=H$15,H$16,0))</f>
        <v>-298.666666666667</v>
      </c>
      <c r="I220" s="19" t="n">
        <f aca="false">IF($B120=I$15,I$24,0)-IF($B120=0,H_Acq+H_Board,0)-IF($B120=1,I$23,0)-IF(AND($B120&gt;=1,$B120&lt;=I$15),I$18+H_ServNPL,0)-IF(I$14="",IF($B120=2,I$16*H_LegalShare,0)+IF($B120=I$15,I$16*(1-H_LegalShare),0),IF($B120=I$15,I$16,0))</f>
        <v>0</v>
      </c>
      <c r="J220" s="19" t="n">
        <f aca="false">IF($B120=J$15,J$24,0)-IF($B120=0,H_Acq+H_Board,0)-IF($B120=1,J$23,0)-IF(AND($B120&gt;=1,$B120&lt;=J$15),J$18+H_ServNPL,0)-IF(J$14="",IF($B120=2,J$16*H_LegalShare,0)+IF($B120=J$15,J$16*(1-H_LegalShare),0),IF($B120=J$15,J$16,0))</f>
        <v>-95</v>
      </c>
    </row>
    <row r="221" customFormat="false" ht="15" hidden="false" customHeight="false" outlineLevel="0" collapsed="false">
      <c r="B221" s="0" t="n">
        <v>20</v>
      </c>
      <c r="C221" s="19" t="n">
        <f aca="false">IF($B121=C$15,C$24,0)-IF($B121=0,H_Acq+H_Board,0)-IF($B121=1,C$23,0)-IF(AND($B121&gt;=1,$B121&lt;=C$15),C$18+H_ServNPL,0)-IF(C$14="",IF($B121=2,C$16*H_LegalShare,0)+IF($B121=C$15,C$16*(1-H_LegalShare),0),IF($B121=C$15,C$16,0))</f>
        <v>0</v>
      </c>
      <c r="D221" s="19" t="n">
        <f aca="false">IF($B121=D$15,D$24,0)-IF($B121=0,H_Acq+H_Board,0)-IF($B121=1,D$23,0)-IF(AND($B121&gt;=1,$B121&lt;=D$15),D$18+H_ServNPL,0)-IF(D$14="",IF($B121=2,D$16*H_LegalShare,0)+IF($B121=D$15,D$16*(1-H_LegalShare),0),IF($B121=D$15,D$16,0))</f>
        <v>-561.083333333333</v>
      </c>
      <c r="E221" s="19" t="n">
        <f aca="false">IF($B121=E$15,E$24,0)-IF($B121=0,H_Acq+H_Board,0)-IF($B121=1,E$23,0)-IF(AND($B121&gt;=1,$B121&lt;=E$15),E$18+H_ServNPL,0)-IF(E$14="",IF($B121=2,E$16*H_LegalShare,0)+IF($B121=E$15,E$16*(1-H_LegalShare),0),IF($B121=E$15,E$16,0))</f>
        <v>0</v>
      </c>
      <c r="F221" s="19" t="n">
        <f aca="false">IF($B121=F$15,F$24,0)-IF($B121=0,H_Acq+H_Board,0)-IF($B121=1,F$23,0)-IF(AND($B121&gt;=1,$B121&lt;=F$15),F$18+H_ServNPL,0)-IF(F$14="",IF($B121=2,F$16*H_LegalShare,0)+IF($B121=F$15,F$16*(1-H_LegalShare),0),IF($B121=F$15,F$16,0))</f>
        <v>0</v>
      </c>
      <c r="G221" s="19" t="n">
        <f aca="false">IF($B121=G$15,G$24,0)-IF($B121=0,H_Acq+H_Board,0)-IF($B121=1,G$23,0)-IF(AND($B121&gt;=1,$B121&lt;=G$15),G$18+H_ServNPL,0)-IF(G$14="",IF($B121=2,G$16*H_LegalShare,0)+IF($B121=G$15,G$16*(1-H_LegalShare),0),IF($B121=G$15,G$16,0))</f>
        <v>0</v>
      </c>
      <c r="H221" s="19" t="n">
        <f aca="false">IF($B121=H$15,H$24,0)-IF($B121=0,H_Acq+H_Board,0)-IF($B121=1,H$23,0)-IF(AND($B121&gt;=1,$B121&lt;=H$15),H$18+H_ServNPL,0)-IF(H$14="",IF($B121=2,H$16*H_LegalShare,0)+IF($B121=H$15,H$16*(1-H_LegalShare),0),IF($B121=H$15,H$16,0))</f>
        <v>-298.666666666667</v>
      </c>
      <c r="I221" s="19" t="n">
        <f aca="false">IF($B121=I$15,I$24,0)-IF($B121=0,H_Acq+H_Board,0)-IF($B121=1,I$23,0)-IF(AND($B121&gt;=1,$B121&lt;=I$15),I$18+H_ServNPL,0)-IF(I$14="",IF($B121=2,I$16*H_LegalShare,0)+IF($B121=I$15,I$16*(1-H_LegalShare),0),IF($B121=I$15,I$16,0))</f>
        <v>0</v>
      </c>
      <c r="J221" s="19" t="n">
        <f aca="false">IF($B121=J$15,J$24,0)-IF($B121=0,H_Acq+H_Board,0)-IF($B121=1,J$23,0)-IF(AND($B121&gt;=1,$B121&lt;=J$15),J$18+H_ServNPL,0)-IF(J$14="",IF($B121=2,J$16*H_LegalShare,0)+IF($B121=J$15,J$16*(1-H_LegalShare),0),IF($B121=J$15,J$16,0))</f>
        <v>-95</v>
      </c>
    </row>
    <row r="222" customFormat="false" ht="15" hidden="false" customHeight="false" outlineLevel="0" collapsed="false">
      <c r="B222" s="0" t="n">
        <v>21</v>
      </c>
      <c r="C222" s="19" t="n">
        <f aca="false">IF($B122=C$15,C$24,0)-IF($B122=0,H_Acq+H_Board,0)-IF($B122=1,C$23,0)-IF(AND($B122&gt;=1,$B122&lt;=C$15),C$18+H_ServNPL,0)-IF(C$14="",IF($B122=2,C$16*H_LegalShare,0)+IF($B122=C$15,C$16*(1-H_LegalShare),0),IF($B122=C$15,C$16,0))</f>
        <v>0</v>
      </c>
      <c r="D222" s="19" t="n">
        <f aca="false">IF($B122=D$15,D$24,0)-IF($B122=0,H_Acq+H_Board,0)-IF($B122=1,D$23,0)-IF(AND($B122&gt;=1,$B122&lt;=D$15),D$18+H_ServNPL,0)-IF(D$14="",IF($B122=2,D$16*H_LegalShare,0)+IF($B122=D$15,D$16*(1-H_LegalShare),0),IF($B122=D$15,D$16,0))</f>
        <v>-561.083333333333</v>
      </c>
      <c r="E222" s="19" t="n">
        <f aca="false">IF($B122=E$15,E$24,0)-IF($B122=0,H_Acq+H_Board,0)-IF($B122=1,E$23,0)-IF(AND($B122&gt;=1,$B122&lt;=E$15),E$18+H_ServNPL,0)-IF(E$14="",IF($B122=2,E$16*H_LegalShare,0)+IF($B122=E$15,E$16*(1-H_LegalShare),0),IF($B122=E$15,E$16,0))</f>
        <v>0</v>
      </c>
      <c r="F222" s="19" t="n">
        <f aca="false">IF($B122=F$15,F$24,0)-IF($B122=0,H_Acq+H_Board,0)-IF($B122=1,F$23,0)-IF(AND($B122&gt;=1,$B122&lt;=F$15),F$18+H_ServNPL,0)-IF(F$14="",IF($B122=2,F$16*H_LegalShare,0)+IF($B122=F$15,F$16*(1-H_LegalShare),0),IF($B122=F$15,F$16,0))</f>
        <v>0</v>
      </c>
      <c r="G222" s="19" t="n">
        <f aca="false">IF($B122=G$15,G$24,0)-IF($B122=0,H_Acq+H_Board,0)-IF($B122=1,G$23,0)-IF(AND($B122&gt;=1,$B122&lt;=G$15),G$18+H_ServNPL,0)-IF(G$14="",IF($B122=2,G$16*H_LegalShare,0)+IF($B122=G$15,G$16*(1-H_LegalShare),0),IF($B122=G$15,G$16,0))</f>
        <v>0</v>
      </c>
      <c r="H222" s="19" t="n">
        <f aca="false">IF($B122=H$15,H$24,0)-IF($B122=0,H_Acq+H_Board,0)-IF($B122=1,H$23,0)-IF(AND($B122&gt;=1,$B122&lt;=H$15),H$18+H_ServNPL,0)-IF(H$14="",IF($B122=2,H$16*H_LegalShare,0)+IF($B122=H$15,H$16*(1-H_LegalShare),0),IF($B122=H$15,H$16,0))</f>
        <v>-298.666666666667</v>
      </c>
      <c r="I222" s="19" t="n">
        <f aca="false">IF($B122=I$15,I$24,0)-IF($B122=0,H_Acq+H_Board,0)-IF($B122=1,I$23,0)-IF(AND($B122&gt;=1,$B122&lt;=I$15),I$18+H_ServNPL,0)-IF(I$14="",IF($B122=2,I$16*H_LegalShare,0)+IF($B122=I$15,I$16*(1-H_LegalShare),0),IF($B122=I$15,I$16,0))</f>
        <v>0</v>
      </c>
      <c r="J222" s="19" t="n">
        <f aca="false">IF($B122=J$15,J$24,0)-IF($B122=0,H_Acq+H_Board,0)-IF($B122=1,J$23,0)-IF(AND($B122&gt;=1,$B122&lt;=J$15),J$18+H_ServNPL,0)-IF(J$14="",IF($B122=2,J$16*H_LegalShare,0)+IF($B122=J$15,J$16*(1-H_LegalShare),0),IF($B122=J$15,J$16,0))</f>
        <v>-95</v>
      </c>
    </row>
    <row r="223" customFormat="false" ht="15" hidden="false" customHeight="false" outlineLevel="0" collapsed="false">
      <c r="B223" s="0" t="n">
        <v>22</v>
      </c>
      <c r="C223" s="19" t="n">
        <f aca="false">IF($B123=C$15,C$24,0)-IF($B123=0,H_Acq+H_Board,0)-IF($B123=1,C$23,0)-IF(AND($B123&gt;=1,$B123&lt;=C$15),C$18+H_ServNPL,0)-IF(C$14="",IF($B123=2,C$16*H_LegalShare,0)+IF($B123=C$15,C$16*(1-H_LegalShare),0),IF($B123=C$15,C$16,0))</f>
        <v>0</v>
      </c>
      <c r="D223" s="19" t="n">
        <f aca="false">IF($B123=D$15,D$24,0)-IF($B123=0,H_Acq+H_Board,0)-IF($B123=1,D$23,0)-IF(AND($B123&gt;=1,$B123&lt;=D$15),D$18+H_ServNPL,0)-IF(D$14="",IF($B123=2,D$16*H_LegalShare,0)+IF($B123=D$15,D$16*(1-H_LegalShare),0),IF($B123=D$15,D$16,0))</f>
        <v>-561.083333333333</v>
      </c>
      <c r="E223" s="19" t="n">
        <f aca="false">IF($B123=E$15,E$24,0)-IF($B123=0,H_Acq+H_Board,0)-IF($B123=1,E$23,0)-IF(AND($B123&gt;=1,$B123&lt;=E$15),E$18+H_ServNPL,0)-IF(E$14="",IF($B123=2,E$16*H_LegalShare,0)+IF($B123=E$15,E$16*(1-H_LegalShare),0),IF($B123=E$15,E$16,0))</f>
        <v>0</v>
      </c>
      <c r="F223" s="19" t="n">
        <f aca="false">IF($B123=F$15,F$24,0)-IF($B123=0,H_Acq+H_Board,0)-IF($B123=1,F$23,0)-IF(AND($B123&gt;=1,$B123&lt;=F$15),F$18+H_ServNPL,0)-IF(F$14="",IF($B123=2,F$16*H_LegalShare,0)+IF($B123=F$15,F$16*(1-H_LegalShare),0),IF($B123=F$15,F$16,0))</f>
        <v>0</v>
      </c>
      <c r="G223" s="19" t="n">
        <f aca="false">IF($B123=G$15,G$24,0)-IF($B123=0,H_Acq+H_Board,0)-IF($B123=1,G$23,0)-IF(AND($B123&gt;=1,$B123&lt;=G$15),G$18+H_ServNPL,0)-IF(G$14="",IF($B123=2,G$16*H_LegalShare,0)+IF($B123=G$15,G$16*(1-H_LegalShare),0),IF($B123=G$15,G$16,0))</f>
        <v>0</v>
      </c>
      <c r="H223" s="19" t="n">
        <f aca="false">IF($B123=H$15,H$24,0)-IF($B123=0,H_Acq+H_Board,0)-IF($B123=1,H$23,0)-IF(AND($B123&gt;=1,$B123&lt;=H$15),H$18+H_ServNPL,0)-IF(H$14="",IF($B123=2,H$16*H_LegalShare,0)+IF($B123=H$15,H$16*(1-H_LegalShare),0),IF($B123=H$15,H$16,0))</f>
        <v>-298.666666666667</v>
      </c>
      <c r="I223" s="19" t="n">
        <f aca="false">IF($B123=I$15,I$24,0)-IF($B123=0,H_Acq+H_Board,0)-IF($B123=1,I$23,0)-IF(AND($B123&gt;=1,$B123&lt;=I$15),I$18+H_ServNPL,0)-IF(I$14="",IF($B123=2,I$16*H_LegalShare,0)+IF($B123=I$15,I$16*(1-H_LegalShare),0),IF($B123=I$15,I$16,0))</f>
        <v>0</v>
      </c>
      <c r="J223" s="19" t="n">
        <f aca="false">IF($B123=J$15,J$24,0)-IF($B123=0,H_Acq+H_Board,0)-IF($B123=1,J$23,0)-IF(AND($B123&gt;=1,$B123&lt;=J$15),J$18+H_ServNPL,0)-IF(J$14="",IF($B123=2,J$16*H_LegalShare,0)+IF($B123=J$15,J$16*(1-H_LegalShare),0),IF($B123=J$15,J$16,0))</f>
        <v>-95</v>
      </c>
    </row>
    <row r="224" customFormat="false" ht="15" hidden="false" customHeight="false" outlineLevel="0" collapsed="false">
      <c r="B224" s="0" t="n">
        <v>23</v>
      </c>
      <c r="C224" s="19" t="n">
        <f aca="false">IF($B124=C$15,C$24,0)-IF($B124=0,H_Acq+H_Board,0)-IF($B124=1,C$23,0)-IF(AND($B124&gt;=1,$B124&lt;=C$15),C$18+H_ServNPL,0)-IF(C$14="",IF($B124=2,C$16*H_LegalShare,0)+IF($B124=C$15,C$16*(1-H_LegalShare),0),IF($B124=C$15,C$16,0))</f>
        <v>0</v>
      </c>
      <c r="D224" s="19" t="n">
        <f aca="false">IF($B124=D$15,D$24,0)-IF($B124=0,H_Acq+H_Board,0)-IF($B124=1,D$23,0)-IF(AND($B124&gt;=1,$B124&lt;=D$15),D$18+H_ServNPL,0)-IF(D$14="",IF($B124=2,D$16*H_LegalShare,0)+IF($B124=D$15,D$16*(1-H_LegalShare),0),IF($B124=D$15,D$16,0))</f>
        <v>-561.083333333333</v>
      </c>
      <c r="E224" s="19" t="n">
        <f aca="false">IF($B124=E$15,E$24,0)-IF($B124=0,H_Acq+H_Board,0)-IF($B124=1,E$23,0)-IF(AND($B124&gt;=1,$B124&lt;=E$15),E$18+H_ServNPL,0)-IF(E$14="",IF($B124=2,E$16*H_LegalShare,0)+IF($B124=E$15,E$16*(1-H_LegalShare),0),IF($B124=E$15,E$16,0))</f>
        <v>0</v>
      </c>
      <c r="F224" s="19" t="n">
        <f aca="false">IF($B124=F$15,F$24,0)-IF($B124=0,H_Acq+H_Board,0)-IF($B124=1,F$23,0)-IF(AND($B124&gt;=1,$B124&lt;=F$15),F$18+H_ServNPL,0)-IF(F$14="",IF($B124=2,F$16*H_LegalShare,0)+IF($B124=F$15,F$16*(1-H_LegalShare),0),IF($B124=F$15,F$16,0))</f>
        <v>0</v>
      </c>
      <c r="G224" s="19" t="n">
        <f aca="false">IF($B124=G$15,G$24,0)-IF($B124=0,H_Acq+H_Board,0)-IF($B124=1,G$23,0)-IF(AND($B124&gt;=1,$B124&lt;=G$15),G$18+H_ServNPL,0)-IF(G$14="",IF($B124=2,G$16*H_LegalShare,0)+IF($B124=G$15,G$16*(1-H_LegalShare),0),IF($B124=G$15,G$16,0))</f>
        <v>0</v>
      </c>
      <c r="H224" s="19" t="n">
        <f aca="false">IF($B124=H$15,H$24,0)-IF($B124=0,H_Acq+H_Board,0)-IF($B124=1,H$23,0)-IF(AND($B124&gt;=1,$B124&lt;=H$15),H$18+H_ServNPL,0)-IF(H$14="",IF($B124=2,H$16*H_LegalShare,0)+IF($B124=H$15,H$16*(1-H_LegalShare),0),IF($B124=H$15,H$16,0))</f>
        <v>-298.666666666667</v>
      </c>
      <c r="I224" s="19" t="n">
        <f aca="false">IF($B124=I$15,I$24,0)-IF($B124=0,H_Acq+H_Board,0)-IF($B124=1,I$23,0)-IF(AND($B124&gt;=1,$B124&lt;=I$15),I$18+H_ServNPL,0)-IF(I$14="",IF($B124=2,I$16*H_LegalShare,0)+IF($B124=I$15,I$16*(1-H_LegalShare),0),IF($B124=I$15,I$16,0))</f>
        <v>0</v>
      </c>
      <c r="J224" s="19" t="n">
        <f aca="false">IF($B124=J$15,J$24,0)-IF($B124=0,H_Acq+H_Board,0)-IF($B124=1,J$23,0)-IF(AND($B124&gt;=1,$B124&lt;=J$15),J$18+H_ServNPL,0)-IF(J$14="",IF($B124=2,J$16*H_LegalShare,0)+IF($B124=J$15,J$16*(1-H_LegalShare),0),IF($B124=J$15,J$16,0))</f>
        <v>-95</v>
      </c>
    </row>
    <row r="225" customFormat="false" ht="15" hidden="false" customHeight="false" outlineLevel="0" collapsed="false">
      <c r="B225" s="0" t="n">
        <v>24</v>
      </c>
      <c r="C225" s="19" t="n">
        <f aca="false">IF($B125=C$15,C$24,0)-IF($B125=0,H_Acq+H_Board,0)-IF($B125=1,C$23,0)-IF(AND($B125&gt;=1,$B125&lt;=C$15),C$18+H_ServNPL,0)-IF(C$14="",IF($B125=2,C$16*H_LegalShare,0)+IF($B125=C$15,C$16*(1-H_LegalShare),0),IF($B125=C$15,C$16,0))</f>
        <v>0</v>
      </c>
      <c r="D225" s="19" t="n">
        <f aca="false">IF($B125=D$15,D$24,0)-IF($B125=0,H_Acq+H_Board,0)-IF($B125=1,D$23,0)-IF(AND($B125&gt;=1,$B125&lt;=D$15),D$18+H_ServNPL,0)-IF(D$14="",IF($B125=2,D$16*H_LegalShare,0)+IF($B125=D$15,D$16*(1-H_LegalShare),0),IF($B125=D$15,D$16,0))</f>
        <v>-561.083333333333</v>
      </c>
      <c r="E225" s="19" t="n">
        <f aca="false">IF($B125=E$15,E$24,0)-IF($B125=0,H_Acq+H_Board,0)-IF($B125=1,E$23,0)-IF(AND($B125&gt;=1,$B125&lt;=E$15),E$18+H_ServNPL,0)-IF(E$14="",IF($B125=2,E$16*H_LegalShare,0)+IF($B125=E$15,E$16*(1-H_LegalShare),0),IF($B125=E$15,E$16,0))</f>
        <v>0</v>
      </c>
      <c r="F225" s="19" t="n">
        <f aca="false">IF($B125=F$15,F$24,0)-IF($B125=0,H_Acq+H_Board,0)-IF($B125=1,F$23,0)-IF(AND($B125&gt;=1,$B125&lt;=F$15),F$18+H_ServNPL,0)-IF(F$14="",IF($B125=2,F$16*H_LegalShare,0)+IF($B125=F$15,F$16*(1-H_LegalShare),0),IF($B125=F$15,F$16,0))</f>
        <v>0</v>
      </c>
      <c r="G225" s="19" t="n">
        <f aca="false">IF($B125=G$15,G$24,0)-IF($B125=0,H_Acq+H_Board,0)-IF($B125=1,G$23,0)-IF(AND($B125&gt;=1,$B125&lt;=G$15),G$18+H_ServNPL,0)-IF(G$14="",IF($B125=2,G$16*H_LegalShare,0)+IF($B125=G$15,G$16*(1-H_LegalShare),0),IF($B125=G$15,G$16,0))</f>
        <v>0</v>
      </c>
      <c r="H225" s="19" t="n">
        <f aca="false">IF($B125=H$15,H$24,0)-IF($B125=0,H_Acq+H_Board,0)-IF($B125=1,H$23,0)-IF(AND($B125&gt;=1,$B125&lt;=H$15),H$18+H_ServNPL,0)-IF(H$14="",IF($B125=2,H$16*H_LegalShare,0)+IF($B125=H$15,H$16*(1-H_LegalShare),0),IF($B125=H$15,H$16,0))</f>
        <v>-298.666666666667</v>
      </c>
      <c r="I225" s="19" t="n">
        <f aca="false">IF($B125=I$15,I$24,0)-IF($B125=0,H_Acq+H_Board,0)-IF($B125=1,I$23,0)-IF(AND($B125&gt;=1,$B125&lt;=I$15),I$18+H_ServNPL,0)-IF(I$14="",IF($B125=2,I$16*H_LegalShare,0)+IF($B125=I$15,I$16*(1-H_LegalShare),0),IF($B125=I$15,I$16,0))</f>
        <v>0</v>
      </c>
      <c r="J225" s="19" t="n">
        <f aca="false">IF($B125=J$15,J$24,0)-IF($B125=0,H_Acq+H_Board,0)-IF($B125=1,J$23,0)-IF(AND($B125&gt;=1,$B125&lt;=J$15),J$18+H_ServNPL,0)-IF(J$14="",IF($B125=2,J$16*H_LegalShare,0)+IF($B125=J$15,J$16*(1-H_LegalShare),0),IF($B125=J$15,J$16,0))</f>
        <v>-95</v>
      </c>
    </row>
    <row r="226" customFormat="false" ht="15" hidden="false" customHeight="false" outlineLevel="0" collapsed="false">
      <c r="B226" s="0" t="n">
        <v>25</v>
      </c>
      <c r="C226" s="19" t="n">
        <f aca="false">IF($B126=C$15,C$24,0)-IF($B126=0,H_Acq+H_Board,0)-IF($B126=1,C$23,0)-IF(AND($B126&gt;=1,$B126&lt;=C$15),C$18+H_ServNPL,0)-IF(C$14="",IF($B126=2,C$16*H_LegalShare,0)+IF($B126=C$15,C$16*(1-H_LegalShare),0),IF($B126=C$15,C$16,0))</f>
        <v>0</v>
      </c>
      <c r="D226" s="19" t="n">
        <f aca="false">IF($B126=D$15,D$24,0)-IF($B126=0,H_Acq+H_Board,0)-IF($B126=1,D$23,0)-IF(AND($B126&gt;=1,$B126&lt;=D$15),D$18+H_ServNPL,0)-IF(D$14="",IF($B126=2,D$16*H_LegalShare,0)+IF($B126=D$15,D$16*(1-H_LegalShare),0),IF($B126=D$15,D$16,0))</f>
        <v>-561.083333333333</v>
      </c>
      <c r="E226" s="19" t="n">
        <f aca="false">IF($B126=E$15,E$24,0)-IF($B126=0,H_Acq+H_Board,0)-IF($B126=1,E$23,0)-IF(AND($B126&gt;=1,$B126&lt;=E$15),E$18+H_ServNPL,0)-IF(E$14="",IF($B126=2,E$16*H_LegalShare,0)+IF($B126=E$15,E$16*(1-H_LegalShare),0),IF($B126=E$15,E$16,0))</f>
        <v>0</v>
      </c>
      <c r="F226" s="19" t="n">
        <f aca="false">IF($B126=F$15,F$24,0)-IF($B126=0,H_Acq+H_Board,0)-IF($B126=1,F$23,0)-IF(AND($B126&gt;=1,$B126&lt;=F$15),F$18+H_ServNPL,0)-IF(F$14="",IF($B126=2,F$16*H_LegalShare,0)+IF($B126=F$15,F$16*(1-H_LegalShare),0),IF($B126=F$15,F$16,0))</f>
        <v>0</v>
      </c>
      <c r="G226" s="19" t="n">
        <f aca="false">IF($B126=G$15,G$24,0)-IF($B126=0,H_Acq+H_Board,0)-IF($B126=1,G$23,0)-IF(AND($B126&gt;=1,$B126&lt;=G$15),G$18+H_ServNPL,0)-IF(G$14="",IF($B126=2,G$16*H_LegalShare,0)+IF($B126=G$15,G$16*(1-H_LegalShare),0),IF($B126=G$15,G$16,0))</f>
        <v>0</v>
      </c>
      <c r="H226" s="19" t="n">
        <f aca="false">IF($B126=H$15,H$24,0)-IF($B126=0,H_Acq+H_Board,0)-IF($B126=1,H$23,0)-IF(AND($B126&gt;=1,$B126&lt;=H$15),H$18+H_ServNPL,0)-IF(H$14="",IF($B126=2,H$16*H_LegalShare,0)+IF($B126=H$15,H$16*(1-H_LegalShare),0),IF($B126=H$15,H$16,0))</f>
        <v>-298.666666666667</v>
      </c>
      <c r="I226" s="19" t="n">
        <f aca="false">IF($B126=I$15,I$24,0)-IF($B126=0,H_Acq+H_Board,0)-IF($B126=1,I$23,0)-IF(AND($B126&gt;=1,$B126&lt;=I$15),I$18+H_ServNPL,0)-IF(I$14="",IF($B126=2,I$16*H_LegalShare,0)+IF($B126=I$15,I$16*(1-H_LegalShare),0),IF($B126=I$15,I$16,0))</f>
        <v>0</v>
      </c>
      <c r="J226" s="19" t="n">
        <f aca="false">IF($B126=J$15,J$24,0)-IF($B126=0,H_Acq+H_Board,0)-IF($B126=1,J$23,0)-IF(AND($B126&gt;=1,$B126&lt;=J$15),J$18+H_ServNPL,0)-IF(J$14="",IF($B126=2,J$16*H_LegalShare,0)+IF($B126=J$15,J$16*(1-H_LegalShare),0),IF($B126=J$15,J$16,0))</f>
        <v>-95</v>
      </c>
    </row>
    <row r="227" customFormat="false" ht="15" hidden="false" customHeight="false" outlineLevel="0" collapsed="false">
      <c r="B227" s="0" t="n">
        <v>26</v>
      </c>
      <c r="C227" s="19" t="n">
        <f aca="false">IF($B127=C$15,C$24,0)-IF($B127=0,H_Acq+H_Board,0)-IF($B127=1,C$23,0)-IF(AND($B127&gt;=1,$B127&lt;=C$15),C$18+H_ServNPL,0)-IF(C$14="",IF($B127=2,C$16*H_LegalShare,0)+IF($B127=C$15,C$16*(1-H_LegalShare),0),IF($B127=C$15,C$16,0))</f>
        <v>0</v>
      </c>
      <c r="D227" s="19" t="n">
        <f aca="false">IF($B127=D$15,D$24,0)-IF($B127=0,H_Acq+H_Board,0)-IF($B127=1,D$23,0)-IF(AND($B127&gt;=1,$B127&lt;=D$15),D$18+H_ServNPL,0)-IF(D$14="",IF($B127=2,D$16*H_LegalShare,0)+IF($B127=D$15,D$16*(1-H_LegalShare),0),IF($B127=D$15,D$16,0))</f>
        <v>-561.083333333333</v>
      </c>
      <c r="E227" s="19" t="n">
        <f aca="false">IF($B127=E$15,E$24,0)-IF($B127=0,H_Acq+H_Board,0)-IF($B127=1,E$23,0)-IF(AND($B127&gt;=1,$B127&lt;=E$15),E$18+H_ServNPL,0)-IF(E$14="",IF($B127=2,E$16*H_LegalShare,0)+IF($B127=E$15,E$16*(1-H_LegalShare),0),IF($B127=E$15,E$16,0))</f>
        <v>0</v>
      </c>
      <c r="F227" s="19" t="n">
        <f aca="false">IF($B127=F$15,F$24,0)-IF($B127=0,H_Acq+H_Board,0)-IF($B127=1,F$23,0)-IF(AND($B127&gt;=1,$B127&lt;=F$15),F$18+H_ServNPL,0)-IF(F$14="",IF($B127=2,F$16*H_LegalShare,0)+IF($B127=F$15,F$16*(1-H_LegalShare),0),IF($B127=F$15,F$16,0))</f>
        <v>0</v>
      </c>
      <c r="G227" s="19" t="n">
        <f aca="false">IF($B127=G$15,G$24,0)-IF($B127=0,H_Acq+H_Board,0)-IF($B127=1,G$23,0)-IF(AND($B127&gt;=1,$B127&lt;=G$15),G$18+H_ServNPL,0)-IF(G$14="",IF($B127=2,G$16*H_LegalShare,0)+IF($B127=G$15,G$16*(1-H_LegalShare),0),IF($B127=G$15,G$16,0))</f>
        <v>0</v>
      </c>
      <c r="H227" s="19" t="n">
        <f aca="false">IF($B127=H$15,H$24,0)-IF($B127=0,H_Acq+H_Board,0)-IF($B127=1,H$23,0)-IF(AND($B127&gt;=1,$B127&lt;=H$15),H$18+H_ServNPL,0)-IF(H$14="",IF($B127=2,H$16*H_LegalShare,0)+IF($B127=H$15,H$16*(1-H_LegalShare),0),IF($B127=H$15,H$16,0))</f>
        <v>-298.666666666667</v>
      </c>
      <c r="I227" s="19" t="n">
        <f aca="false">IF($B127=I$15,I$24,0)-IF($B127=0,H_Acq+H_Board,0)-IF($B127=1,I$23,0)-IF(AND($B127&gt;=1,$B127&lt;=I$15),I$18+H_ServNPL,0)-IF(I$14="",IF($B127=2,I$16*H_LegalShare,0)+IF($B127=I$15,I$16*(1-H_LegalShare),0),IF($B127=I$15,I$16,0))</f>
        <v>0</v>
      </c>
      <c r="J227" s="19" t="n">
        <f aca="false">IF($B127=J$15,J$24,0)-IF($B127=0,H_Acq+H_Board,0)-IF($B127=1,J$23,0)-IF(AND($B127&gt;=1,$B127&lt;=J$15),J$18+H_ServNPL,0)-IF(J$14="",IF($B127=2,J$16*H_LegalShare,0)+IF($B127=J$15,J$16*(1-H_LegalShare),0),IF($B127=J$15,J$16,0))</f>
        <v>-95</v>
      </c>
    </row>
    <row r="228" customFormat="false" ht="15" hidden="false" customHeight="false" outlineLevel="0" collapsed="false">
      <c r="B228" s="0" t="n">
        <v>27</v>
      </c>
      <c r="C228" s="19" t="n">
        <f aca="false">IF($B128=C$15,C$24,0)-IF($B128=0,H_Acq+H_Board,0)-IF($B128=1,C$23,0)-IF(AND($B128&gt;=1,$B128&lt;=C$15),C$18+H_ServNPL,0)-IF(C$14="",IF($B128=2,C$16*H_LegalShare,0)+IF($B128=C$15,C$16*(1-H_LegalShare),0),IF($B128=C$15,C$16,0))</f>
        <v>0</v>
      </c>
      <c r="D228" s="19" t="n">
        <f aca="false">IF($B128=D$15,D$24,0)-IF($B128=0,H_Acq+H_Board,0)-IF($B128=1,D$23,0)-IF(AND($B128&gt;=1,$B128&lt;=D$15),D$18+H_ServNPL,0)-IF(D$14="",IF($B128=2,D$16*H_LegalShare,0)+IF($B128=D$15,D$16*(1-H_LegalShare),0),IF($B128=D$15,D$16,0))</f>
        <v>-561.083333333333</v>
      </c>
      <c r="E228" s="19" t="n">
        <f aca="false">IF($B128=E$15,E$24,0)-IF($B128=0,H_Acq+H_Board,0)-IF($B128=1,E$23,0)-IF(AND($B128&gt;=1,$B128&lt;=E$15),E$18+H_ServNPL,0)-IF(E$14="",IF($B128=2,E$16*H_LegalShare,0)+IF($B128=E$15,E$16*(1-H_LegalShare),0),IF($B128=E$15,E$16,0))</f>
        <v>0</v>
      </c>
      <c r="F228" s="19" t="n">
        <f aca="false">IF($B128=F$15,F$24,0)-IF($B128=0,H_Acq+H_Board,0)-IF($B128=1,F$23,0)-IF(AND($B128&gt;=1,$B128&lt;=F$15),F$18+H_ServNPL,0)-IF(F$14="",IF($B128=2,F$16*H_LegalShare,0)+IF($B128=F$15,F$16*(1-H_LegalShare),0),IF($B128=F$15,F$16,0))</f>
        <v>0</v>
      </c>
      <c r="G228" s="19" t="n">
        <f aca="false">IF($B128=G$15,G$24,0)-IF($B128=0,H_Acq+H_Board,0)-IF($B128=1,G$23,0)-IF(AND($B128&gt;=1,$B128&lt;=G$15),G$18+H_ServNPL,0)-IF(G$14="",IF($B128=2,G$16*H_LegalShare,0)+IF($B128=G$15,G$16*(1-H_LegalShare),0),IF($B128=G$15,G$16,0))</f>
        <v>0</v>
      </c>
      <c r="H228" s="19" t="n">
        <f aca="false">IF($B128=H$15,H$24,0)-IF($B128=0,H_Acq+H_Board,0)-IF($B128=1,H$23,0)-IF(AND($B128&gt;=1,$B128&lt;=H$15),H$18+H_ServNPL,0)-IF(H$14="",IF($B128=2,H$16*H_LegalShare,0)+IF($B128=H$15,H$16*(1-H_LegalShare),0),IF($B128=H$15,H$16,0))</f>
        <v>-298.666666666667</v>
      </c>
      <c r="I228" s="19" t="n">
        <f aca="false">IF($B128=I$15,I$24,0)-IF($B128=0,H_Acq+H_Board,0)-IF($B128=1,I$23,0)-IF(AND($B128&gt;=1,$B128&lt;=I$15),I$18+H_ServNPL,0)-IF(I$14="",IF($B128=2,I$16*H_LegalShare,0)+IF($B128=I$15,I$16*(1-H_LegalShare),0),IF($B128=I$15,I$16,0))</f>
        <v>0</v>
      </c>
      <c r="J228" s="19" t="n">
        <f aca="false">IF($B128=J$15,J$24,0)-IF($B128=0,H_Acq+H_Board,0)-IF($B128=1,J$23,0)-IF(AND($B128&gt;=1,$B128&lt;=J$15),J$18+H_ServNPL,0)-IF(J$14="",IF($B128=2,J$16*H_LegalShare,0)+IF($B128=J$15,J$16*(1-H_LegalShare),0),IF($B128=J$15,J$16,0))</f>
        <v>-95</v>
      </c>
    </row>
    <row r="229" customFormat="false" ht="15" hidden="false" customHeight="false" outlineLevel="0" collapsed="false">
      <c r="B229" s="0" t="n">
        <v>28</v>
      </c>
      <c r="C229" s="19" t="n">
        <f aca="false">IF($B129=C$15,C$24,0)-IF($B129=0,H_Acq+H_Board,0)-IF($B129=1,C$23,0)-IF(AND($B129&gt;=1,$B129&lt;=C$15),C$18+H_ServNPL,0)-IF(C$14="",IF($B129=2,C$16*H_LegalShare,0)+IF($B129=C$15,C$16*(1-H_LegalShare),0),IF($B129=C$15,C$16,0))</f>
        <v>0</v>
      </c>
      <c r="D229" s="19" t="n">
        <f aca="false">IF($B129=D$15,D$24,0)-IF($B129=0,H_Acq+H_Board,0)-IF($B129=1,D$23,0)-IF(AND($B129&gt;=1,$B129&lt;=D$15),D$18+H_ServNPL,0)-IF(D$14="",IF($B129=2,D$16*H_LegalShare,0)+IF($B129=D$15,D$16*(1-H_LegalShare),0),IF($B129=D$15,D$16,0))</f>
        <v>-561.083333333333</v>
      </c>
      <c r="E229" s="19" t="n">
        <f aca="false">IF($B129=E$15,E$24,0)-IF($B129=0,H_Acq+H_Board,0)-IF($B129=1,E$23,0)-IF(AND($B129&gt;=1,$B129&lt;=E$15),E$18+H_ServNPL,0)-IF(E$14="",IF($B129=2,E$16*H_LegalShare,0)+IF($B129=E$15,E$16*(1-H_LegalShare),0),IF($B129=E$15,E$16,0))</f>
        <v>0</v>
      </c>
      <c r="F229" s="19" t="n">
        <f aca="false">IF($B129=F$15,F$24,0)-IF($B129=0,H_Acq+H_Board,0)-IF($B129=1,F$23,0)-IF(AND($B129&gt;=1,$B129&lt;=F$15),F$18+H_ServNPL,0)-IF(F$14="",IF($B129=2,F$16*H_LegalShare,0)+IF($B129=F$15,F$16*(1-H_LegalShare),0),IF($B129=F$15,F$16,0))</f>
        <v>0</v>
      </c>
      <c r="G229" s="19" t="n">
        <f aca="false">IF($B129=G$15,G$24,0)-IF($B129=0,H_Acq+H_Board,0)-IF($B129=1,G$23,0)-IF(AND($B129&gt;=1,$B129&lt;=G$15),G$18+H_ServNPL,0)-IF(G$14="",IF($B129=2,G$16*H_LegalShare,0)+IF($B129=G$15,G$16*(1-H_LegalShare),0),IF($B129=G$15,G$16,0))</f>
        <v>0</v>
      </c>
      <c r="H229" s="19" t="n">
        <f aca="false">IF($B129=H$15,H$24,0)-IF($B129=0,H_Acq+H_Board,0)-IF($B129=1,H$23,0)-IF(AND($B129&gt;=1,$B129&lt;=H$15),H$18+H_ServNPL,0)-IF(H$14="",IF($B129=2,H$16*H_LegalShare,0)+IF($B129=H$15,H$16*(1-H_LegalShare),0),IF($B129=H$15,H$16,0))</f>
        <v>-298.666666666667</v>
      </c>
      <c r="I229" s="19" t="n">
        <f aca="false">IF($B129=I$15,I$24,0)-IF($B129=0,H_Acq+H_Board,0)-IF($B129=1,I$23,0)-IF(AND($B129&gt;=1,$B129&lt;=I$15),I$18+H_ServNPL,0)-IF(I$14="",IF($B129=2,I$16*H_LegalShare,0)+IF($B129=I$15,I$16*(1-H_LegalShare),0),IF($B129=I$15,I$16,0))</f>
        <v>0</v>
      </c>
      <c r="J229" s="19" t="n">
        <f aca="false">IF($B129=J$15,J$24,0)-IF($B129=0,H_Acq+H_Board,0)-IF($B129=1,J$23,0)-IF(AND($B129&gt;=1,$B129&lt;=J$15),J$18+H_ServNPL,0)-IF(J$14="",IF($B129=2,J$16*H_LegalShare,0)+IF($B129=J$15,J$16*(1-H_LegalShare),0),IF($B129=J$15,J$16,0))</f>
        <v>-95</v>
      </c>
    </row>
    <row r="230" customFormat="false" ht="15" hidden="false" customHeight="false" outlineLevel="0" collapsed="false">
      <c r="B230" s="0" t="n">
        <v>29</v>
      </c>
      <c r="C230" s="19" t="n">
        <f aca="false">IF($B130=C$15,C$24,0)-IF($B130=0,H_Acq+H_Board,0)-IF($B130=1,C$23,0)-IF(AND($B130&gt;=1,$B130&lt;=C$15),C$18+H_ServNPL,0)-IF(C$14="",IF($B130=2,C$16*H_LegalShare,0)+IF($B130=C$15,C$16*(1-H_LegalShare),0),IF($B130=C$15,C$16,0))</f>
        <v>0</v>
      </c>
      <c r="D230" s="19" t="n">
        <f aca="false">IF($B130=D$15,D$24,0)-IF($B130=0,H_Acq+H_Board,0)-IF($B130=1,D$23,0)-IF(AND($B130&gt;=1,$B130&lt;=D$15),D$18+H_ServNPL,0)-IF(D$14="",IF($B130=2,D$16*H_LegalShare,0)+IF($B130=D$15,D$16*(1-H_LegalShare),0),IF($B130=D$15,D$16,0))</f>
        <v>-561.083333333333</v>
      </c>
      <c r="E230" s="19" t="n">
        <f aca="false">IF($B130=E$15,E$24,0)-IF($B130=0,H_Acq+H_Board,0)-IF($B130=1,E$23,0)-IF(AND($B130&gt;=1,$B130&lt;=E$15),E$18+H_ServNPL,0)-IF(E$14="",IF($B130=2,E$16*H_LegalShare,0)+IF($B130=E$15,E$16*(1-H_LegalShare),0),IF($B130=E$15,E$16,0))</f>
        <v>0</v>
      </c>
      <c r="F230" s="19" t="n">
        <f aca="false">IF($B130=F$15,F$24,0)-IF($B130=0,H_Acq+H_Board,0)-IF($B130=1,F$23,0)-IF(AND($B130&gt;=1,$B130&lt;=F$15),F$18+H_ServNPL,0)-IF(F$14="",IF($B130=2,F$16*H_LegalShare,0)+IF($B130=F$15,F$16*(1-H_LegalShare),0),IF($B130=F$15,F$16,0))</f>
        <v>0</v>
      </c>
      <c r="G230" s="19" t="n">
        <f aca="false">IF($B130=G$15,G$24,0)-IF($B130=0,H_Acq+H_Board,0)-IF($B130=1,G$23,0)-IF(AND($B130&gt;=1,$B130&lt;=G$15),G$18+H_ServNPL,0)-IF(G$14="",IF($B130=2,G$16*H_LegalShare,0)+IF($B130=G$15,G$16*(1-H_LegalShare),0),IF($B130=G$15,G$16,0))</f>
        <v>0</v>
      </c>
      <c r="H230" s="19" t="n">
        <f aca="false">IF($B130=H$15,H$24,0)-IF($B130=0,H_Acq+H_Board,0)-IF($B130=1,H$23,0)-IF(AND($B130&gt;=1,$B130&lt;=H$15),H$18+H_ServNPL,0)-IF(H$14="",IF($B130=2,H$16*H_LegalShare,0)+IF($B130=H$15,H$16*(1-H_LegalShare),0),IF($B130=H$15,H$16,0))</f>
        <v>-298.666666666667</v>
      </c>
      <c r="I230" s="19" t="n">
        <f aca="false">IF($B130=I$15,I$24,0)-IF($B130=0,H_Acq+H_Board,0)-IF($B130=1,I$23,0)-IF(AND($B130&gt;=1,$B130&lt;=I$15),I$18+H_ServNPL,0)-IF(I$14="",IF($B130=2,I$16*H_LegalShare,0)+IF($B130=I$15,I$16*(1-H_LegalShare),0),IF($B130=I$15,I$16,0))</f>
        <v>0</v>
      </c>
      <c r="J230" s="19" t="n">
        <f aca="false">IF($B130=J$15,J$24,0)-IF($B130=0,H_Acq+H_Board,0)-IF($B130=1,J$23,0)-IF(AND($B130&gt;=1,$B130&lt;=J$15),J$18+H_ServNPL,0)-IF(J$14="",IF($B130=2,J$16*H_LegalShare,0)+IF($B130=J$15,J$16*(1-H_LegalShare),0),IF($B130=J$15,J$16,0))</f>
        <v>-95</v>
      </c>
    </row>
    <row r="231" customFormat="false" ht="15" hidden="false" customHeight="false" outlineLevel="0" collapsed="false">
      <c r="B231" s="0" t="n">
        <v>30</v>
      </c>
      <c r="C231" s="19" t="n">
        <f aca="false">IF($B131=C$15,C$24,0)-IF($B131=0,H_Acq+H_Board,0)-IF($B131=1,C$23,0)-IF(AND($B131&gt;=1,$B131&lt;=C$15),C$18+H_ServNPL,0)-IF(C$14="",IF($B131=2,C$16*H_LegalShare,0)+IF($B131=C$15,C$16*(1-H_LegalShare),0),IF($B131=C$15,C$16,0))</f>
        <v>0</v>
      </c>
      <c r="D231" s="19" t="n">
        <f aca="false">IF($B131=D$15,D$24,0)-IF($B131=0,H_Acq+H_Board,0)-IF($B131=1,D$23,0)-IF(AND($B131&gt;=1,$B131&lt;=D$15),D$18+H_ServNPL,0)-IF(D$14="",IF($B131=2,D$16*H_LegalShare,0)+IF($B131=D$15,D$16*(1-H_LegalShare),0),IF($B131=D$15,D$16,0))</f>
        <v>291335.416666667</v>
      </c>
      <c r="E231" s="19" t="n">
        <f aca="false">IF($B131=E$15,E$24,0)-IF($B131=0,H_Acq+H_Board,0)-IF($B131=1,E$23,0)-IF(AND($B131&gt;=1,$B131&lt;=E$15),E$18+H_ServNPL,0)-IF(E$14="",IF($B131=2,E$16*H_LegalShare,0)+IF($B131=E$15,E$16*(1-H_LegalShare),0),IF($B131=E$15,E$16,0))</f>
        <v>0</v>
      </c>
      <c r="F231" s="19" t="n">
        <f aca="false">IF($B131=F$15,F$24,0)-IF($B131=0,H_Acq+H_Board,0)-IF($B131=1,F$23,0)-IF(AND($B131&gt;=1,$B131&lt;=F$15),F$18+H_ServNPL,0)-IF(F$14="",IF($B131=2,F$16*H_LegalShare,0)+IF($B131=F$15,F$16*(1-H_LegalShare),0),IF($B131=F$15,F$16,0))</f>
        <v>0</v>
      </c>
      <c r="G231" s="19" t="n">
        <f aca="false">IF($B131=G$15,G$24,0)-IF($B131=0,H_Acq+H_Board,0)-IF($B131=1,G$23,0)-IF(AND($B131&gt;=1,$B131&lt;=G$15),G$18+H_ServNPL,0)-IF(G$14="",IF($B131=2,G$16*H_LegalShare,0)+IF($B131=G$15,G$16*(1-H_LegalShare),0),IF($B131=G$15,G$16,0))</f>
        <v>0</v>
      </c>
      <c r="H231" s="19" t="n">
        <f aca="false">IF($B131=H$15,H$24,0)-IF($B131=0,H_Acq+H_Board,0)-IF($B131=1,H$23,0)-IF(AND($B131&gt;=1,$B131&lt;=H$15),H$18+H_ServNPL,0)-IF(H$14="",IF($B131=2,H$16*H_LegalShare,0)+IF($B131=H$15,H$16*(1-H_LegalShare),0),IF($B131=H$15,H$16,0))</f>
        <v>125957.333333333</v>
      </c>
      <c r="I231" s="19" t="n">
        <f aca="false">IF($B131=I$15,I$24,0)-IF($B131=0,H_Acq+H_Board,0)-IF($B131=1,I$23,0)-IF(AND($B131&gt;=1,$B131&lt;=I$15),I$18+H_ServNPL,0)-IF(I$14="",IF($B131=2,I$16*H_LegalShare,0)+IF($B131=I$15,I$16*(1-H_LegalShare),0),IF($B131=I$15,I$16,0))</f>
        <v>0</v>
      </c>
      <c r="J231" s="19" t="n">
        <f aca="false">IF($B131=J$15,J$24,0)-IF($B131=0,H_Acq+H_Board,0)-IF($B131=1,J$23,0)-IF(AND($B131&gt;=1,$B131&lt;=J$15),J$18+H_ServNPL,0)-IF(J$14="",IF($B131=2,J$16*H_LegalShare,0)+IF($B131=J$15,J$16*(1-H_LegalShare),0),IF($B131=J$15,J$16,0))</f>
        <v>57455</v>
      </c>
    </row>
    <row r="232" customFormat="false" ht="15" hidden="false" customHeight="false" outlineLevel="0" collapsed="false">
      <c r="B232" s="0" t="n">
        <v>31</v>
      </c>
      <c r="C232" s="19" t="n">
        <f aca="false">IF($B132=C$15,C$24,0)-IF($B132=0,H_Acq+H_Board,0)-IF($B132=1,C$23,0)-IF(AND($B132&gt;=1,$B132&lt;=C$15),C$18+H_ServNPL,0)-IF(C$14="",IF($B132=2,C$16*H_LegalShare,0)+IF($B132=C$15,C$16*(1-H_LegalShare),0),IF($B132=C$15,C$16,0))</f>
        <v>0</v>
      </c>
      <c r="D232" s="19" t="n">
        <f aca="false">IF($B132=D$15,D$24,0)-IF($B132=0,H_Acq+H_Board,0)-IF($B132=1,D$23,0)-IF(AND($B132&gt;=1,$B132&lt;=D$15),D$18+H_ServNPL,0)-IF(D$14="",IF($B132=2,D$16*H_LegalShare,0)+IF($B132=D$15,D$16*(1-H_LegalShare),0),IF($B132=D$15,D$16,0))</f>
        <v>0</v>
      </c>
      <c r="E232" s="19" t="n">
        <f aca="false">IF($B132=E$15,E$24,0)-IF($B132=0,H_Acq+H_Board,0)-IF($B132=1,E$23,0)-IF(AND($B132&gt;=1,$B132&lt;=E$15),E$18+H_ServNPL,0)-IF(E$14="",IF($B132=2,E$16*H_LegalShare,0)+IF($B132=E$15,E$16*(1-H_LegalShare),0),IF($B132=E$15,E$16,0))</f>
        <v>0</v>
      </c>
      <c r="F232" s="19" t="n">
        <f aca="false">IF($B132=F$15,F$24,0)-IF($B132=0,H_Acq+H_Board,0)-IF($B132=1,F$23,0)-IF(AND($B132&gt;=1,$B132&lt;=F$15),F$18+H_ServNPL,0)-IF(F$14="",IF($B132=2,F$16*H_LegalShare,0)+IF($B132=F$15,F$16*(1-H_LegalShare),0),IF($B132=F$15,F$16,0))</f>
        <v>0</v>
      </c>
      <c r="G232" s="19" t="n">
        <f aca="false">IF($B132=G$15,G$24,0)-IF($B132=0,H_Acq+H_Board,0)-IF($B132=1,G$23,0)-IF(AND($B132&gt;=1,$B132&lt;=G$15),G$18+H_ServNPL,0)-IF(G$14="",IF($B132=2,G$16*H_LegalShare,0)+IF($B132=G$15,G$16*(1-H_LegalShare),0),IF($B132=G$15,G$16,0))</f>
        <v>0</v>
      </c>
      <c r="H232" s="19" t="n">
        <f aca="false">IF($B132=H$15,H$24,0)-IF($B132=0,H_Acq+H_Board,0)-IF($B132=1,H$23,0)-IF(AND($B132&gt;=1,$B132&lt;=H$15),H$18+H_ServNPL,0)-IF(H$14="",IF($B132=2,H$16*H_LegalShare,0)+IF($B132=H$15,H$16*(1-H_LegalShare),0),IF($B132=H$15,H$16,0))</f>
        <v>0</v>
      </c>
      <c r="I232" s="19" t="n">
        <f aca="false">IF($B132=I$15,I$24,0)-IF($B132=0,H_Acq+H_Board,0)-IF($B132=1,I$23,0)-IF(AND($B132&gt;=1,$B132&lt;=I$15),I$18+H_ServNPL,0)-IF(I$14="",IF($B132=2,I$16*H_LegalShare,0)+IF($B132=I$15,I$16*(1-H_LegalShare),0),IF($B132=I$15,I$16,0))</f>
        <v>0</v>
      </c>
      <c r="J232" s="19" t="n">
        <f aca="false">IF($B132=J$15,J$24,0)-IF($B132=0,H_Acq+H_Board,0)-IF($B132=1,J$23,0)-IF(AND($B132&gt;=1,$B132&lt;=J$15),J$18+H_ServNPL,0)-IF(J$14="",IF($B132=2,J$16*H_LegalShare,0)+IF($B132=J$15,J$16*(1-H_LegalShare),0),IF($B132=J$15,J$16,0))</f>
        <v>0</v>
      </c>
    </row>
    <row r="233" customFormat="false" ht="15" hidden="false" customHeight="false" outlineLevel="0" collapsed="false">
      <c r="B233" s="0" t="n">
        <v>32</v>
      </c>
      <c r="C233" s="19" t="n">
        <f aca="false">IF($B133=C$15,C$24,0)-IF($B133=0,H_Acq+H_Board,0)-IF($B133=1,C$23,0)-IF(AND($B133&gt;=1,$B133&lt;=C$15),C$18+H_ServNPL,0)-IF(C$14="",IF($B133=2,C$16*H_LegalShare,0)+IF($B133=C$15,C$16*(1-H_LegalShare),0),IF($B133=C$15,C$16,0))</f>
        <v>0</v>
      </c>
      <c r="D233" s="19" t="n">
        <f aca="false">IF($B133=D$15,D$24,0)-IF($B133=0,H_Acq+H_Board,0)-IF($B133=1,D$23,0)-IF(AND($B133&gt;=1,$B133&lt;=D$15),D$18+H_ServNPL,0)-IF(D$14="",IF($B133=2,D$16*H_LegalShare,0)+IF($B133=D$15,D$16*(1-H_LegalShare),0),IF($B133=D$15,D$16,0))</f>
        <v>0</v>
      </c>
      <c r="E233" s="19" t="n">
        <f aca="false">IF($B133=E$15,E$24,0)-IF($B133=0,H_Acq+H_Board,0)-IF($B133=1,E$23,0)-IF(AND($B133&gt;=1,$B133&lt;=E$15),E$18+H_ServNPL,0)-IF(E$14="",IF($B133=2,E$16*H_LegalShare,0)+IF($B133=E$15,E$16*(1-H_LegalShare),0),IF($B133=E$15,E$16,0))</f>
        <v>0</v>
      </c>
      <c r="F233" s="19" t="n">
        <f aca="false">IF($B133=F$15,F$24,0)-IF($B133=0,H_Acq+H_Board,0)-IF($B133=1,F$23,0)-IF(AND($B133&gt;=1,$B133&lt;=F$15),F$18+H_ServNPL,0)-IF(F$14="",IF($B133=2,F$16*H_LegalShare,0)+IF($B133=F$15,F$16*(1-H_LegalShare),0),IF($B133=F$15,F$16,0))</f>
        <v>0</v>
      </c>
      <c r="G233" s="19" t="n">
        <f aca="false">IF($B133=G$15,G$24,0)-IF($B133=0,H_Acq+H_Board,0)-IF($B133=1,G$23,0)-IF(AND($B133&gt;=1,$B133&lt;=G$15),G$18+H_ServNPL,0)-IF(G$14="",IF($B133=2,G$16*H_LegalShare,0)+IF($B133=G$15,G$16*(1-H_LegalShare),0),IF($B133=G$15,G$16,0))</f>
        <v>0</v>
      </c>
      <c r="H233" s="19" t="n">
        <f aca="false">IF($B133=H$15,H$24,0)-IF($B133=0,H_Acq+H_Board,0)-IF($B133=1,H$23,0)-IF(AND($B133&gt;=1,$B133&lt;=H$15),H$18+H_ServNPL,0)-IF(H$14="",IF($B133=2,H$16*H_LegalShare,0)+IF($B133=H$15,H$16*(1-H_LegalShare),0),IF($B133=H$15,H$16,0))</f>
        <v>0</v>
      </c>
      <c r="I233" s="19" t="n">
        <f aca="false">IF($B133=I$15,I$24,0)-IF($B133=0,H_Acq+H_Board,0)-IF($B133=1,I$23,0)-IF(AND($B133&gt;=1,$B133&lt;=I$15),I$18+H_ServNPL,0)-IF(I$14="",IF($B133=2,I$16*H_LegalShare,0)+IF($B133=I$15,I$16*(1-H_LegalShare),0),IF($B133=I$15,I$16,0))</f>
        <v>0</v>
      </c>
      <c r="J233" s="19" t="n">
        <f aca="false">IF($B133=J$15,J$24,0)-IF($B133=0,H_Acq+H_Board,0)-IF($B133=1,J$23,0)-IF(AND($B133&gt;=1,$B133&lt;=J$15),J$18+H_ServNPL,0)-IF(J$14="",IF($B133=2,J$16*H_LegalShare,0)+IF($B133=J$15,J$16*(1-H_LegalShare),0),IF($B133=J$15,J$16,0))</f>
        <v>0</v>
      </c>
    </row>
    <row r="234" customFormat="false" ht="15" hidden="false" customHeight="false" outlineLevel="0" collapsed="false">
      <c r="B234" s="0" t="n">
        <v>33</v>
      </c>
      <c r="C234" s="19" t="n">
        <f aca="false">IF($B134=C$15,C$24,0)-IF($B134=0,H_Acq+H_Board,0)-IF($B134=1,C$23,0)-IF(AND($B134&gt;=1,$B134&lt;=C$15),C$18+H_ServNPL,0)-IF(C$14="",IF($B134=2,C$16*H_LegalShare,0)+IF($B134=C$15,C$16*(1-H_LegalShare),0),IF($B134=C$15,C$16,0))</f>
        <v>0</v>
      </c>
      <c r="D234" s="19" t="n">
        <f aca="false">IF($B134=D$15,D$24,0)-IF($B134=0,H_Acq+H_Board,0)-IF($B134=1,D$23,0)-IF(AND($B134&gt;=1,$B134&lt;=D$15),D$18+H_ServNPL,0)-IF(D$14="",IF($B134=2,D$16*H_LegalShare,0)+IF($B134=D$15,D$16*(1-H_LegalShare),0),IF($B134=D$15,D$16,0))</f>
        <v>0</v>
      </c>
      <c r="E234" s="19" t="n">
        <f aca="false">IF($B134=E$15,E$24,0)-IF($B134=0,H_Acq+H_Board,0)-IF($B134=1,E$23,0)-IF(AND($B134&gt;=1,$B134&lt;=E$15),E$18+H_ServNPL,0)-IF(E$14="",IF($B134=2,E$16*H_LegalShare,0)+IF($B134=E$15,E$16*(1-H_LegalShare),0),IF($B134=E$15,E$16,0))</f>
        <v>0</v>
      </c>
      <c r="F234" s="19" t="n">
        <f aca="false">IF($B134=F$15,F$24,0)-IF($B134=0,H_Acq+H_Board,0)-IF($B134=1,F$23,0)-IF(AND($B134&gt;=1,$B134&lt;=F$15),F$18+H_ServNPL,0)-IF(F$14="",IF($B134=2,F$16*H_LegalShare,0)+IF($B134=F$15,F$16*(1-H_LegalShare),0),IF($B134=F$15,F$16,0))</f>
        <v>0</v>
      </c>
      <c r="G234" s="19" t="n">
        <f aca="false">IF($B134=G$15,G$24,0)-IF($B134=0,H_Acq+H_Board,0)-IF($B134=1,G$23,0)-IF(AND($B134&gt;=1,$B134&lt;=G$15),G$18+H_ServNPL,0)-IF(G$14="",IF($B134=2,G$16*H_LegalShare,0)+IF($B134=G$15,G$16*(1-H_LegalShare),0),IF($B134=G$15,G$16,0))</f>
        <v>0</v>
      </c>
      <c r="H234" s="19" t="n">
        <f aca="false">IF($B134=H$15,H$24,0)-IF($B134=0,H_Acq+H_Board,0)-IF($B134=1,H$23,0)-IF(AND($B134&gt;=1,$B134&lt;=H$15),H$18+H_ServNPL,0)-IF(H$14="",IF($B134=2,H$16*H_LegalShare,0)+IF($B134=H$15,H$16*(1-H_LegalShare),0),IF($B134=H$15,H$16,0))</f>
        <v>0</v>
      </c>
      <c r="I234" s="19" t="n">
        <f aca="false">IF($B134=I$15,I$24,0)-IF($B134=0,H_Acq+H_Board,0)-IF($B134=1,I$23,0)-IF(AND($B134&gt;=1,$B134&lt;=I$15),I$18+H_ServNPL,0)-IF(I$14="",IF($B134=2,I$16*H_LegalShare,0)+IF($B134=I$15,I$16*(1-H_LegalShare),0),IF($B134=I$15,I$16,0))</f>
        <v>0</v>
      </c>
      <c r="J234" s="19" t="n">
        <f aca="false">IF($B134=J$15,J$24,0)-IF($B134=0,H_Acq+H_Board,0)-IF($B134=1,J$23,0)-IF(AND($B134&gt;=1,$B134&lt;=J$15),J$18+H_ServNPL,0)-IF(J$14="",IF($B134=2,J$16*H_LegalShare,0)+IF($B134=J$15,J$16*(1-H_LegalShare),0),IF($B134=J$15,J$16,0))</f>
        <v>0</v>
      </c>
    </row>
    <row r="235" customFormat="false" ht="15" hidden="false" customHeight="false" outlineLevel="0" collapsed="false">
      <c r="B235" s="0" t="n">
        <v>34</v>
      </c>
      <c r="C235" s="19" t="n">
        <f aca="false">IF($B135=C$15,C$24,0)-IF($B135=0,H_Acq+H_Board,0)-IF($B135=1,C$23,0)-IF(AND($B135&gt;=1,$B135&lt;=C$15),C$18+H_ServNPL,0)-IF(C$14="",IF($B135=2,C$16*H_LegalShare,0)+IF($B135=C$15,C$16*(1-H_LegalShare),0),IF($B135=C$15,C$16,0))</f>
        <v>0</v>
      </c>
      <c r="D235" s="19" t="n">
        <f aca="false">IF($B135=D$15,D$24,0)-IF($B135=0,H_Acq+H_Board,0)-IF($B135=1,D$23,0)-IF(AND($B135&gt;=1,$B135&lt;=D$15),D$18+H_ServNPL,0)-IF(D$14="",IF($B135=2,D$16*H_LegalShare,0)+IF($B135=D$15,D$16*(1-H_LegalShare),0),IF($B135=D$15,D$16,0))</f>
        <v>0</v>
      </c>
      <c r="E235" s="19" t="n">
        <f aca="false">IF($B135=E$15,E$24,0)-IF($B135=0,H_Acq+H_Board,0)-IF($B135=1,E$23,0)-IF(AND($B135&gt;=1,$B135&lt;=E$15),E$18+H_ServNPL,0)-IF(E$14="",IF($B135=2,E$16*H_LegalShare,0)+IF($B135=E$15,E$16*(1-H_LegalShare),0),IF($B135=E$15,E$16,0))</f>
        <v>0</v>
      </c>
      <c r="F235" s="19" t="n">
        <f aca="false">IF($B135=F$15,F$24,0)-IF($B135=0,H_Acq+H_Board,0)-IF($B135=1,F$23,0)-IF(AND($B135&gt;=1,$B135&lt;=F$15),F$18+H_ServNPL,0)-IF(F$14="",IF($B135=2,F$16*H_LegalShare,0)+IF($B135=F$15,F$16*(1-H_LegalShare),0),IF($B135=F$15,F$16,0))</f>
        <v>0</v>
      </c>
      <c r="G235" s="19" t="n">
        <f aca="false">IF($B135=G$15,G$24,0)-IF($B135=0,H_Acq+H_Board,0)-IF($B135=1,G$23,0)-IF(AND($B135&gt;=1,$B135&lt;=G$15),G$18+H_ServNPL,0)-IF(G$14="",IF($B135=2,G$16*H_LegalShare,0)+IF($B135=G$15,G$16*(1-H_LegalShare),0),IF($B135=G$15,G$16,0))</f>
        <v>0</v>
      </c>
      <c r="H235" s="19" t="n">
        <f aca="false">IF($B135=H$15,H$24,0)-IF($B135=0,H_Acq+H_Board,0)-IF($B135=1,H$23,0)-IF(AND($B135&gt;=1,$B135&lt;=H$15),H$18+H_ServNPL,0)-IF(H$14="",IF($B135=2,H$16*H_LegalShare,0)+IF($B135=H$15,H$16*(1-H_LegalShare),0),IF($B135=H$15,H$16,0))</f>
        <v>0</v>
      </c>
      <c r="I235" s="19" t="n">
        <f aca="false">IF($B135=I$15,I$24,0)-IF($B135=0,H_Acq+H_Board,0)-IF($B135=1,I$23,0)-IF(AND($B135&gt;=1,$B135&lt;=I$15),I$18+H_ServNPL,0)-IF(I$14="",IF($B135=2,I$16*H_LegalShare,0)+IF($B135=I$15,I$16*(1-H_LegalShare),0),IF($B135=I$15,I$16,0))</f>
        <v>0</v>
      </c>
      <c r="J235" s="19" t="n">
        <f aca="false">IF($B135=J$15,J$24,0)-IF($B135=0,H_Acq+H_Board,0)-IF($B135=1,J$23,0)-IF(AND($B135&gt;=1,$B135&lt;=J$15),J$18+H_ServNPL,0)-IF(J$14="",IF($B135=2,J$16*H_LegalShare,0)+IF($B135=J$15,J$16*(1-H_LegalShare),0),IF($B135=J$15,J$16,0))</f>
        <v>0</v>
      </c>
    </row>
    <row r="236" customFormat="false" ht="15" hidden="false" customHeight="false" outlineLevel="0" collapsed="false">
      <c r="B236" s="0" t="n">
        <v>35</v>
      </c>
      <c r="C236" s="19" t="n">
        <f aca="false">IF($B136=C$15,C$24,0)-IF($B136=0,H_Acq+H_Board,0)-IF($B136=1,C$23,0)-IF(AND($B136&gt;=1,$B136&lt;=C$15),C$18+H_ServNPL,0)-IF(C$14="",IF($B136=2,C$16*H_LegalShare,0)+IF($B136=C$15,C$16*(1-H_LegalShare),0),IF($B136=C$15,C$16,0))</f>
        <v>0</v>
      </c>
      <c r="D236" s="19" t="n">
        <f aca="false">IF($B136=D$15,D$24,0)-IF($B136=0,H_Acq+H_Board,0)-IF($B136=1,D$23,0)-IF(AND($B136&gt;=1,$B136&lt;=D$15),D$18+H_ServNPL,0)-IF(D$14="",IF($B136=2,D$16*H_LegalShare,0)+IF($B136=D$15,D$16*(1-H_LegalShare),0),IF($B136=D$15,D$16,0))</f>
        <v>0</v>
      </c>
      <c r="E236" s="19" t="n">
        <f aca="false">IF($B136=E$15,E$24,0)-IF($B136=0,H_Acq+H_Board,0)-IF($B136=1,E$23,0)-IF(AND($B136&gt;=1,$B136&lt;=E$15),E$18+H_ServNPL,0)-IF(E$14="",IF($B136=2,E$16*H_LegalShare,0)+IF($B136=E$15,E$16*(1-H_LegalShare),0),IF($B136=E$15,E$16,0))</f>
        <v>0</v>
      </c>
      <c r="F236" s="19" t="n">
        <f aca="false">IF($B136=F$15,F$24,0)-IF($B136=0,H_Acq+H_Board,0)-IF($B136=1,F$23,0)-IF(AND($B136&gt;=1,$B136&lt;=F$15),F$18+H_ServNPL,0)-IF(F$14="",IF($B136=2,F$16*H_LegalShare,0)+IF($B136=F$15,F$16*(1-H_LegalShare),0),IF($B136=F$15,F$16,0))</f>
        <v>0</v>
      </c>
      <c r="G236" s="19" t="n">
        <f aca="false">IF($B136=G$15,G$24,0)-IF($B136=0,H_Acq+H_Board,0)-IF($B136=1,G$23,0)-IF(AND($B136&gt;=1,$B136&lt;=G$15),G$18+H_ServNPL,0)-IF(G$14="",IF($B136=2,G$16*H_LegalShare,0)+IF($B136=G$15,G$16*(1-H_LegalShare),0),IF($B136=G$15,G$16,0))</f>
        <v>0</v>
      </c>
      <c r="H236" s="19" t="n">
        <f aca="false">IF($B136=H$15,H$24,0)-IF($B136=0,H_Acq+H_Board,0)-IF($B136=1,H$23,0)-IF(AND($B136&gt;=1,$B136&lt;=H$15),H$18+H_ServNPL,0)-IF(H$14="",IF($B136=2,H$16*H_LegalShare,0)+IF($B136=H$15,H$16*(1-H_LegalShare),0),IF($B136=H$15,H$16,0))</f>
        <v>0</v>
      </c>
      <c r="I236" s="19" t="n">
        <f aca="false">IF($B136=I$15,I$24,0)-IF($B136=0,H_Acq+H_Board,0)-IF($B136=1,I$23,0)-IF(AND($B136&gt;=1,$B136&lt;=I$15),I$18+H_ServNPL,0)-IF(I$14="",IF($B136=2,I$16*H_LegalShare,0)+IF($B136=I$15,I$16*(1-H_LegalShare),0),IF($B136=I$15,I$16,0))</f>
        <v>0</v>
      </c>
      <c r="J236" s="19" t="n">
        <f aca="false">IF($B136=J$15,J$24,0)-IF($B136=0,H_Acq+H_Board,0)-IF($B136=1,J$23,0)-IF(AND($B136&gt;=1,$B136&lt;=J$15),J$18+H_ServNPL,0)-IF(J$14="",IF($B136=2,J$16*H_LegalShare,0)+IF($B136=J$15,J$16*(1-H_LegalShare),0),IF($B136=J$15,J$16,0))</f>
        <v>0</v>
      </c>
    </row>
    <row r="237" customFormat="false" ht="15" hidden="false" customHeight="false" outlineLevel="0" collapsed="false">
      <c r="B237" s="0" t="n">
        <v>36</v>
      </c>
      <c r="C237" s="19" t="n">
        <f aca="false">IF($B137=C$15,C$24,0)-IF($B137=0,H_Acq+H_Board,0)-IF($B137=1,C$23,0)-IF(AND($B137&gt;=1,$B137&lt;=C$15),C$18+H_ServNPL,0)-IF(C$14="",IF($B137=2,C$16*H_LegalShare,0)+IF($B137=C$15,C$16*(1-H_LegalShare),0),IF($B137=C$15,C$16,0))</f>
        <v>0</v>
      </c>
      <c r="D237" s="19" t="n">
        <f aca="false">IF($B137=D$15,D$24,0)-IF($B137=0,H_Acq+H_Board,0)-IF($B137=1,D$23,0)-IF(AND($B137&gt;=1,$B137&lt;=D$15),D$18+H_ServNPL,0)-IF(D$14="",IF($B137=2,D$16*H_LegalShare,0)+IF($B137=D$15,D$16*(1-H_LegalShare),0),IF($B137=D$15,D$16,0))</f>
        <v>0</v>
      </c>
      <c r="E237" s="19" t="n">
        <f aca="false">IF($B137=E$15,E$24,0)-IF($B137=0,H_Acq+H_Board,0)-IF($B137=1,E$23,0)-IF(AND($B137&gt;=1,$B137&lt;=E$15),E$18+H_ServNPL,0)-IF(E$14="",IF($B137=2,E$16*H_LegalShare,0)+IF($B137=E$15,E$16*(1-H_LegalShare),0),IF($B137=E$15,E$16,0))</f>
        <v>0</v>
      </c>
      <c r="F237" s="19" t="n">
        <f aca="false">IF($B137=F$15,F$24,0)-IF($B137=0,H_Acq+H_Board,0)-IF($B137=1,F$23,0)-IF(AND($B137&gt;=1,$B137&lt;=F$15),F$18+H_ServNPL,0)-IF(F$14="",IF($B137=2,F$16*H_LegalShare,0)+IF($B137=F$15,F$16*(1-H_LegalShare),0),IF($B137=F$15,F$16,0))</f>
        <v>0</v>
      </c>
      <c r="G237" s="19" t="n">
        <f aca="false">IF($B137=G$15,G$24,0)-IF($B137=0,H_Acq+H_Board,0)-IF($B137=1,G$23,0)-IF(AND($B137&gt;=1,$B137&lt;=G$15),G$18+H_ServNPL,0)-IF(G$14="",IF($B137=2,G$16*H_LegalShare,0)+IF($B137=G$15,G$16*(1-H_LegalShare),0),IF($B137=G$15,G$16,0))</f>
        <v>0</v>
      </c>
      <c r="H237" s="19" t="n">
        <f aca="false">IF($B137=H$15,H$24,0)-IF($B137=0,H_Acq+H_Board,0)-IF($B137=1,H$23,0)-IF(AND($B137&gt;=1,$B137&lt;=H$15),H$18+H_ServNPL,0)-IF(H$14="",IF($B137=2,H$16*H_LegalShare,0)+IF($B137=H$15,H$16*(1-H_LegalShare),0),IF($B137=H$15,H$16,0))</f>
        <v>0</v>
      </c>
      <c r="I237" s="19" t="n">
        <f aca="false">IF($B137=I$15,I$24,0)-IF($B137=0,H_Acq+H_Board,0)-IF($B137=1,I$23,0)-IF(AND($B137&gt;=1,$B137&lt;=I$15),I$18+H_ServNPL,0)-IF(I$14="",IF($B137=2,I$16*H_LegalShare,0)+IF($B137=I$15,I$16*(1-H_LegalShare),0),IF($B137=I$15,I$16,0))</f>
        <v>0</v>
      </c>
      <c r="J237" s="19" t="n">
        <f aca="false">IF($B137=J$15,J$24,0)-IF($B137=0,H_Acq+H_Board,0)-IF($B137=1,J$23,0)-IF(AND($B137&gt;=1,$B137&lt;=J$15),J$18+H_ServNPL,0)-IF(J$14="",IF($B137=2,J$16*H_LegalShare,0)+IF($B137=J$15,J$16*(1-H_LegalShare),0),IF($B137=J$15,J$16,0))</f>
        <v>0</v>
      </c>
    </row>
    <row r="238" customFormat="false" ht="15" hidden="false" customHeight="false" outlineLevel="0" collapsed="false">
      <c r="B238" s="0" t="n">
        <v>37</v>
      </c>
      <c r="C238" s="19" t="n">
        <f aca="false">IF($B138=C$15,C$24,0)-IF($B138=0,H_Acq+H_Board,0)-IF($B138=1,C$23,0)-IF(AND($B138&gt;=1,$B138&lt;=C$15),C$18+H_ServNPL,0)-IF(C$14="",IF($B138=2,C$16*H_LegalShare,0)+IF($B138=C$15,C$16*(1-H_LegalShare),0),IF($B138=C$15,C$16,0))</f>
        <v>0</v>
      </c>
      <c r="D238" s="19" t="n">
        <f aca="false">IF($B138=D$15,D$24,0)-IF($B138=0,H_Acq+H_Board,0)-IF($B138=1,D$23,0)-IF(AND($B138&gt;=1,$B138&lt;=D$15),D$18+H_ServNPL,0)-IF(D$14="",IF($B138=2,D$16*H_LegalShare,0)+IF($B138=D$15,D$16*(1-H_LegalShare),0),IF($B138=D$15,D$16,0))</f>
        <v>0</v>
      </c>
      <c r="E238" s="19" t="n">
        <f aca="false">IF($B138=E$15,E$24,0)-IF($B138=0,H_Acq+H_Board,0)-IF($B138=1,E$23,0)-IF(AND($B138&gt;=1,$B138&lt;=E$15),E$18+H_ServNPL,0)-IF(E$14="",IF($B138=2,E$16*H_LegalShare,0)+IF($B138=E$15,E$16*(1-H_LegalShare),0),IF($B138=E$15,E$16,0))</f>
        <v>0</v>
      </c>
      <c r="F238" s="19" t="n">
        <f aca="false">IF($B138=F$15,F$24,0)-IF($B138=0,H_Acq+H_Board,0)-IF($B138=1,F$23,0)-IF(AND($B138&gt;=1,$B138&lt;=F$15),F$18+H_ServNPL,0)-IF(F$14="",IF($B138=2,F$16*H_LegalShare,0)+IF($B138=F$15,F$16*(1-H_LegalShare),0),IF($B138=F$15,F$16,0))</f>
        <v>0</v>
      </c>
      <c r="G238" s="19" t="n">
        <f aca="false">IF($B138=G$15,G$24,0)-IF($B138=0,H_Acq+H_Board,0)-IF($B138=1,G$23,0)-IF(AND($B138&gt;=1,$B138&lt;=G$15),G$18+H_ServNPL,0)-IF(G$14="",IF($B138=2,G$16*H_LegalShare,0)+IF($B138=G$15,G$16*(1-H_LegalShare),0),IF($B138=G$15,G$16,0))</f>
        <v>0</v>
      </c>
      <c r="H238" s="19" t="n">
        <f aca="false">IF($B138=H$15,H$24,0)-IF($B138=0,H_Acq+H_Board,0)-IF($B138=1,H$23,0)-IF(AND($B138&gt;=1,$B138&lt;=H$15),H$18+H_ServNPL,0)-IF(H$14="",IF($B138=2,H$16*H_LegalShare,0)+IF($B138=H$15,H$16*(1-H_LegalShare),0),IF($B138=H$15,H$16,0))</f>
        <v>0</v>
      </c>
      <c r="I238" s="19" t="n">
        <f aca="false">IF($B138=I$15,I$24,0)-IF($B138=0,H_Acq+H_Board,0)-IF($B138=1,I$23,0)-IF(AND($B138&gt;=1,$B138&lt;=I$15),I$18+H_ServNPL,0)-IF(I$14="",IF($B138=2,I$16*H_LegalShare,0)+IF($B138=I$15,I$16*(1-H_LegalShare),0),IF($B138=I$15,I$16,0))</f>
        <v>0</v>
      </c>
      <c r="J238" s="19" t="n">
        <f aca="false">IF($B138=J$15,J$24,0)-IF($B138=0,H_Acq+H_Board,0)-IF($B138=1,J$23,0)-IF(AND($B138&gt;=1,$B138&lt;=J$15),J$18+H_ServNPL,0)-IF(J$14="",IF($B138=2,J$16*H_LegalShare,0)+IF($B138=J$15,J$16*(1-H_LegalShare),0),IF($B138=J$15,J$16,0))</f>
        <v>0</v>
      </c>
    </row>
    <row r="239" customFormat="false" ht="15" hidden="false" customHeight="false" outlineLevel="0" collapsed="false">
      <c r="B239" s="0" t="n">
        <v>38</v>
      </c>
      <c r="C239" s="19" t="n">
        <f aca="false">IF($B139=C$15,C$24,0)-IF($B139=0,H_Acq+H_Board,0)-IF($B139=1,C$23,0)-IF(AND($B139&gt;=1,$B139&lt;=C$15),C$18+H_ServNPL,0)-IF(C$14="",IF($B139=2,C$16*H_LegalShare,0)+IF($B139=C$15,C$16*(1-H_LegalShare),0),IF($B139=C$15,C$16,0))</f>
        <v>0</v>
      </c>
      <c r="D239" s="19" t="n">
        <f aca="false">IF($B139=D$15,D$24,0)-IF($B139=0,H_Acq+H_Board,0)-IF($B139=1,D$23,0)-IF(AND($B139&gt;=1,$B139&lt;=D$15),D$18+H_ServNPL,0)-IF(D$14="",IF($B139=2,D$16*H_LegalShare,0)+IF($B139=D$15,D$16*(1-H_LegalShare),0),IF($B139=D$15,D$16,0))</f>
        <v>0</v>
      </c>
      <c r="E239" s="19" t="n">
        <f aca="false">IF($B139=E$15,E$24,0)-IF($B139=0,H_Acq+H_Board,0)-IF($B139=1,E$23,0)-IF(AND($B139&gt;=1,$B139&lt;=E$15),E$18+H_ServNPL,0)-IF(E$14="",IF($B139=2,E$16*H_LegalShare,0)+IF($B139=E$15,E$16*(1-H_LegalShare),0),IF($B139=E$15,E$16,0))</f>
        <v>0</v>
      </c>
      <c r="F239" s="19" t="n">
        <f aca="false">IF($B139=F$15,F$24,0)-IF($B139=0,H_Acq+H_Board,0)-IF($B139=1,F$23,0)-IF(AND($B139&gt;=1,$B139&lt;=F$15),F$18+H_ServNPL,0)-IF(F$14="",IF($B139=2,F$16*H_LegalShare,0)+IF($B139=F$15,F$16*(1-H_LegalShare),0),IF($B139=F$15,F$16,0))</f>
        <v>0</v>
      </c>
      <c r="G239" s="19" t="n">
        <f aca="false">IF($B139=G$15,G$24,0)-IF($B139=0,H_Acq+H_Board,0)-IF($B139=1,G$23,0)-IF(AND($B139&gt;=1,$B139&lt;=G$15),G$18+H_ServNPL,0)-IF(G$14="",IF($B139=2,G$16*H_LegalShare,0)+IF($B139=G$15,G$16*(1-H_LegalShare),0),IF($B139=G$15,G$16,0))</f>
        <v>0</v>
      </c>
      <c r="H239" s="19" t="n">
        <f aca="false">IF($B139=H$15,H$24,0)-IF($B139=0,H_Acq+H_Board,0)-IF($B139=1,H$23,0)-IF(AND($B139&gt;=1,$B139&lt;=H$15),H$18+H_ServNPL,0)-IF(H$14="",IF($B139=2,H$16*H_LegalShare,0)+IF($B139=H$15,H$16*(1-H_LegalShare),0),IF($B139=H$15,H$16,0))</f>
        <v>0</v>
      </c>
      <c r="I239" s="19" t="n">
        <f aca="false">IF($B139=I$15,I$24,0)-IF($B139=0,H_Acq+H_Board,0)-IF($B139=1,I$23,0)-IF(AND($B139&gt;=1,$B139&lt;=I$15),I$18+H_ServNPL,0)-IF(I$14="",IF($B139=2,I$16*H_LegalShare,0)+IF($B139=I$15,I$16*(1-H_LegalShare),0),IF($B139=I$15,I$16,0))</f>
        <v>0</v>
      </c>
      <c r="J239" s="19" t="n">
        <f aca="false">IF($B139=J$15,J$24,0)-IF($B139=0,H_Acq+H_Board,0)-IF($B139=1,J$23,0)-IF(AND($B139&gt;=1,$B139&lt;=J$15),J$18+H_ServNPL,0)-IF(J$14="",IF($B139=2,J$16*H_LegalShare,0)+IF($B139=J$15,J$16*(1-H_LegalShare),0),IF($B139=J$15,J$16,0))</f>
        <v>0</v>
      </c>
    </row>
    <row r="240" customFormat="false" ht="15" hidden="false" customHeight="false" outlineLevel="0" collapsed="false">
      <c r="B240" s="0" t="n">
        <v>39</v>
      </c>
      <c r="C240" s="19" t="n">
        <f aca="false">IF($B140=C$15,C$24,0)-IF($B140=0,H_Acq+H_Board,0)-IF($B140=1,C$23,0)-IF(AND($B140&gt;=1,$B140&lt;=C$15),C$18+H_ServNPL,0)-IF(C$14="",IF($B140=2,C$16*H_LegalShare,0)+IF($B140=C$15,C$16*(1-H_LegalShare),0),IF($B140=C$15,C$16,0))</f>
        <v>0</v>
      </c>
      <c r="D240" s="19" t="n">
        <f aca="false">IF($B140=D$15,D$24,0)-IF($B140=0,H_Acq+H_Board,0)-IF($B140=1,D$23,0)-IF(AND($B140&gt;=1,$B140&lt;=D$15),D$18+H_ServNPL,0)-IF(D$14="",IF($B140=2,D$16*H_LegalShare,0)+IF($B140=D$15,D$16*(1-H_LegalShare),0),IF($B140=D$15,D$16,0))</f>
        <v>0</v>
      </c>
      <c r="E240" s="19" t="n">
        <f aca="false">IF($B140=E$15,E$24,0)-IF($B140=0,H_Acq+H_Board,0)-IF($B140=1,E$23,0)-IF(AND($B140&gt;=1,$B140&lt;=E$15),E$18+H_ServNPL,0)-IF(E$14="",IF($B140=2,E$16*H_LegalShare,0)+IF($B140=E$15,E$16*(1-H_LegalShare),0),IF($B140=E$15,E$16,0))</f>
        <v>0</v>
      </c>
      <c r="F240" s="19" t="n">
        <f aca="false">IF($B140=F$15,F$24,0)-IF($B140=0,H_Acq+H_Board,0)-IF($B140=1,F$23,0)-IF(AND($B140&gt;=1,$B140&lt;=F$15),F$18+H_ServNPL,0)-IF(F$14="",IF($B140=2,F$16*H_LegalShare,0)+IF($B140=F$15,F$16*(1-H_LegalShare),0),IF($B140=F$15,F$16,0))</f>
        <v>0</v>
      </c>
      <c r="G240" s="19" t="n">
        <f aca="false">IF($B140=G$15,G$24,0)-IF($B140=0,H_Acq+H_Board,0)-IF($B140=1,G$23,0)-IF(AND($B140&gt;=1,$B140&lt;=G$15),G$18+H_ServNPL,0)-IF(G$14="",IF($B140=2,G$16*H_LegalShare,0)+IF($B140=G$15,G$16*(1-H_LegalShare),0),IF($B140=G$15,G$16,0))</f>
        <v>0</v>
      </c>
      <c r="H240" s="19" t="n">
        <f aca="false">IF($B140=H$15,H$24,0)-IF($B140=0,H_Acq+H_Board,0)-IF($B140=1,H$23,0)-IF(AND($B140&gt;=1,$B140&lt;=H$15),H$18+H_ServNPL,0)-IF(H$14="",IF($B140=2,H$16*H_LegalShare,0)+IF($B140=H$15,H$16*(1-H_LegalShare),0),IF($B140=H$15,H$16,0))</f>
        <v>0</v>
      </c>
      <c r="I240" s="19" t="n">
        <f aca="false">IF($B140=I$15,I$24,0)-IF($B140=0,H_Acq+H_Board,0)-IF($B140=1,I$23,0)-IF(AND($B140&gt;=1,$B140&lt;=I$15),I$18+H_ServNPL,0)-IF(I$14="",IF($B140=2,I$16*H_LegalShare,0)+IF($B140=I$15,I$16*(1-H_LegalShare),0),IF($B140=I$15,I$16,0))</f>
        <v>0</v>
      </c>
      <c r="J240" s="19" t="n">
        <f aca="false">IF($B140=J$15,J$24,0)-IF($B140=0,H_Acq+H_Board,0)-IF($B140=1,J$23,0)-IF(AND($B140&gt;=1,$B140&lt;=J$15),J$18+H_ServNPL,0)-IF(J$14="",IF($B140=2,J$16*H_LegalShare,0)+IF($B140=J$15,J$16*(1-H_LegalShare),0),IF($B140=J$15,J$16,0))</f>
        <v>0</v>
      </c>
    </row>
    <row r="241" customFormat="false" ht="15" hidden="false" customHeight="false" outlineLevel="0" collapsed="false">
      <c r="B241" s="0" t="n">
        <v>40</v>
      </c>
      <c r="C241" s="19" t="n">
        <f aca="false">IF($B141=C$15,C$24,0)-IF($B141=0,H_Acq+H_Board,0)-IF($B141=1,C$23,0)-IF(AND($B141&gt;=1,$B141&lt;=C$15),C$18+H_ServNPL,0)-IF(C$14="",IF($B141=2,C$16*H_LegalShare,0)+IF($B141=C$15,C$16*(1-H_LegalShare),0),IF($B141=C$15,C$16,0))</f>
        <v>0</v>
      </c>
      <c r="D241" s="19" t="n">
        <f aca="false">IF($B141=D$15,D$24,0)-IF($B141=0,H_Acq+H_Board,0)-IF($B141=1,D$23,0)-IF(AND($B141&gt;=1,$B141&lt;=D$15),D$18+H_ServNPL,0)-IF(D$14="",IF($B141=2,D$16*H_LegalShare,0)+IF($B141=D$15,D$16*(1-H_LegalShare),0),IF($B141=D$15,D$16,0))</f>
        <v>0</v>
      </c>
      <c r="E241" s="19" t="n">
        <f aca="false">IF($B141=E$15,E$24,0)-IF($B141=0,H_Acq+H_Board,0)-IF($B141=1,E$23,0)-IF(AND($B141&gt;=1,$B141&lt;=E$15),E$18+H_ServNPL,0)-IF(E$14="",IF($B141=2,E$16*H_LegalShare,0)+IF($B141=E$15,E$16*(1-H_LegalShare),0),IF($B141=E$15,E$16,0))</f>
        <v>0</v>
      </c>
      <c r="F241" s="19" t="n">
        <f aca="false">IF($B141=F$15,F$24,0)-IF($B141=0,H_Acq+H_Board,0)-IF($B141=1,F$23,0)-IF(AND($B141&gt;=1,$B141&lt;=F$15),F$18+H_ServNPL,0)-IF(F$14="",IF($B141=2,F$16*H_LegalShare,0)+IF($B141=F$15,F$16*(1-H_LegalShare),0),IF($B141=F$15,F$16,0))</f>
        <v>0</v>
      </c>
      <c r="G241" s="19" t="n">
        <f aca="false">IF($B141=G$15,G$24,0)-IF($B141=0,H_Acq+H_Board,0)-IF($B141=1,G$23,0)-IF(AND($B141&gt;=1,$B141&lt;=G$15),G$18+H_ServNPL,0)-IF(G$14="",IF($B141=2,G$16*H_LegalShare,0)+IF($B141=G$15,G$16*(1-H_LegalShare),0),IF($B141=G$15,G$16,0))</f>
        <v>0</v>
      </c>
      <c r="H241" s="19" t="n">
        <f aca="false">IF($B141=H$15,H$24,0)-IF($B141=0,H_Acq+H_Board,0)-IF($B141=1,H$23,0)-IF(AND($B141&gt;=1,$B141&lt;=H$15),H$18+H_ServNPL,0)-IF(H$14="",IF($B141=2,H$16*H_LegalShare,0)+IF($B141=H$15,H$16*(1-H_LegalShare),0),IF($B141=H$15,H$16,0))</f>
        <v>0</v>
      </c>
      <c r="I241" s="19" t="n">
        <f aca="false">IF($B141=I$15,I$24,0)-IF($B141=0,H_Acq+H_Board,0)-IF($B141=1,I$23,0)-IF(AND($B141&gt;=1,$B141&lt;=I$15),I$18+H_ServNPL,0)-IF(I$14="",IF($B141=2,I$16*H_LegalShare,0)+IF($B141=I$15,I$16*(1-H_LegalShare),0),IF($B141=I$15,I$16,0))</f>
        <v>0</v>
      </c>
      <c r="J241" s="19" t="n">
        <f aca="false">IF($B141=J$15,J$24,0)-IF($B141=0,H_Acq+H_Board,0)-IF($B141=1,J$23,0)-IF(AND($B141&gt;=1,$B141&lt;=J$15),J$18+H_ServNPL,0)-IF(J$14="",IF($B141=2,J$16*H_LegalShare,0)+IF($B141=J$15,J$16*(1-H_LegalShare),0),IF($B141=J$15,J$16,0))</f>
        <v>0</v>
      </c>
    </row>
    <row r="242" customFormat="false" ht="15" hidden="false" customHeight="false" outlineLevel="0" collapsed="false">
      <c r="B242" s="0" t="n">
        <v>41</v>
      </c>
      <c r="C242" s="19" t="n">
        <f aca="false">IF($B142=C$15,C$24,0)-IF($B142=0,H_Acq+H_Board,0)-IF($B142=1,C$23,0)-IF(AND($B142&gt;=1,$B142&lt;=C$15),C$18+H_ServNPL,0)-IF(C$14="",IF($B142=2,C$16*H_LegalShare,0)+IF($B142=C$15,C$16*(1-H_LegalShare),0),IF($B142=C$15,C$16,0))</f>
        <v>0</v>
      </c>
      <c r="D242" s="19" t="n">
        <f aca="false">IF($B142=D$15,D$24,0)-IF($B142=0,H_Acq+H_Board,0)-IF($B142=1,D$23,0)-IF(AND($B142&gt;=1,$B142&lt;=D$15),D$18+H_ServNPL,0)-IF(D$14="",IF($B142=2,D$16*H_LegalShare,0)+IF($B142=D$15,D$16*(1-H_LegalShare),0),IF($B142=D$15,D$16,0))</f>
        <v>0</v>
      </c>
      <c r="E242" s="19" t="n">
        <f aca="false">IF($B142=E$15,E$24,0)-IF($B142=0,H_Acq+H_Board,0)-IF($B142=1,E$23,0)-IF(AND($B142&gt;=1,$B142&lt;=E$15),E$18+H_ServNPL,0)-IF(E$14="",IF($B142=2,E$16*H_LegalShare,0)+IF($B142=E$15,E$16*(1-H_LegalShare),0),IF($B142=E$15,E$16,0))</f>
        <v>0</v>
      </c>
      <c r="F242" s="19" t="n">
        <f aca="false">IF($B142=F$15,F$24,0)-IF($B142=0,H_Acq+H_Board,0)-IF($B142=1,F$23,0)-IF(AND($B142&gt;=1,$B142&lt;=F$15),F$18+H_ServNPL,0)-IF(F$14="",IF($B142=2,F$16*H_LegalShare,0)+IF($B142=F$15,F$16*(1-H_LegalShare),0),IF($B142=F$15,F$16,0))</f>
        <v>0</v>
      </c>
      <c r="G242" s="19" t="n">
        <f aca="false">IF($B142=G$15,G$24,0)-IF($B142=0,H_Acq+H_Board,0)-IF($B142=1,G$23,0)-IF(AND($B142&gt;=1,$B142&lt;=G$15),G$18+H_ServNPL,0)-IF(G$14="",IF($B142=2,G$16*H_LegalShare,0)+IF($B142=G$15,G$16*(1-H_LegalShare),0),IF($B142=G$15,G$16,0))</f>
        <v>0</v>
      </c>
      <c r="H242" s="19" t="n">
        <f aca="false">IF($B142=H$15,H$24,0)-IF($B142=0,H_Acq+H_Board,0)-IF($B142=1,H$23,0)-IF(AND($B142&gt;=1,$B142&lt;=H$15),H$18+H_ServNPL,0)-IF(H$14="",IF($B142=2,H$16*H_LegalShare,0)+IF($B142=H$15,H$16*(1-H_LegalShare),0),IF($B142=H$15,H$16,0))</f>
        <v>0</v>
      </c>
      <c r="I242" s="19" t="n">
        <f aca="false">IF($B142=I$15,I$24,0)-IF($B142=0,H_Acq+H_Board,0)-IF($B142=1,I$23,0)-IF(AND($B142&gt;=1,$B142&lt;=I$15),I$18+H_ServNPL,0)-IF(I$14="",IF($B142=2,I$16*H_LegalShare,0)+IF($B142=I$15,I$16*(1-H_LegalShare),0),IF($B142=I$15,I$16,0))</f>
        <v>0</v>
      </c>
      <c r="J242" s="19" t="n">
        <f aca="false">IF($B142=J$15,J$24,0)-IF($B142=0,H_Acq+H_Board,0)-IF($B142=1,J$23,0)-IF(AND($B142&gt;=1,$B142&lt;=J$15),J$18+H_ServNPL,0)-IF(J$14="",IF($B142=2,J$16*H_LegalShare,0)+IF($B142=J$15,J$16*(1-H_LegalShare),0),IF($B142=J$15,J$16,0))</f>
        <v>0</v>
      </c>
    </row>
    <row r="243" customFormat="false" ht="15" hidden="false" customHeight="false" outlineLevel="0" collapsed="false">
      <c r="B243" s="0" t="n">
        <v>42</v>
      </c>
      <c r="C243" s="19" t="n">
        <f aca="false">IF($B143=C$15,C$24,0)-IF($B143=0,H_Acq+H_Board,0)-IF($B143=1,C$23,0)-IF(AND($B143&gt;=1,$B143&lt;=C$15),C$18+H_ServNPL,0)-IF(C$14="",IF($B143=2,C$16*H_LegalShare,0)+IF($B143=C$15,C$16*(1-H_LegalShare),0),IF($B143=C$15,C$16,0))</f>
        <v>0</v>
      </c>
      <c r="D243" s="19" t="n">
        <f aca="false">IF($B143=D$15,D$24,0)-IF($B143=0,H_Acq+H_Board,0)-IF($B143=1,D$23,0)-IF(AND($B143&gt;=1,$B143&lt;=D$15),D$18+H_ServNPL,0)-IF(D$14="",IF($B143=2,D$16*H_LegalShare,0)+IF($B143=D$15,D$16*(1-H_LegalShare),0),IF($B143=D$15,D$16,0))</f>
        <v>0</v>
      </c>
      <c r="E243" s="19" t="n">
        <f aca="false">IF($B143=E$15,E$24,0)-IF($B143=0,H_Acq+H_Board,0)-IF($B143=1,E$23,0)-IF(AND($B143&gt;=1,$B143&lt;=E$15),E$18+H_ServNPL,0)-IF(E$14="",IF($B143=2,E$16*H_LegalShare,0)+IF($B143=E$15,E$16*(1-H_LegalShare),0),IF($B143=E$15,E$16,0))</f>
        <v>0</v>
      </c>
      <c r="F243" s="19" t="n">
        <f aca="false">IF($B143=F$15,F$24,0)-IF($B143=0,H_Acq+H_Board,0)-IF($B143=1,F$23,0)-IF(AND($B143&gt;=1,$B143&lt;=F$15),F$18+H_ServNPL,0)-IF(F$14="",IF($B143=2,F$16*H_LegalShare,0)+IF($B143=F$15,F$16*(1-H_LegalShare),0),IF($B143=F$15,F$16,0))</f>
        <v>0</v>
      </c>
      <c r="G243" s="19" t="n">
        <f aca="false">IF($B143=G$15,G$24,0)-IF($B143=0,H_Acq+H_Board,0)-IF($B143=1,G$23,0)-IF(AND($B143&gt;=1,$B143&lt;=G$15),G$18+H_ServNPL,0)-IF(G$14="",IF($B143=2,G$16*H_LegalShare,0)+IF($B143=G$15,G$16*(1-H_LegalShare),0),IF($B143=G$15,G$16,0))</f>
        <v>0</v>
      </c>
      <c r="H243" s="19" t="n">
        <f aca="false">IF($B143=H$15,H$24,0)-IF($B143=0,H_Acq+H_Board,0)-IF($B143=1,H$23,0)-IF(AND($B143&gt;=1,$B143&lt;=H$15),H$18+H_ServNPL,0)-IF(H$14="",IF($B143=2,H$16*H_LegalShare,0)+IF($B143=H$15,H$16*(1-H_LegalShare),0),IF($B143=H$15,H$16,0))</f>
        <v>0</v>
      </c>
      <c r="I243" s="19" t="n">
        <f aca="false">IF($B143=I$15,I$24,0)-IF($B143=0,H_Acq+H_Board,0)-IF($B143=1,I$23,0)-IF(AND($B143&gt;=1,$B143&lt;=I$15),I$18+H_ServNPL,0)-IF(I$14="",IF($B143=2,I$16*H_LegalShare,0)+IF($B143=I$15,I$16*(1-H_LegalShare),0),IF($B143=I$15,I$16,0))</f>
        <v>0</v>
      </c>
      <c r="J243" s="19" t="n">
        <f aca="false">IF($B143=J$15,J$24,0)-IF($B143=0,H_Acq+H_Board,0)-IF($B143=1,J$23,0)-IF(AND($B143&gt;=1,$B143&lt;=J$15),J$18+H_ServNPL,0)-IF(J$14="",IF($B143=2,J$16*H_LegalShare,0)+IF($B143=J$15,J$16*(1-H_LegalShare),0),IF($B143=J$15,J$16,0))</f>
        <v>0</v>
      </c>
    </row>
    <row r="244" customFormat="false" ht="15" hidden="false" customHeight="false" outlineLevel="0" collapsed="false">
      <c r="B244" s="0" t="n">
        <v>43</v>
      </c>
      <c r="C244" s="19" t="n">
        <f aca="false">IF($B144=C$15,C$24,0)-IF($B144=0,H_Acq+H_Board,0)-IF($B144=1,C$23,0)-IF(AND($B144&gt;=1,$B144&lt;=C$15),C$18+H_ServNPL,0)-IF(C$14="",IF($B144=2,C$16*H_LegalShare,0)+IF($B144=C$15,C$16*(1-H_LegalShare),0),IF($B144=C$15,C$16,0))</f>
        <v>0</v>
      </c>
      <c r="D244" s="19" t="n">
        <f aca="false">IF($B144=D$15,D$24,0)-IF($B144=0,H_Acq+H_Board,0)-IF($B144=1,D$23,0)-IF(AND($B144&gt;=1,$B144&lt;=D$15),D$18+H_ServNPL,0)-IF(D$14="",IF($B144=2,D$16*H_LegalShare,0)+IF($B144=D$15,D$16*(1-H_LegalShare),0),IF($B144=D$15,D$16,0))</f>
        <v>0</v>
      </c>
      <c r="E244" s="19" t="n">
        <f aca="false">IF($B144=E$15,E$24,0)-IF($B144=0,H_Acq+H_Board,0)-IF($B144=1,E$23,0)-IF(AND($B144&gt;=1,$B144&lt;=E$15),E$18+H_ServNPL,0)-IF(E$14="",IF($B144=2,E$16*H_LegalShare,0)+IF($B144=E$15,E$16*(1-H_LegalShare),0),IF($B144=E$15,E$16,0))</f>
        <v>0</v>
      </c>
      <c r="F244" s="19" t="n">
        <f aca="false">IF($B144=F$15,F$24,0)-IF($B144=0,H_Acq+H_Board,0)-IF($B144=1,F$23,0)-IF(AND($B144&gt;=1,$B144&lt;=F$15),F$18+H_ServNPL,0)-IF(F$14="",IF($B144=2,F$16*H_LegalShare,0)+IF($B144=F$15,F$16*(1-H_LegalShare),0),IF($B144=F$15,F$16,0))</f>
        <v>0</v>
      </c>
      <c r="G244" s="19" t="n">
        <f aca="false">IF($B144=G$15,G$24,0)-IF($B144=0,H_Acq+H_Board,0)-IF($B144=1,G$23,0)-IF(AND($B144&gt;=1,$B144&lt;=G$15),G$18+H_ServNPL,0)-IF(G$14="",IF($B144=2,G$16*H_LegalShare,0)+IF($B144=G$15,G$16*(1-H_LegalShare),0),IF($B144=G$15,G$16,0))</f>
        <v>0</v>
      </c>
      <c r="H244" s="19" t="n">
        <f aca="false">IF($B144=H$15,H$24,0)-IF($B144=0,H_Acq+H_Board,0)-IF($B144=1,H$23,0)-IF(AND($B144&gt;=1,$B144&lt;=H$15),H$18+H_ServNPL,0)-IF(H$14="",IF($B144=2,H$16*H_LegalShare,0)+IF($B144=H$15,H$16*(1-H_LegalShare),0),IF($B144=H$15,H$16,0))</f>
        <v>0</v>
      </c>
      <c r="I244" s="19" t="n">
        <f aca="false">IF($B144=I$15,I$24,0)-IF($B144=0,H_Acq+H_Board,0)-IF($B144=1,I$23,0)-IF(AND($B144&gt;=1,$B144&lt;=I$15),I$18+H_ServNPL,0)-IF(I$14="",IF($B144=2,I$16*H_LegalShare,0)+IF($B144=I$15,I$16*(1-H_LegalShare),0),IF($B144=I$15,I$16,0))</f>
        <v>0</v>
      </c>
      <c r="J244" s="19" t="n">
        <f aca="false">IF($B144=J$15,J$24,0)-IF($B144=0,H_Acq+H_Board,0)-IF($B144=1,J$23,0)-IF(AND($B144&gt;=1,$B144&lt;=J$15),J$18+H_ServNPL,0)-IF(J$14="",IF($B144=2,J$16*H_LegalShare,0)+IF($B144=J$15,J$16*(1-H_LegalShare),0),IF($B144=J$15,J$16,0))</f>
        <v>0</v>
      </c>
    </row>
    <row r="245" customFormat="false" ht="15" hidden="false" customHeight="false" outlineLevel="0" collapsed="false">
      <c r="B245" s="0" t="n">
        <v>44</v>
      </c>
      <c r="C245" s="19" t="n">
        <f aca="false">IF($B145=C$15,C$24,0)-IF($B145=0,H_Acq+H_Board,0)-IF($B145=1,C$23,0)-IF(AND($B145&gt;=1,$B145&lt;=C$15),C$18+H_ServNPL,0)-IF(C$14="",IF($B145=2,C$16*H_LegalShare,0)+IF($B145=C$15,C$16*(1-H_LegalShare),0),IF($B145=C$15,C$16,0))</f>
        <v>0</v>
      </c>
      <c r="D245" s="19" t="n">
        <f aca="false">IF($B145=D$15,D$24,0)-IF($B145=0,H_Acq+H_Board,0)-IF($B145=1,D$23,0)-IF(AND($B145&gt;=1,$B145&lt;=D$15),D$18+H_ServNPL,0)-IF(D$14="",IF($B145=2,D$16*H_LegalShare,0)+IF($B145=D$15,D$16*(1-H_LegalShare),0),IF($B145=D$15,D$16,0))</f>
        <v>0</v>
      </c>
      <c r="E245" s="19" t="n">
        <f aca="false">IF($B145=E$15,E$24,0)-IF($B145=0,H_Acq+H_Board,0)-IF($B145=1,E$23,0)-IF(AND($B145&gt;=1,$B145&lt;=E$15),E$18+H_ServNPL,0)-IF(E$14="",IF($B145=2,E$16*H_LegalShare,0)+IF($B145=E$15,E$16*(1-H_LegalShare),0),IF($B145=E$15,E$16,0))</f>
        <v>0</v>
      </c>
      <c r="F245" s="19" t="n">
        <f aca="false">IF($B145=F$15,F$24,0)-IF($B145=0,H_Acq+H_Board,0)-IF($B145=1,F$23,0)-IF(AND($B145&gt;=1,$B145&lt;=F$15),F$18+H_ServNPL,0)-IF(F$14="",IF($B145=2,F$16*H_LegalShare,0)+IF($B145=F$15,F$16*(1-H_LegalShare),0),IF($B145=F$15,F$16,0))</f>
        <v>0</v>
      </c>
      <c r="G245" s="19" t="n">
        <f aca="false">IF($B145=G$15,G$24,0)-IF($B145=0,H_Acq+H_Board,0)-IF($B145=1,G$23,0)-IF(AND($B145&gt;=1,$B145&lt;=G$15),G$18+H_ServNPL,0)-IF(G$14="",IF($B145=2,G$16*H_LegalShare,0)+IF($B145=G$15,G$16*(1-H_LegalShare),0),IF($B145=G$15,G$16,0))</f>
        <v>0</v>
      </c>
      <c r="H245" s="19" t="n">
        <f aca="false">IF($B145=H$15,H$24,0)-IF($B145=0,H_Acq+H_Board,0)-IF($B145=1,H$23,0)-IF(AND($B145&gt;=1,$B145&lt;=H$15),H$18+H_ServNPL,0)-IF(H$14="",IF($B145=2,H$16*H_LegalShare,0)+IF($B145=H$15,H$16*(1-H_LegalShare),0),IF($B145=H$15,H$16,0))</f>
        <v>0</v>
      </c>
      <c r="I245" s="19" t="n">
        <f aca="false">IF($B145=I$15,I$24,0)-IF($B145=0,H_Acq+H_Board,0)-IF($B145=1,I$23,0)-IF(AND($B145&gt;=1,$B145&lt;=I$15),I$18+H_ServNPL,0)-IF(I$14="",IF($B145=2,I$16*H_LegalShare,0)+IF($B145=I$15,I$16*(1-H_LegalShare),0),IF($B145=I$15,I$16,0))</f>
        <v>0</v>
      </c>
      <c r="J245" s="19" t="n">
        <f aca="false">IF($B145=J$15,J$24,0)-IF($B145=0,H_Acq+H_Board,0)-IF($B145=1,J$23,0)-IF(AND($B145&gt;=1,$B145&lt;=J$15),J$18+H_ServNPL,0)-IF(J$14="",IF($B145=2,J$16*H_LegalShare,0)+IF($B145=J$15,J$16*(1-H_LegalShare),0),IF($B145=J$15,J$16,0))</f>
        <v>0</v>
      </c>
    </row>
    <row r="246" customFormat="false" ht="15" hidden="false" customHeight="false" outlineLevel="0" collapsed="false">
      <c r="B246" s="0" t="n">
        <v>45</v>
      </c>
      <c r="C246" s="19" t="n">
        <f aca="false">IF($B146=C$15,C$24,0)-IF($B146=0,H_Acq+H_Board,0)-IF($B146=1,C$23,0)-IF(AND($B146&gt;=1,$B146&lt;=C$15),C$18+H_ServNPL,0)-IF(C$14="",IF($B146=2,C$16*H_LegalShare,0)+IF($B146=C$15,C$16*(1-H_LegalShare),0),IF($B146=C$15,C$16,0))</f>
        <v>0</v>
      </c>
      <c r="D246" s="19" t="n">
        <f aca="false">IF($B146=D$15,D$24,0)-IF($B146=0,H_Acq+H_Board,0)-IF($B146=1,D$23,0)-IF(AND($B146&gt;=1,$B146&lt;=D$15),D$18+H_ServNPL,0)-IF(D$14="",IF($B146=2,D$16*H_LegalShare,0)+IF($B146=D$15,D$16*(1-H_LegalShare),0),IF($B146=D$15,D$16,0))</f>
        <v>0</v>
      </c>
      <c r="E246" s="19" t="n">
        <f aca="false">IF($B146=E$15,E$24,0)-IF($B146=0,H_Acq+H_Board,0)-IF($B146=1,E$23,0)-IF(AND($B146&gt;=1,$B146&lt;=E$15),E$18+H_ServNPL,0)-IF(E$14="",IF($B146=2,E$16*H_LegalShare,0)+IF($B146=E$15,E$16*(1-H_LegalShare),0),IF($B146=E$15,E$16,0))</f>
        <v>0</v>
      </c>
      <c r="F246" s="19" t="n">
        <f aca="false">IF($B146=F$15,F$24,0)-IF($B146=0,H_Acq+H_Board,0)-IF($B146=1,F$23,0)-IF(AND($B146&gt;=1,$B146&lt;=F$15),F$18+H_ServNPL,0)-IF(F$14="",IF($B146=2,F$16*H_LegalShare,0)+IF($B146=F$15,F$16*(1-H_LegalShare),0),IF($B146=F$15,F$16,0))</f>
        <v>0</v>
      </c>
      <c r="G246" s="19" t="n">
        <f aca="false">IF($B146=G$15,G$24,0)-IF($B146=0,H_Acq+H_Board,0)-IF($B146=1,G$23,0)-IF(AND($B146&gt;=1,$B146&lt;=G$15),G$18+H_ServNPL,0)-IF(G$14="",IF($B146=2,G$16*H_LegalShare,0)+IF($B146=G$15,G$16*(1-H_LegalShare),0),IF($B146=G$15,G$16,0))</f>
        <v>0</v>
      </c>
      <c r="H246" s="19" t="n">
        <f aca="false">IF($B146=H$15,H$24,0)-IF($B146=0,H_Acq+H_Board,0)-IF($B146=1,H$23,0)-IF(AND($B146&gt;=1,$B146&lt;=H$15),H$18+H_ServNPL,0)-IF(H$14="",IF($B146=2,H$16*H_LegalShare,0)+IF($B146=H$15,H$16*(1-H_LegalShare),0),IF($B146=H$15,H$16,0))</f>
        <v>0</v>
      </c>
      <c r="I246" s="19" t="n">
        <f aca="false">IF($B146=I$15,I$24,0)-IF($B146=0,H_Acq+H_Board,0)-IF($B146=1,I$23,0)-IF(AND($B146&gt;=1,$B146&lt;=I$15),I$18+H_ServNPL,0)-IF(I$14="",IF($B146=2,I$16*H_LegalShare,0)+IF($B146=I$15,I$16*(1-H_LegalShare),0),IF($B146=I$15,I$16,0))</f>
        <v>0</v>
      </c>
      <c r="J246" s="19" t="n">
        <f aca="false">IF($B146=J$15,J$24,0)-IF($B146=0,H_Acq+H_Board,0)-IF($B146=1,J$23,0)-IF(AND($B146&gt;=1,$B146&lt;=J$15),J$18+H_ServNPL,0)-IF(J$14="",IF($B146=2,J$16*H_LegalShare,0)+IF($B146=J$15,J$16*(1-H_LegalShare),0),IF($B146=J$15,J$16,0))</f>
        <v>0</v>
      </c>
    </row>
    <row r="247" customFormat="false" ht="15" hidden="false" customHeight="false" outlineLevel="0" collapsed="false">
      <c r="B247" s="0" t="n">
        <v>46</v>
      </c>
      <c r="C247" s="19" t="n">
        <f aca="false">IF($B147=C$15,C$24,0)-IF($B147=0,H_Acq+H_Board,0)-IF($B147=1,C$23,0)-IF(AND($B147&gt;=1,$B147&lt;=C$15),C$18+H_ServNPL,0)-IF(C$14="",IF($B147=2,C$16*H_LegalShare,0)+IF($B147=C$15,C$16*(1-H_LegalShare),0),IF($B147=C$15,C$16,0))</f>
        <v>0</v>
      </c>
      <c r="D247" s="19" t="n">
        <f aca="false">IF($B147=D$15,D$24,0)-IF($B147=0,H_Acq+H_Board,0)-IF($B147=1,D$23,0)-IF(AND($B147&gt;=1,$B147&lt;=D$15),D$18+H_ServNPL,0)-IF(D$14="",IF($B147=2,D$16*H_LegalShare,0)+IF($B147=D$15,D$16*(1-H_LegalShare),0),IF($B147=D$15,D$16,0))</f>
        <v>0</v>
      </c>
      <c r="E247" s="19" t="n">
        <f aca="false">IF($B147=E$15,E$24,0)-IF($B147=0,H_Acq+H_Board,0)-IF($B147=1,E$23,0)-IF(AND($B147&gt;=1,$B147&lt;=E$15),E$18+H_ServNPL,0)-IF(E$14="",IF($B147=2,E$16*H_LegalShare,0)+IF($B147=E$15,E$16*(1-H_LegalShare),0),IF($B147=E$15,E$16,0))</f>
        <v>0</v>
      </c>
      <c r="F247" s="19" t="n">
        <f aca="false">IF($B147=F$15,F$24,0)-IF($B147=0,H_Acq+H_Board,0)-IF($B147=1,F$23,0)-IF(AND($B147&gt;=1,$B147&lt;=F$15),F$18+H_ServNPL,0)-IF(F$14="",IF($B147=2,F$16*H_LegalShare,0)+IF($B147=F$15,F$16*(1-H_LegalShare),0),IF($B147=F$15,F$16,0))</f>
        <v>0</v>
      </c>
      <c r="G247" s="19" t="n">
        <f aca="false">IF($B147=G$15,G$24,0)-IF($B147=0,H_Acq+H_Board,0)-IF($B147=1,G$23,0)-IF(AND($B147&gt;=1,$B147&lt;=G$15),G$18+H_ServNPL,0)-IF(G$14="",IF($B147=2,G$16*H_LegalShare,0)+IF($B147=G$15,G$16*(1-H_LegalShare),0),IF($B147=G$15,G$16,0))</f>
        <v>0</v>
      </c>
      <c r="H247" s="19" t="n">
        <f aca="false">IF($B147=H$15,H$24,0)-IF($B147=0,H_Acq+H_Board,0)-IF($B147=1,H$23,0)-IF(AND($B147&gt;=1,$B147&lt;=H$15),H$18+H_ServNPL,0)-IF(H$14="",IF($B147=2,H$16*H_LegalShare,0)+IF($B147=H$15,H$16*(1-H_LegalShare),0),IF($B147=H$15,H$16,0))</f>
        <v>0</v>
      </c>
      <c r="I247" s="19" t="n">
        <f aca="false">IF($B147=I$15,I$24,0)-IF($B147=0,H_Acq+H_Board,0)-IF($B147=1,I$23,0)-IF(AND($B147&gt;=1,$B147&lt;=I$15),I$18+H_ServNPL,0)-IF(I$14="",IF($B147=2,I$16*H_LegalShare,0)+IF($B147=I$15,I$16*(1-H_LegalShare),0),IF($B147=I$15,I$16,0))</f>
        <v>0</v>
      </c>
      <c r="J247" s="19" t="n">
        <f aca="false">IF($B147=J$15,J$24,0)-IF($B147=0,H_Acq+H_Board,0)-IF($B147=1,J$23,0)-IF(AND($B147&gt;=1,$B147&lt;=J$15),J$18+H_ServNPL,0)-IF(J$14="",IF($B147=2,J$16*H_LegalShare,0)+IF($B147=J$15,J$16*(1-H_LegalShare),0),IF($B147=J$15,J$16,0))</f>
        <v>0</v>
      </c>
    </row>
    <row r="248" customFormat="false" ht="15" hidden="false" customHeight="false" outlineLevel="0" collapsed="false">
      <c r="B248" s="0" t="n">
        <v>47</v>
      </c>
      <c r="C248" s="19" t="n">
        <f aca="false">IF($B148=C$15,C$24,0)-IF($B148=0,H_Acq+H_Board,0)-IF($B148=1,C$23,0)-IF(AND($B148&gt;=1,$B148&lt;=C$15),C$18+H_ServNPL,0)-IF(C$14="",IF($B148=2,C$16*H_LegalShare,0)+IF($B148=C$15,C$16*(1-H_LegalShare),0),IF($B148=C$15,C$16,0))</f>
        <v>0</v>
      </c>
      <c r="D248" s="19" t="n">
        <f aca="false">IF($B148=D$15,D$24,0)-IF($B148=0,H_Acq+H_Board,0)-IF($B148=1,D$23,0)-IF(AND($B148&gt;=1,$B148&lt;=D$15),D$18+H_ServNPL,0)-IF(D$14="",IF($B148=2,D$16*H_LegalShare,0)+IF($B148=D$15,D$16*(1-H_LegalShare),0),IF($B148=D$15,D$16,0))</f>
        <v>0</v>
      </c>
      <c r="E248" s="19" t="n">
        <f aca="false">IF($B148=E$15,E$24,0)-IF($B148=0,H_Acq+H_Board,0)-IF($B148=1,E$23,0)-IF(AND($B148&gt;=1,$B148&lt;=E$15),E$18+H_ServNPL,0)-IF(E$14="",IF($B148=2,E$16*H_LegalShare,0)+IF($B148=E$15,E$16*(1-H_LegalShare),0),IF($B148=E$15,E$16,0))</f>
        <v>0</v>
      </c>
      <c r="F248" s="19" t="n">
        <f aca="false">IF($B148=F$15,F$24,0)-IF($B148=0,H_Acq+H_Board,0)-IF($B148=1,F$23,0)-IF(AND($B148&gt;=1,$B148&lt;=F$15),F$18+H_ServNPL,0)-IF(F$14="",IF($B148=2,F$16*H_LegalShare,0)+IF($B148=F$15,F$16*(1-H_LegalShare),0),IF($B148=F$15,F$16,0))</f>
        <v>0</v>
      </c>
      <c r="G248" s="19" t="n">
        <f aca="false">IF($B148=G$15,G$24,0)-IF($B148=0,H_Acq+H_Board,0)-IF($B148=1,G$23,0)-IF(AND($B148&gt;=1,$B148&lt;=G$15),G$18+H_ServNPL,0)-IF(G$14="",IF($B148=2,G$16*H_LegalShare,0)+IF($B148=G$15,G$16*(1-H_LegalShare),0),IF($B148=G$15,G$16,0))</f>
        <v>0</v>
      </c>
      <c r="H248" s="19" t="n">
        <f aca="false">IF($B148=H$15,H$24,0)-IF($B148=0,H_Acq+H_Board,0)-IF($B148=1,H$23,0)-IF(AND($B148&gt;=1,$B148&lt;=H$15),H$18+H_ServNPL,0)-IF(H$14="",IF($B148=2,H$16*H_LegalShare,0)+IF($B148=H$15,H$16*(1-H_LegalShare),0),IF($B148=H$15,H$16,0))</f>
        <v>0</v>
      </c>
      <c r="I248" s="19" t="n">
        <f aca="false">IF($B148=I$15,I$24,0)-IF($B148=0,H_Acq+H_Board,0)-IF($B148=1,I$23,0)-IF(AND($B148&gt;=1,$B148&lt;=I$15),I$18+H_ServNPL,0)-IF(I$14="",IF($B148=2,I$16*H_LegalShare,0)+IF($B148=I$15,I$16*(1-H_LegalShare),0),IF($B148=I$15,I$16,0))</f>
        <v>0</v>
      </c>
      <c r="J248" s="19" t="n">
        <f aca="false">IF($B148=J$15,J$24,0)-IF($B148=0,H_Acq+H_Board,0)-IF($B148=1,J$23,0)-IF(AND($B148&gt;=1,$B148&lt;=J$15),J$18+H_ServNPL,0)-IF(J$14="",IF($B148=2,J$16*H_LegalShare,0)+IF($B148=J$15,J$16*(1-H_LegalShare),0),IF($B148=J$15,J$16,0))</f>
        <v>0</v>
      </c>
    </row>
    <row r="249" customFormat="false" ht="15" hidden="false" customHeight="false" outlineLevel="0" collapsed="false">
      <c r="B249" s="0" t="n">
        <v>48</v>
      </c>
      <c r="C249" s="19" t="n">
        <f aca="false">IF($B149=C$15,C$24,0)-IF($B149=0,H_Acq+H_Board,0)-IF($B149=1,C$23,0)-IF(AND($B149&gt;=1,$B149&lt;=C$15),C$18+H_ServNPL,0)-IF(C$14="",IF($B149=2,C$16*H_LegalShare,0)+IF($B149=C$15,C$16*(1-H_LegalShare),0),IF($B149=C$15,C$16,0))</f>
        <v>0</v>
      </c>
      <c r="D249" s="19" t="n">
        <f aca="false">IF($B149=D$15,D$24,0)-IF($B149=0,H_Acq+H_Board,0)-IF($B149=1,D$23,0)-IF(AND($B149&gt;=1,$B149&lt;=D$15),D$18+H_ServNPL,0)-IF(D$14="",IF($B149=2,D$16*H_LegalShare,0)+IF($B149=D$15,D$16*(1-H_LegalShare),0),IF($B149=D$15,D$16,0))</f>
        <v>0</v>
      </c>
      <c r="E249" s="19" t="n">
        <f aca="false">IF($B149=E$15,E$24,0)-IF($B149=0,H_Acq+H_Board,0)-IF($B149=1,E$23,0)-IF(AND($B149&gt;=1,$B149&lt;=E$15),E$18+H_ServNPL,0)-IF(E$14="",IF($B149=2,E$16*H_LegalShare,0)+IF($B149=E$15,E$16*(1-H_LegalShare),0),IF($B149=E$15,E$16,0))</f>
        <v>0</v>
      </c>
      <c r="F249" s="19" t="n">
        <f aca="false">IF($B149=F$15,F$24,0)-IF($B149=0,H_Acq+H_Board,0)-IF($B149=1,F$23,0)-IF(AND($B149&gt;=1,$B149&lt;=F$15),F$18+H_ServNPL,0)-IF(F$14="",IF($B149=2,F$16*H_LegalShare,0)+IF($B149=F$15,F$16*(1-H_LegalShare),0),IF($B149=F$15,F$16,0))</f>
        <v>0</v>
      </c>
      <c r="G249" s="19" t="n">
        <f aca="false">IF($B149=G$15,G$24,0)-IF($B149=0,H_Acq+H_Board,0)-IF($B149=1,G$23,0)-IF(AND($B149&gt;=1,$B149&lt;=G$15),G$18+H_ServNPL,0)-IF(G$14="",IF($B149=2,G$16*H_LegalShare,0)+IF($B149=G$15,G$16*(1-H_LegalShare),0),IF($B149=G$15,G$16,0))</f>
        <v>0</v>
      </c>
      <c r="H249" s="19" t="n">
        <f aca="false">IF($B149=H$15,H$24,0)-IF($B149=0,H_Acq+H_Board,0)-IF($B149=1,H$23,0)-IF(AND($B149&gt;=1,$B149&lt;=H$15),H$18+H_ServNPL,0)-IF(H$14="",IF($B149=2,H$16*H_LegalShare,0)+IF($B149=H$15,H$16*(1-H_LegalShare),0),IF($B149=H$15,H$16,0))</f>
        <v>0</v>
      </c>
      <c r="I249" s="19" t="n">
        <f aca="false">IF($B149=I$15,I$24,0)-IF($B149=0,H_Acq+H_Board,0)-IF($B149=1,I$23,0)-IF(AND($B149&gt;=1,$B149&lt;=I$15),I$18+H_ServNPL,0)-IF(I$14="",IF($B149=2,I$16*H_LegalShare,0)+IF($B149=I$15,I$16*(1-H_LegalShare),0),IF($B149=I$15,I$16,0))</f>
        <v>0</v>
      </c>
      <c r="J249" s="19" t="n">
        <f aca="false">IF($B149=J$15,J$24,0)-IF($B149=0,H_Acq+H_Board,0)-IF($B149=1,J$23,0)-IF(AND($B149&gt;=1,$B149&lt;=J$15),J$18+H_ServNPL,0)-IF(J$14="",IF($B149=2,J$16*H_LegalShare,0)+IF($B149=J$15,J$16*(1-H_LegalShare),0),IF($B149=J$15,J$16,0))</f>
        <v>0</v>
      </c>
    </row>
    <row r="250" customFormat="false" ht="15" hidden="false" customHeight="false" outlineLevel="0" collapsed="false">
      <c r="B250" s="0" t="n">
        <v>49</v>
      </c>
      <c r="C250" s="19" t="n">
        <f aca="false">IF($B150=C$15,C$24,0)-IF($B150=0,H_Acq+H_Board,0)-IF($B150=1,C$23,0)-IF(AND($B150&gt;=1,$B150&lt;=C$15),C$18+H_ServNPL,0)-IF(C$14="",IF($B150=2,C$16*H_LegalShare,0)+IF($B150=C$15,C$16*(1-H_LegalShare),0),IF($B150=C$15,C$16,0))</f>
        <v>0</v>
      </c>
      <c r="D250" s="19" t="n">
        <f aca="false">IF($B150=D$15,D$24,0)-IF($B150=0,H_Acq+H_Board,0)-IF($B150=1,D$23,0)-IF(AND($B150&gt;=1,$B150&lt;=D$15),D$18+H_ServNPL,0)-IF(D$14="",IF($B150=2,D$16*H_LegalShare,0)+IF($B150=D$15,D$16*(1-H_LegalShare),0),IF($B150=D$15,D$16,0))</f>
        <v>0</v>
      </c>
      <c r="E250" s="19" t="n">
        <f aca="false">IF($B150=E$15,E$24,0)-IF($B150=0,H_Acq+H_Board,0)-IF($B150=1,E$23,0)-IF(AND($B150&gt;=1,$B150&lt;=E$15),E$18+H_ServNPL,0)-IF(E$14="",IF($B150=2,E$16*H_LegalShare,0)+IF($B150=E$15,E$16*(1-H_LegalShare),0),IF($B150=E$15,E$16,0))</f>
        <v>0</v>
      </c>
      <c r="F250" s="19" t="n">
        <f aca="false">IF($B150=F$15,F$24,0)-IF($B150=0,H_Acq+H_Board,0)-IF($B150=1,F$23,0)-IF(AND($B150&gt;=1,$B150&lt;=F$15),F$18+H_ServNPL,0)-IF(F$14="",IF($B150=2,F$16*H_LegalShare,0)+IF($B150=F$15,F$16*(1-H_LegalShare),0),IF($B150=F$15,F$16,0))</f>
        <v>0</v>
      </c>
      <c r="G250" s="19" t="n">
        <f aca="false">IF($B150=G$15,G$24,0)-IF($B150=0,H_Acq+H_Board,0)-IF($B150=1,G$23,0)-IF(AND($B150&gt;=1,$B150&lt;=G$15),G$18+H_ServNPL,0)-IF(G$14="",IF($B150=2,G$16*H_LegalShare,0)+IF($B150=G$15,G$16*(1-H_LegalShare),0),IF($B150=G$15,G$16,0))</f>
        <v>0</v>
      </c>
      <c r="H250" s="19" t="n">
        <f aca="false">IF($B150=H$15,H$24,0)-IF($B150=0,H_Acq+H_Board,0)-IF($B150=1,H$23,0)-IF(AND($B150&gt;=1,$B150&lt;=H$15),H$18+H_ServNPL,0)-IF(H$14="",IF($B150=2,H$16*H_LegalShare,0)+IF($B150=H$15,H$16*(1-H_LegalShare),0),IF($B150=H$15,H$16,0))</f>
        <v>0</v>
      </c>
      <c r="I250" s="19" t="n">
        <f aca="false">IF($B150=I$15,I$24,0)-IF($B150=0,H_Acq+H_Board,0)-IF($B150=1,I$23,0)-IF(AND($B150&gt;=1,$B150&lt;=I$15),I$18+H_ServNPL,0)-IF(I$14="",IF($B150=2,I$16*H_LegalShare,0)+IF($B150=I$15,I$16*(1-H_LegalShare),0),IF($B150=I$15,I$16,0))</f>
        <v>0</v>
      </c>
      <c r="J250" s="19" t="n">
        <f aca="false">IF($B150=J$15,J$24,0)-IF($B150=0,H_Acq+H_Board,0)-IF($B150=1,J$23,0)-IF(AND($B150&gt;=1,$B150&lt;=J$15),J$18+H_ServNPL,0)-IF(J$14="",IF($B150=2,J$16*H_LegalShare,0)+IF($B150=J$15,J$16*(1-H_LegalShare),0),IF($B150=J$15,J$16,0))</f>
        <v>0</v>
      </c>
    </row>
    <row r="251" customFormat="false" ht="15" hidden="false" customHeight="false" outlineLevel="0" collapsed="false">
      <c r="B251" s="0" t="n">
        <v>50</v>
      </c>
      <c r="C251" s="19" t="n">
        <f aca="false">IF($B151=C$15,C$24,0)-IF($B151=0,H_Acq+H_Board,0)-IF($B151=1,C$23,0)-IF(AND($B151&gt;=1,$B151&lt;=C$15),C$18+H_ServNPL,0)-IF(C$14="",IF($B151=2,C$16*H_LegalShare,0)+IF($B151=C$15,C$16*(1-H_LegalShare),0),IF($B151=C$15,C$16,0))</f>
        <v>0</v>
      </c>
      <c r="D251" s="19" t="n">
        <f aca="false">IF($B151=D$15,D$24,0)-IF($B151=0,H_Acq+H_Board,0)-IF($B151=1,D$23,0)-IF(AND($B151&gt;=1,$B151&lt;=D$15),D$18+H_ServNPL,0)-IF(D$14="",IF($B151=2,D$16*H_LegalShare,0)+IF($B151=D$15,D$16*(1-H_LegalShare),0),IF($B151=D$15,D$16,0))</f>
        <v>0</v>
      </c>
      <c r="E251" s="19" t="n">
        <f aca="false">IF($B151=E$15,E$24,0)-IF($B151=0,H_Acq+H_Board,0)-IF($B151=1,E$23,0)-IF(AND($B151&gt;=1,$B151&lt;=E$15),E$18+H_ServNPL,0)-IF(E$14="",IF($B151=2,E$16*H_LegalShare,0)+IF($B151=E$15,E$16*(1-H_LegalShare),0),IF($B151=E$15,E$16,0))</f>
        <v>0</v>
      </c>
      <c r="F251" s="19" t="n">
        <f aca="false">IF($B151=F$15,F$24,0)-IF($B151=0,H_Acq+H_Board,0)-IF($B151=1,F$23,0)-IF(AND($B151&gt;=1,$B151&lt;=F$15),F$18+H_ServNPL,0)-IF(F$14="",IF($B151=2,F$16*H_LegalShare,0)+IF($B151=F$15,F$16*(1-H_LegalShare),0),IF($B151=F$15,F$16,0))</f>
        <v>0</v>
      </c>
      <c r="G251" s="19" t="n">
        <f aca="false">IF($B151=G$15,G$24,0)-IF($B151=0,H_Acq+H_Board,0)-IF($B151=1,G$23,0)-IF(AND($B151&gt;=1,$B151&lt;=G$15),G$18+H_ServNPL,0)-IF(G$14="",IF($B151=2,G$16*H_LegalShare,0)+IF($B151=G$15,G$16*(1-H_LegalShare),0),IF($B151=G$15,G$16,0))</f>
        <v>0</v>
      </c>
      <c r="H251" s="19" t="n">
        <f aca="false">IF($B151=H$15,H$24,0)-IF($B151=0,H_Acq+H_Board,0)-IF($B151=1,H$23,0)-IF(AND($B151&gt;=1,$B151&lt;=H$15),H$18+H_ServNPL,0)-IF(H$14="",IF($B151=2,H$16*H_LegalShare,0)+IF($B151=H$15,H$16*(1-H_LegalShare),0),IF($B151=H$15,H$16,0))</f>
        <v>0</v>
      </c>
      <c r="I251" s="19" t="n">
        <f aca="false">IF($B151=I$15,I$24,0)-IF($B151=0,H_Acq+H_Board,0)-IF($B151=1,I$23,0)-IF(AND($B151&gt;=1,$B151&lt;=I$15),I$18+H_ServNPL,0)-IF(I$14="",IF($B151=2,I$16*H_LegalShare,0)+IF($B151=I$15,I$16*(1-H_LegalShare),0),IF($B151=I$15,I$16,0))</f>
        <v>0</v>
      </c>
      <c r="J251" s="19" t="n">
        <f aca="false">IF($B151=J$15,J$24,0)-IF($B151=0,H_Acq+H_Board,0)-IF($B151=1,J$23,0)-IF(AND($B151&gt;=1,$B151&lt;=J$15),J$18+H_ServNPL,0)-IF(J$14="",IF($B151=2,J$16*H_LegalShare,0)+IF($B151=J$15,J$16*(1-H_LegalShare),0),IF($B151=J$15,J$16,0))</f>
        <v>0</v>
      </c>
    </row>
    <row r="252" customFormat="false" ht="15" hidden="false" customHeight="false" outlineLevel="0" collapsed="false">
      <c r="B252" s="0" t="n">
        <v>51</v>
      </c>
      <c r="C252" s="19" t="n">
        <f aca="false">IF($B152=C$15,C$24,0)-IF($B152=0,H_Acq+H_Board,0)-IF($B152=1,C$23,0)-IF(AND($B152&gt;=1,$B152&lt;=C$15),C$18+H_ServNPL,0)-IF(C$14="",IF($B152=2,C$16*H_LegalShare,0)+IF($B152=C$15,C$16*(1-H_LegalShare),0),IF($B152=C$15,C$16,0))</f>
        <v>0</v>
      </c>
      <c r="D252" s="19" t="n">
        <f aca="false">IF($B152=D$15,D$24,0)-IF($B152=0,H_Acq+H_Board,0)-IF($B152=1,D$23,0)-IF(AND($B152&gt;=1,$B152&lt;=D$15),D$18+H_ServNPL,0)-IF(D$14="",IF($B152=2,D$16*H_LegalShare,0)+IF($B152=D$15,D$16*(1-H_LegalShare),0),IF($B152=D$15,D$16,0))</f>
        <v>0</v>
      </c>
      <c r="E252" s="19" t="n">
        <f aca="false">IF($B152=E$15,E$24,0)-IF($B152=0,H_Acq+H_Board,0)-IF($B152=1,E$23,0)-IF(AND($B152&gt;=1,$B152&lt;=E$15),E$18+H_ServNPL,0)-IF(E$14="",IF($B152=2,E$16*H_LegalShare,0)+IF($B152=E$15,E$16*(1-H_LegalShare),0),IF($B152=E$15,E$16,0))</f>
        <v>0</v>
      </c>
      <c r="F252" s="19" t="n">
        <f aca="false">IF($B152=F$15,F$24,0)-IF($B152=0,H_Acq+H_Board,0)-IF($B152=1,F$23,0)-IF(AND($B152&gt;=1,$B152&lt;=F$15),F$18+H_ServNPL,0)-IF(F$14="",IF($B152=2,F$16*H_LegalShare,0)+IF($B152=F$15,F$16*(1-H_LegalShare),0),IF($B152=F$15,F$16,0))</f>
        <v>0</v>
      </c>
      <c r="G252" s="19" t="n">
        <f aca="false">IF($B152=G$15,G$24,0)-IF($B152=0,H_Acq+H_Board,0)-IF($B152=1,G$23,0)-IF(AND($B152&gt;=1,$B152&lt;=G$15),G$18+H_ServNPL,0)-IF(G$14="",IF($B152=2,G$16*H_LegalShare,0)+IF($B152=G$15,G$16*(1-H_LegalShare),0),IF($B152=G$15,G$16,0))</f>
        <v>0</v>
      </c>
      <c r="H252" s="19" t="n">
        <f aca="false">IF($B152=H$15,H$24,0)-IF($B152=0,H_Acq+H_Board,0)-IF($B152=1,H$23,0)-IF(AND($B152&gt;=1,$B152&lt;=H$15),H$18+H_ServNPL,0)-IF(H$14="",IF($B152=2,H$16*H_LegalShare,0)+IF($B152=H$15,H$16*(1-H_LegalShare),0),IF($B152=H$15,H$16,0))</f>
        <v>0</v>
      </c>
      <c r="I252" s="19" t="n">
        <f aca="false">IF($B152=I$15,I$24,0)-IF($B152=0,H_Acq+H_Board,0)-IF($B152=1,I$23,0)-IF(AND($B152&gt;=1,$B152&lt;=I$15),I$18+H_ServNPL,0)-IF(I$14="",IF($B152=2,I$16*H_LegalShare,0)+IF($B152=I$15,I$16*(1-H_LegalShare),0),IF($B152=I$15,I$16,0))</f>
        <v>0</v>
      </c>
      <c r="J252" s="19" t="n">
        <f aca="false">IF($B152=J$15,J$24,0)-IF($B152=0,H_Acq+H_Board,0)-IF($B152=1,J$23,0)-IF(AND($B152&gt;=1,$B152&lt;=J$15),J$18+H_ServNPL,0)-IF(J$14="",IF($B152=2,J$16*H_LegalShare,0)+IF($B152=J$15,J$16*(1-H_LegalShare),0),IF($B152=J$15,J$16,0))</f>
        <v>0</v>
      </c>
    </row>
    <row r="253" customFormat="false" ht="15" hidden="false" customHeight="false" outlineLevel="0" collapsed="false">
      <c r="B253" s="0" t="n">
        <v>52</v>
      </c>
      <c r="C253" s="19" t="n">
        <f aca="false">IF($B153=C$15,C$24,0)-IF($B153=0,H_Acq+H_Board,0)-IF($B153=1,C$23,0)-IF(AND($B153&gt;=1,$B153&lt;=C$15),C$18+H_ServNPL,0)-IF(C$14="",IF($B153=2,C$16*H_LegalShare,0)+IF($B153=C$15,C$16*(1-H_LegalShare),0),IF($B153=C$15,C$16,0))</f>
        <v>0</v>
      </c>
      <c r="D253" s="19" t="n">
        <f aca="false">IF($B153=D$15,D$24,0)-IF($B153=0,H_Acq+H_Board,0)-IF($B153=1,D$23,0)-IF(AND($B153&gt;=1,$B153&lt;=D$15),D$18+H_ServNPL,0)-IF(D$14="",IF($B153=2,D$16*H_LegalShare,0)+IF($B153=D$15,D$16*(1-H_LegalShare),0),IF($B153=D$15,D$16,0))</f>
        <v>0</v>
      </c>
      <c r="E253" s="19" t="n">
        <f aca="false">IF($B153=E$15,E$24,0)-IF($B153=0,H_Acq+H_Board,0)-IF($B153=1,E$23,0)-IF(AND($B153&gt;=1,$B153&lt;=E$15),E$18+H_ServNPL,0)-IF(E$14="",IF($B153=2,E$16*H_LegalShare,0)+IF($B153=E$15,E$16*(1-H_LegalShare),0),IF($B153=E$15,E$16,0))</f>
        <v>0</v>
      </c>
      <c r="F253" s="19" t="n">
        <f aca="false">IF($B153=F$15,F$24,0)-IF($B153=0,H_Acq+H_Board,0)-IF($B153=1,F$23,0)-IF(AND($B153&gt;=1,$B153&lt;=F$15),F$18+H_ServNPL,0)-IF(F$14="",IF($B153=2,F$16*H_LegalShare,0)+IF($B153=F$15,F$16*(1-H_LegalShare),0),IF($B153=F$15,F$16,0))</f>
        <v>0</v>
      </c>
      <c r="G253" s="19" t="n">
        <f aca="false">IF($B153=G$15,G$24,0)-IF($B153=0,H_Acq+H_Board,0)-IF($B153=1,G$23,0)-IF(AND($B153&gt;=1,$B153&lt;=G$15),G$18+H_ServNPL,0)-IF(G$14="",IF($B153=2,G$16*H_LegalShare,0)+IF($B153=G$15,G$16*(1-H_LegalShare),0),IF($B153=G$15,G$16,0))</f>
        <v>0</v>
      </c>
      <c r="H253" s="19" t="n">
        <f aca="false">IF($B153=H$15,H$24,0)-IF($B153=0,H_Acq+H_Board,0)-IF($B153=1,H$23,0)-IF(AND($B153&gt;=1,$B153&lt;=H$15),H$18+H_ServNPL,0)-IF(H$14="",IF($B153=2,H$16*H_LegalShare,0)+IF($B153=H$15,H$16*(1-H_LegalShare),0),IF($B153=H$15,H$16,0))</f>
        <v>0</v>
      </c>
      <c r="I253" s="19" t="n">
        <f aca="false">IF($B153=I$15,I$24,0)-IF($B153=0,H_Acq+H_Board,0)-IF($B153=1,I$23,0)-IF(AND($B153&gt;=1,$B153&lt;=I$15),I$18+H_ServNPL,0)-IF(I$14="",IF($B153=2,I$16*H_LegalShare,0)+IF($B153=I$15,I$16*(1-H_LegalShare),0),IF($B153=I$15,I$16,0))</f>
        <v>0</v>
      </c>
      <c r="J253" s="19" t="n">
        <f aca="false">IF($B153=J$15,J$24,0)-IF($B153=0,H_Acq+H_Board,0)-IF($B153=1,J$23,0)-IF(AND($B153&gt;=1,$B153&lt;=J$15),J$18+H_ServNPL,0)-IF(J$14="",IF($B153=2,J$16*H_LegalShare,0)+IF($B153=J$15,J$16*(1-H_LegalShare),0),IF($B153=J$15,J$16,0))</f>
        <v>0</v>
      </c>
    </row>
    <row r="254" customFormat="false" ht="15" hidden="false" customHeight="false" outlineLevel="0" collapsed="false">
      <c r="B254" s="0" t="n">
        <v>53</v>
      </c>
      <c r="C254" s="19" t="n">
        <f aca="false">IF($B154=C$15,C$24,0)-IF($B154=0,H_Acq+H_Board,0)-IF($B154=1,C$23,0)-IF(AND($B154&gt;=1,$B154&lt;=C$15),C$18+H_ServNPL,0)-IF(C$14="",IF($B154=2,C$16*H_LegalShare,0)+IF($B154=C$15,C$16*(1-H_LegalShare),0),IF($B154=C$15,C$16,0))</f>
        <v>0</v>
      </c>
      <c r="D254" s="19" t="n">
        <f aca="false">IF($B154=D$15,D$24,0)-IF($B154=0,H_Acq+H_Board,0)-IF($B154=1,D$23,0)-IF(AND($B154&gt;=1,$B154&lt;=D$15),D$18+H_ServNPL,0)-IF(D$14="",IF($B154=2,D$16*H_LegalShare,0)+IF($B154=D$15,D$16*(1-H_LegalShare),0),IF($B154=D$15,D$16,0))</f>
        <v>0</v>
      </c>
      <c r="E254" s="19" t="n">
        <f aca="false">IF($B154=E$15,E$24,0)-IF($B154=0,H_Acq+H_Board,0)-IF($B154=1,E$23,0)-IF(AND($B154&gt;=1,$B154&lt;=E$15),E$18+H_ServNPL,0)-IF(E$14="",IF($B154=2,E$16*H_LegalShare,0)+IF($B154=E$15,E$16*(1-H_LegalShare),0),IF($B154=E$15,E$16,0))</f>
        <v>0</v>
      </c>
      <c r="F254" s="19" t="n">
        <f aca="false">IF($B154=F$15,F$24,0)-IF($B154=0,H_Acq+H_Board,0)-IF($B154=1,F$23,0)-IF(AND($B154&gt;=1,$B154&lt;=F$15),F$18+H_ServNPL,0)-IF(F$14="",IF($B154=2,F$16*H_LegalShare,0)+IF($B154=F$15,F$16*(1-H_LegalShare),0),IF($B154=F$15,F$16,0))</f>
        <v>0</v>
      </c>
      <c r="G254" s="19" t="n">
        <f aca="false">IF($B154=G$15,G$24,0)-IF($B154=0,H_Acq+H_Board,0)-IF($B154=1,G$23,0)-IF(AND($B154&gt;=1,$B154&lt;=G$15),G$18+H_ServNPL,0)-IF(G$14="",IF($B154=2,G$16*H_LegalShare,0)+IF($B154=G$15,G$16*(1-H_LegalShare),0),IF($B154=G$15,G$16,0))</f>
        <v>0</v>
      </c>
      <c r="H254" s="19" t="n">
        <f aca="false">IF($B154=H$15,H$24,0)-IF($B154=0,H_Acq+H_Board,0)-IF($B154=1,H$23,0)-IF(AND($B154&gt;=1,$B154&lt;=H$15),H$18+H_ServNPL,0)-IF(H$14="",IF($B154=2,H$16*H_LegalShare,0)+IF($B154=H$15,H$16*(1-H_LegalShare),0),IF($B154=H$15,H$16,0))</f>
        <v>0</v>
      </c>
      <c r="I254" s="19" t="n">
        <f aca="false">IF($B154=I$15,I$24,0)-IF($B154=0,H_Acq+H_Board,0)-IF($B154=1,I$23,0)-IF(AND($B154&gt;=1,$B154&lt;=I$15),I$18+H_ServNPL,0)-IF(I$14="",IF($B154=2,I$16*H_LegalShare,0)+IF($B154=I$15,I$16*(1-H_LegalShare),0),IF($B154=I$15,I$16,0))</f>
        <v>0</v>
      </c>
      <c r="J254" s="19" t="n">
        <f aca="false">IF($B154=J$15,J$24,0)-IF($B154=0,H_Acq+H_Board,0)-IF($B154=1,J$23,0)-IF(AND($B154&gt;=1,$B154&lt;=J$15),J$18+H_ServNPL,0)-IF(J$14="",IF($B154=2,J$16*H_LegalShare,0)+IF($B154=J$15,J$16*(1-H_LegalShare),0),IF($B154=J$15,J$16,0))</f>
        <v>0</v>
      </c>
    </row>
    <row r="255" customFormat="false" ht="15" hidden="false" customHeight="false" outlineLevel="0" collapsed="false">
      <c r="B255" s="0" t="n">
        <v>54</v>
      </c>
      <c r="C255" s="19" t="n">
        <f aca="false">IF($B155=C$15,C$24,0)-IF($B155=0,H_Acq+H_Board,0)-IF($B155=1,C$23,0)-IF(AND($B155&gt;=1,$B155&lt;=C$15),C$18+H_ServNPL,0)-IF(C$14="",IF($B155=2,C$16*H_LegalShare,0)+IF($B155=C$15,C$16*(1-H_LegalShare),0),IF($B155=C$15,C$16,0))</f>
        <v>0</v>
      </c>
      <c r="D255" s="19" t="n">
        <f aca="false">IF($B155=D$15,D$24,0)-IF($B155=0,H_Acq+H_Board,0)-IF($B155=1,D$23,0)-IF(AND($B155&gt;=1,$B155&lt;=D$15),D$18+H_ServNPL,0)-IF(D$14="",IF($B155=2,D$16*H_LegalShare,0)+IF($B155=D$15,D$16*(1-H_LegalShare),0),IF($B155=D$15,D$16,0))</f>
        <v>0</v>
      </c>
      <c r="E255" s="19" t="n">
        <f aca="false">IF($B155=E$15,E$24,0)-IF($B155=0,H_Acq+H_Board,0)-IF($B155=1,E$23,0)-IF(AND($B155&gt;=1,$B155&lt;=E$15),E$18+H_ServNPL,0)-IF(E$14="",IF($B155=2,E$16*H_LegalShare,0)+IF($B155=E$15,E$16*(1-H_LegalShare),0),IF($B155=E$15,E$16,0))</f>
        <v>0</v>
      </c>
      <c r="F255" s="19" t="n">
        <f aca="false">IF($B155=F$15,F$24,0)-IF($B155=0,H_Acq+H_Board,0)-IF($B155=1,F$23,0)-IF(AND($B155&gt;=1,$B155&lt;=F$15),F$18+H_ServNPL,0)-IF(F$14="",IF($B155=2,F$16*H_LegalShare,0)+IF($B155=F$15,F$16*(1-H_LegalShare),0),IF($B155=F$15,F$16,0))</f>
        <v>0</v>
      </c>
      <c r="G255" s="19" t="n">
        <f aca="false">IF($B155=G$15,G$24,0)-IF($B155=0,H_Acq+H_Board,0)-IF($B155=1,G$23,0)-IF(AND($B155&gt;=1,$B155&lt;=G$15),G$18+H_ServNPL,0)-IF(G$14="",IF($B155=2,G$16*H_LegalShare,0)+IF($B155=G$15,G$16*(1-H_LegalShare),0),IF($B155=G$15,G$16,0))</f>
        <v>0</v>
      </c>
      <c r="H255" s="19" t="n">
        <f aca="false">IF($B155=H$15,H$24,0)-IF($B155=0,H_Acq+H_Board,0)-IF($B155=1,H$23,0)-IF(AND($B155&gt;=1,$B155&lt;=H$15),H$18+H_ServNPL,0)-IF(H$14="",IF($B155=2,H$16*H_LegalShare,0)+IF($B155=H$15,H$16*(1-H_LegalShare),0),IF($B155=H$15,H$16,0))</f>
        <v>0</v>
      </c>
      <c r="I255" s="19" t="n">
        <f aca="false">IF($B155=I$15,I$24,0)-IF($B155=0,H_Acq+H_Board,0)-IF($B155=1,I$23,0)-IF(AND($B155&gt;=1,$B155&lt;=I$15),I$18+H_ServNPL,0)-IF(I$14="",IF($B155=2,I$16*H_LegalShare,0)+IF($B155=I$15,I$16*(1-H_LegalShare),0),IF($B155=I$15,I$16,0))</f>
        <v>0</v>
      </c>
      <c r="J255" s="19" t="n">
        <f aca="false">IF($B155=J$15,J$24,0)-IF($B155=0,H_Acq+H_Board,0)-IF($B155=1,J$23,0)-IF(AND($B155&gt;=1,$B155&lt;=J$15),J$18+H_ServNPL,0)-IF(J$14="",IF($B155=2,J$16*H_LegalShare,0)+IF($B155=J$15,J$16*(1-H_LegalShare),0),IF($B155=J$15,J$16,0))</f>
        <v>0</v>
      </c>
    </row>
    <row r="256" customFormat="false" ht="15" hidden="false" customHeight="false" outlineLevel="0" collapsed="false">
      <c r="B256" s="0" t="n">
        <v>55</v>
      </c>
      <c r="C256" s="19" t="n">
        <f aca="false">IF($B156=C$15,C$24,0)-IF($B156=0,H_Acq+H_Board,0)-IF($B156=1,C$23,0)-IF(AND($B156&gt;=1,$B156&lt;=C$15),C$18+H_ServNPL,0)-IF(C$14="",IF($B156=2,C$16*H_LegalShare,0)+IF($B156=C$15,C$16*(1-H_LegalShare),0),IF($B156=C$15,C$16,0))</f>
        <v>0</v>
      </c>
      <c r="D256" s="19" t="n">
        <f aca="false">IF($B156=D$15,D$24,0)-IF($B156=0,H_Acq+H_Board,0)-IF($B156=1,D$23,0)-IF(AND($B156&gt;=1,$B156&lt;=D$15),D$18+H_ServNPL,0)-IF(D$14="",IF($B156=2,D$16*H_LegalShare,0)+IF($B156=D$15,D$16*(1-H_LegalShare),0),IF($B156=D$15,D$16,0))</f>
        <v>0</v>
      </c>
      <c r="E256" s="19" t="n">
        <f aca="false">IF($B156=E$15,E$24,0)-IF($B156=0,H_Acq+H_Board,0)-IF($B156=1,E$23,0)-IF(AND($B156&gt;=1,$B156&lt;=E$15),E$18+H_ServNPL,0)-IF(E$14="",IF($B156=2,E$16*H_LegalShare,0)+IF($B156=E$15,E$16*(1-H_LegalShare),0),IF($B156=E$15,E$16,0))</f>
        <v>0</v>
      </c>
      <c r="F256" s="19" t="n">
        <f aca="false">IF($B156=F$15,F$24,0)-IF($B156=0,H_Acq+H_Board,0)-IF($B156=1,F$23,0)-IF(AND($B156&gt;=1,$B156&lt;=F$15),F$18+H_ServNPL,0)-IF(F$14="",IF($B156=2,F$16*H_LegalShare,0)+IF($B156=F$15,F$16*(1-H_LegalShare),0),IF($B156=F$15,F$16,0))</f>
        <v>0</v>
      </c>
      <c r="G256" s="19" t="n">
        <f aca="false">IF($B156=G$15,G$24,0)-IF($B156=0,H_Acq+H_Board,0)-IF($B156=1,G$23,0)-IF(AND($B156&gt;=1,$B156&lt;=G$15),G$18+H_ServNPL,0)-IF(G$14="",IF($B156=2,G$16*H_LegalShare,0)+IF($B156=G$15,G$16*(1-H_LegalShare),0),IF($B156=G$15,G$16,0))</f>
        <v>0</v>
      </c>
      <c r="H256" s="19" t="n">
        <f aca="false">IF($B156=H$15,H$24,0)-IF($B156=0,H_Acq+H_Board,0)-IF($B156=1,H$23,0)-IF(AND($B156&gt;=1,$B156&lt;=H$15),H$18+H_ServNPL,0)-IF(H$14="",IF($B156=2,H$16*H_LegalShare,0)+IF($B156=H$15,H$16*(1-H_LegalShare),0),IF($B156=H$15,H$16,0))</f>
        <v>0</v>
      </c>
      <c r="I256" s="19" t="n">
        <f aca="false">IF($B156=I$15,I$24,0)-IF($B156=0,H_Acq+H_Board,0)-IF($B156=1,I$23,0)-IF(AND($B156&gt;=1,$B156&lt;=I$15),I$18+H_ServNPL,0)-IF(I$14="",IF($B156=2,I$16*H_LegalShare,0)+IF($B156=I$15,I$16*(1-H_LegalShare),0),IF($B156=I$15,I$16,0))</f>
        <v>0</v>
      </c>
      <c r="J256" s="19" t="n">
        <f aca="false">IF($B156=J$15,J$24,0)-IF($B156=0,H_Acq+H_Board,0)-IF($B156=1,J$23,0)-IF(AND($B156&gt;=1,$B156&lt;=J$15),J$18+H_ServNPL,0)-IF(J$14="",IF($B156=2,J$16*H_LegalShare,0)+IF($B156=J$15,J$16*(1-H_LegalShare),0),IF($B156=J$15,J$16,0))</f>
        <v>0</v>
      </c>
    </row>
    <row r="257" customFormat="false" ht="15" hidden="false" customHeight="false" outlineLevel="0" collapsed="false">
      <c r="B257" s="0" t="n">
        <v>56</v>
      </c>
      <c r="C257" s="19" t="n">
        <f aca="false">IF($B157=C$15,C$24,0)-IF($B157=0,H_Acq+H_Board,0)-IF($B157=1,C$23,0)-IF(AND($B157&gt;=1,$B157&lt;=C$15),C$18+H_ServNPL,0)-IF(C$14="",IF($B157=2,C$16*H_LegalShare,0)+IF($B157=C$15,C$16*(1-H_LegalShare),0),IF($B157=C$15,C$16,0))</f>
        <v>0</v>
      </c>
      <c r="D257" s="19" t="n">
        <f aca="false">IF($B157=D$15,D$24,0)-IF($B157=0,H_Acq+H_Board,0)-IF($B157=1,D$23,0)-IF(AND($B157&gt;=1,$B157&lt;=D$15),D$18+H_ServNPL,0)-IF(D$14="",IF($B157=2,D$16*H_LegalShare,0)+IF($B157=D$15,D$16*(1-H_LegalShare),0),IF($B157=D$15,D$16,0))</f>
        <v>0</v>
      </c>
      <c r="E257" s="19" t="n">
        <f aca="false">IF($B157=E$15,E$24,0)-IF($B157=0,H_Acq+H_Board,0)-IF($B157=1,E$23,0)-IF(AND($B157&gt;=1,$B157&lt;=E$15),E$18+H_ServNPL,0)-IF(E$14="",IF($B157=2,E$16*H_LegalShare,0)+IF($B157=E$15,E$16*(1-H_LegalShare),0),IF($B157=E$15,E$16,0))</f>
        <v>0</v>
      </c>
      <c r="F257" s="19" t="n">
        <f aca="false">IF($B157=F$15,F$24,0)-IF($B157=0,H_Acq+H_Board,0)-IF($B157=1,F$23,0)-IF(AND($B157&gt;=1,$B157&lt;=F$15),F$18+H_ServNPL,0)-IF(F$14="",IF($B157=2,F$16*H_LegalShare,0)+IF($B157=F$15,F$16*(1-H_LegalShare),0),IF($B157=F$15,F$16,0))</f>
        <v>0</v>
      </c>
      <c r="G257" s="19" t="n">
        <f aca="false">IF($B157=G$15,G$24,0)-IF($B157=0,H_Acq+H_Board,0)-IF($B157=1,G$23,0)-IF(AND($B157&gt;=1,$B157&lt;=G$15),G$18+H_ServNPL,0)-IF(G$14="",IF($B157=2,G$16*H_LegalShare,0)+IF($B157=G$15,G$16*(1-H_LegalShare),0),IF($B157=G$15,G$16,0))</f>
        <v>0</v>
      </c>
      <c r="H257" s="19" t="n">
        <f aca="false">IF($B157=H$15,H$24,0)-IF($B157=0,H_Acq+H_Board,0)-IF($B157=1,H$23,0)-IF(AND($B157&gt;=1,$B157&lt;=H$15),H$18+H_ServNPL,0)-IF(H$14="",IF($B157=2,H$16*H_LegalShare,0)+IF($B157=H$15,H$16*(1-H_LegalShare),0),IF($B157=H$15,H$16,0))</f>
        <v>0</v>
      </c>
      <c r="I257" s="19" t="n">
        <f aca="false">IF($B157=I$15,I$24,0)-IF($B157=0,H_Acq+H_Board,0)-IF($B157=1,I$23,0)-IF(AND($B157&gt;=1,$B157&lt;=I$15),I$18+H_ServNPL,0)-IF(I$14="",IF($B157=2,I$16*H_LegalShare,0)+IF($B157=I$15,I$16*(1-H_LegalShare),0),IF($B157=I$15,I$16,0))</f>
        <v>0</v>
      </c>
      <c r="J257" s="19" t="n">
        <f aca="false">IF($B157=J$15,J$24,0)-IF($B157=0,H_Acq+H_Board,0)-IF($B157=1,J$23,0)-IF(AND($B157&gt;=1,$B157&lt;=J$15),J$18+H_ServNPL,0)-IF(J$14="",IF($B157=2,J$16*H_LegalShare,0)+IF($B157=J$15,J$16*(1-H_LegalShare),0),IF($B157=J$15,J$16,0))</f>
        <v>0</v>
      </c>
    </row>
    <row r="258" customFormat="false" ht="15" hidden="false" customHeight="false" outlineLevel="0" collapsed="false">
      <c r="B258" s="0" t="n">
        <v>57</v>
      </c>
      <c r="C258" s="19" t="n">
        <f aca="false">IF($B158=C$15,C$24,0)-IF($B158=0,H_Acq+H_Board,0)-IF($B158=1,C$23,0)-IF(AND($B158&gt;=1,$B158&lt;=C$15),C$18+H_ServNPL,0)-IF(C$14="",IF($B158=2,C$16*H_LegalShare,0)+IF($B158=C$15,C$16*(1-H_LegalShare),0),IF($B158=C$15,C$16,0))</f>
        <v>0</v>
      </c>
      <c r="D258" s="19" t="n">
        <f aca="false">IF($B158=D$15,D$24,0)-IF($B158=0,H_Acq+H_Board,0)-IF($B158=1,D$23,0)-IF(AND($B158&gt;=1,$B158&lt;=D$15),D$18+H_ServNPL,0)-IF(D$14="",IF($B158=2,D$16*H_LegalShare,0)+IF($B158=D$15,D$16*(1-H_LegalShare),0),IF($B158=D$15,D$16,0))</f>
        <v>0</v>
      </c>
      <c r="E258" s="19" t="n">
        <f aca="false">IF($B158=E$15,E$24,0)-IF($B158=0,H_Acq+H_Board,0)-IF($B158=1,E$23,0)-IF(AND($B158&gt;=1,$B158&lt;=E$15),E$18+H_ServNPL,0)-IF(E$14="",IF($B158=2,E$16*H_LegalShare,0)+IF($B158=E$15,E$16*(1-H_LegalShare),0),IF($B158=E$15,E$16,0))</f>
        <v>0</v>
      </c>
      <c r="F258" s="19" t="n">
        <f aca="false">IF($B158=F$15,F$24,0)-IF($B158=0,H_Acq+H_Board,0)-IF($B158=1,F$23,0)-IF(AND($B158&gt;=1,$B158&lt;=F$15),F$18+H_ServNPL,0)-IF(F$14="",IF($B158=2,F$16*H_LegalShare,0)+IF($B158=F$15,F$16*(1-H_LegalShare),0),IF($B158=F$15,F$16,0))</f>
        <v>0</v>
      </c>
      <c r="G258" s="19" t="n">
        <f aca="false">IF($B158=G$15,G$24,0)-IF($B158=0,H_Acq+H_Board,0)-IF($B158=1,G$23,0)-IF(AND($B158&gt;=1,$B158&lt;=G$15),G$18+H_ServNPL,0)-IF(G$14="",IF($B158=2,G$16*H_LegalShare,0)+IF($B158=G$15,G$16*(1-H_LegalShare),0),IF($B158=G$15,G$16,0))</f>
        <v>0</v>
      </c>
      <c r="H258" s="19" t="n">
        <f aca="false">IF($B158=H$15,H$24,0)-IF($B158=0,H_Acq+H_Board,0)-IF($B158=1,H$23,0)-IF(AND($B158&gt;=1,$B158&lt;=H$15),H$18+H_ServNPL,0)-IF(H$14="",IF($B158=2,H$16*H_LegalShare,0)+IF($B158=H$15,H$16*(1-H_LegalShare),0),IF($B158=H$15,H$16,0))</f>
        <v>0</v>
      </c>
      <c r="I258" s="19" t="n">
        <f aca="false">IF($B158=I$15,I$24,0)-IF($B158=0,H_Acq+H_Board,0)-IF($B158=1,I$23,0)-IF(AND($B158&gt;=1,$B158&lt;=I$15),I$18+H_ServNPL,0)-IF(I$14="",IF($B158=2,I$16*H_LegalShare,0)+IF($B158=I$15,I$16*(1-H_LegalShare),0),IF($B158=I$15,I$16,0))</f>
        <v>0</v>
      </c>
      <c r="J258" s="19" t="n">
        <f aca="false">IF($B158=J$15,J$24,0)-IF($B158=0,H_Acq+H_Board,0)-IF($B158=1,J$23,0)-IF(AND($B158&gt;=1,$B158&lt;=J$15),J$18+H_ServNPL,0)-IF(J$14="",IF($B158=2,J$16*H_LegalShare,0)+IF($B158=J$15,J$16*(1-H_LegalShare),0),IF($B158=J$15,J$16,0))</f>
        <v>0</v>
      </c>
    </row>
    <row r="259" customFormat="false" ht="15" hidden="false" customHeight="false" outlineLevel="0" collapsed="false">
      <c r="B259" s="0" t="n">
        <v>58</v>
      </c>
      <c r="C259" s="19" t="n">
        <f aca="false">IF($B159=C$15,C$24,0)-IF($B159=0,H_Acq+H_Board,0)-IF($B159=1,C$23,0)-IF(AND($B159&gt;=1,$B159&lt;=C$15),C$18+H_ServNPL,0)-IF(C$14="",IF($B159=2,C$16*H_LegalShare,0)+IF($B159=C$15,C$16*(1-H_LegalShare),0),IF($B159=C$15,C$16,0))</f>
        <v>0</v>
      </c>
      <c r="D259" s="19" t="n">
        <f aca="false">IF($B159=D$15,D$24,0)-IF($B159=0,H_Acq+H_Board,0)-IF($B159=1,D$23,0)-IF(AND($B159&gt;=1,$B159&lt;=D$15),D$18+H_ServNPL,0)-IF(D$14="",IF($B159=2,D$16*H_LegalShare,0)+IF($B159=D$15,D$16*(1-H_LegalShare),0),IF($B159=D$15,D$16,0))</f>
        <v>0</v>
      </c>
      <c r="E259" s="19" t="n">
        <f aca="false">IF($B159=E$15,E$24,0)-IF($B159=0,H_Acq+H_Board,0)-IF($B159=1,E$23,0)-IF(AND($B159&gt;=1,$B159&lt;=E$15),E$18+H_ServNPL,0)-IF(E$14="",IF($B159=2,E$16*H_LegalShare,0)+IF($B159=E$15,E$16*(1-H_LegalShare),0),IF($B159=E$15,E$16,0))</f>
        <v>0</v>
      </c>
      <c r="F259" s="19" t="n">
        <f aca="false">IF($B159=F$15,F$24,0)-IF($B159=0,H_Acq+H_Board,0)-IF($B159=1,F$23,0)-IF(AND($B159&gt;=1,$B159&lt;=F$15),F$18+H_ServNPL,0)-IF(F$14="",IF($B159=2,F$16*H_LegalShare,0)+IF($B159=F$15,F$16*(1-H_LegalShare),0),IF($B159=F$15,F$16,0))</f>
        <v>0</v>
      </c>
      <c r="G259" s="19" t="n">
        <f aca="false">IF($B159=G$15,G$24,0)-IF($B159=0,H_Acq+H_Board,0)-IF($B159=1,G$23,0)-IF(AND($B159&gt;=1,$B159&lt;=G$15),G$18+H_ServNPL,0)-IF(G$14="",IF($B159=2,G$16*H_LegalShare,0)+IF($B159=G$15,G$16*(1-H_LegalShare),0),IF($B159=G$15,G$16,0))</f>
        <v>0</v>
      </c>
      <c r="H259" s="19" t="n">
        <f aca="false">IF($B159=H$15,H$24,0)-IF($B159=0,H_Acq+H_Board,0)-IF($B159=1,H$23,0)-IF(AND($B159&gt;=1,$B159&lt;=H$15),H$18+H_ServNPL,0)-IF(H$14="",IF($B159=2,H$16*H_LegalShare,0)+IF($B159=H$15,H$16*(1-H_LegalShare),0),IF($B159=H$15,H$16,0))</f>
        <v>0</v>
      </c>
      <c r="I259" s="19" t="n">
        <f aca="false">IF($B159=I$15,I$24,0)-IF($B159=0,H_Acq+H_Board,0)-IF($B159=1,I$23,0)-IF(AND($B159&gt;=1,$B159&lt;=I$15),I$18+H_ServNPL,0)-IF(I$14="",IF($B159=2,I$16*H_LegalShare,0)+IF($B159=I$15,I$16*(1-H_LegalShare),0),IF($B159=I$15,I$16,0))</f>
        <v>0</v>
      </c>
      <c r="J259" s="19" t="n">
        <f aca="false">IF($B159=J$15,J$24,0)-IF($B159=0,H_Acq+H_Board,0)-IF($B159=1,J$23,0)-IF(AND($B159&gt;=1,$B159&lt;=J$15),J$18+H_ServNPL,0)-IF(J$14="",IF($B159=2,J$16*H_LegalShare,0)+IF($B159=J$15,J$16*(1-H_LegalShare),0),IF($B159=J$15,J$16,0))</f>
        <v>0</v>
      </c>
    </row>
    <row r="260" customFormat="false" ht="15" hidden="false" customHeight="false" outlineLevel="0" collapsed="false">
      <c r="B260" s="0" t="n">
        <v>59</v>
      </c>
      <c r="C260" s="19" t="n">
        <f aca="false">IF($B160=C$15,C$24,0)-IF($B160=0,H_Acq+H_Board,0)-IF($B160=1,C$23,0)-IF(AND($B160&gt;=1,$B160&lt;=C$15),C$18+H_ServNPL,0)-IF(C$14="",IF($B160=2,C$16*H_LegalShare,0)+IF($B160=C$15,C$16*(1-H_LegalShare),0),IF($B160=C$15,C$16,0))</f>
        <v>0</v>
      </c>
      <c r="D260" s="19" t="n">
        <f aca="false">IF($B160=D$15,D$24,0)-IF($B160=0,H_Acq+H_Board,0)-IF($B160=1,D$23,0)-IF(AND($B160&gt;=1,$B160&lt;=D$15),D$18+H_ServNPL,0)-IF(D$14="",IF($B160=2,D$16*H_LegalShare,0)+IF($B160=D$15,D$16*(1-H_LegalShare),0),IF($B160=D$15,D$16,0))</f>
        <v>0</v>
      </c>
      <c r="E260" s="19" t="n">
        <f aca="false">IF($B160=E$15,E$24,0)-IF($B160=0,H_Acq+H_Board,0)-IF($B160=1,E$23,0)-IF(AND($B160&gt;=1,$B160&lt;=E$15),E$18+H_ServNPL,0)-IF(E$14="",IF($B160=2,E$16*H_LegalShare,0)+IF($B160=E$15,E$16*(1-H_LegalShare),0),IF($B160=E$15,E$16,0))</f>
        <v>0</v>
      </c>
      <c r="F260" s="19" t="n">
        <f aca="false">IF($B160=F$15,F$24,0)-IF($B160=0,H_Acq+H_Board,0)-IF($B160=1,F$23,0)-IF(AND($B160&gt;=1,$B160&lt;=F$15),F$18+H_ServNPL,0)-IF(F$14="",IF($B160=2,F$16*H_LegalShare,0)+IF($B160=F$15,F$16*(1-H_LegalShare),0),IF($B160=F$15,F$16,0))</f>
        <v>0</v>
      </c>
      <c r="G260" s="19" t="n">
        <f aca="false">IF($B160=G$15,G$24,0)-IF($B160=0,H_Acq+H_Board,0)-IF($B160=1,G$23,0)-IF(AND($B160&gt;=1,$B160&lt;=G$15),G$18+H_ServNPL,0)-IF(G$14="",IF($B160=2,G$16*H_LegalShare,0)+IF($B160=G$15,G$16*(1-H_LegalShare),0),IF($B160=G$15,G$16,0))</f>
        <v>0</v>
      </c>
      <c r="H260" s="19" t="n">
        <f aca="false">IF($B160=H$15,H$24,0)-IF($B160=0,H_Acq+H_Board,0)-IF($B160=1,H$23,0)-IF(AND($B160&gt;=1,$B160&lt;=H$15),H$18+H_ServNPL,0)-IF(H$14="",IF($B160=2,H$16*H_LegalShare,0)+IF($B160=H$15,H$16*(1-H_LegalShare),0),IF($B160=H$15,H$16,0))</f>
        <v>0</v>
      </c>
      <c r="I260" s="19" t="n">
        <f aca="false">IF($B160=I$15,I$24,0)-IF($B160=0,H_Acq+H_Board,0)-IF($B160=1,I$23,0)-IF(AND($B160&gt;=1,$B160&lt;=I$15),I$18+H_ServNPL,0)-IF(I$14="",IF($B160=2,I$16*H_LegalShare,0)+IF($B160=I$15,I$16*(1-H_LegalShare),0),IF($B160=I$15,I$16,0))</f>
        <v>0</v>
      </c>
      <c r="J260" s="19" t="n">
        <f aca="false">IF($B160=J$15,J$24,0)-IF($B160=0,H_Acq+H_Board,0)-IF($B160=1,J$23,0)-IF(AND($B160&gt;=1,$B160&lt;=J$15),J$18+H_ServNPL,0)-IF(J$14="",IF($B160=2,J$16*H_LegalShare,0)+IF($B160=J$15,J$16*(1-H_LegalShare),0),IF($B160=J$15,J$16,0))</f>
        <v>0</v>
      </c>
    </row>
    <row r="261" customFormat="false" ht="15" hidden="false" customHeight="false" outlineLevel="0" collapsed="false">
      <c r="B261" s="0" t="n">
        <v>60</v>
      </c>
      <c r="C261" s="19" t="n">
        <f aca="false">IF($B161=C$15,C$24,0)-IF($B161=0,H_Acq+H_Board,0)-IF($B161=1,C$23,0)-IF(AND($B161&gt;=1,$B161&lt;=C$15),C$18+H_ServNPL,0)-IF(C$14="",IF($B161=2,C$16*H_LegalShare,0)+IF($B161=C$15,C$16*(1-H_LegalShare),0),IF($B161=C$15,C$16,0))</f>
        <v>0</v>
      </c>
      <c r="D261" s="19" t="n">
        <f aca="false">IF($B161=D$15,D$24,0)-IF($B161=0,H_Acq+H_Board,0)-IF($B161=1,D$23,0)-IF(AND($B161&gt;=1,$B161&lt;=D$15),D$18+H_ServNPL,0)-IF(D$14="",IF($B161=2,D$16*H_LegalShare,0)+IF($B161=D$15,D$16*(1-H_LegalShare),0),IF($B161=D$15,D$16,0))</f>
        <v>0</v>
      </c>
      <c r="E261" s="19" t="n">
        <f aca="false">IF($B161=E$15,E$24,0)-IF($B161=0,H_Acq+H_Board,0)-IF($B161=1,E$23,0)-IF(AND($B161&gt;=1,$B161&lt;=E$15),E$18+H_ServNPL,0)-IF(E$14="",IF($B161=2,E$16*H_LegalShare,0)+IF($B161=E$15,E$16*(1-H_LegalShare),0),IF($B161=E$15,E$16,0))</f>
        <v>0</v>
      </c>
      <c r="F261" s="19" t="n">
        <f aca="false">IF($B161=F$15,F$24,0)-IF($B161=0,H_Acq+H_Board,0)-IF($B161=1,F$23,0)-IF(AND($B161&gt;=1,$B161&lt;=F$15),F$18+H_ServNPL,0)-IF(F$14="",IF($B161=2,F$16*H_LegalShare,0)+IF($B161=F$15,F$16*(1-H_LegalShare),0),IF($B161=F$15,F$16,0))</f>
        <v>0</v>
      </c>
      <c r="G261" s="19" t="n">
        <f aca="false">IF($B161=G$15,G$24,0)-IF($B161=0,H_Acq+H_Board,0)-IF($B161=1,G$23,0)-IF(AND($B161&gt;=1,$B161&lt;=G$15),G$18+H_ServNPL,0)-IF(G$14="",IF($B161=2,G$16*H_LegalShare,0)+IF($B161=G$15,G$16*(1-H_LegalShare),0),IF($B161=G$15,G$16,0))</f>
        <v>0</v>
      </c>
      <c r="H261" s="19" t="n">
        <f aca="false">IF($B161=H$15,H$24,0)-IF($B161=0,H_Acq+H_Board,0)-IF($B161=1,H$23,0)-IF(AND($B161&gt;=1,$B161&lt;=H$15),H$18+H_ServNPL,0)-IF(H$14="",IF($B161=2,H$16*H_LegalShare,0)+IF($B161=H$15,H$16*(1-H_LegalShare),0),IF($B161=H$15,H$16,0))</f>
        <v>0</v>
      </c>
      <c r="I261" s="19" t="n">
        <f aca="false">IF($B161=I$15,I$24,0)-IF($B161=0,H_Acq+H_Board,0)-IF($B161=1,I$23,0)-IF(AND($B161&gt;=1,$B161&lt;=I$15),I$18+H_ServNPL,0)-IF(I$14="",IF($B161=2,I$16*H_LegalShare,0)+IF($B161=I$15,I$16*(1-H_LegalShare),0),IF($B161=I$15,I$16,0))</f>
        <v>0</v>
      </c>
      <c r="J261" s="19" t="n">
        <f aca="false">IF($B161=J$15,J$24,0)-IF($B161=0,H_Acq+H_Board,0)-IF($B161=1,J$23,0)-IF(AND($B161&gt;=1,$B161&lt;=J$15),J$18+H_ServNPL,0)-IF(J$14="",IF($B161=2,J$16*H_LegalShare,0)+IF($B161=J$15,J$16*(1-H_LegalShare),0),IF($B161=J$15,J$16,0))</f>
        <v>0</v>
      </c>
    </row>
    <row r="262" customFormat="false" ht="15" hidden="false" customHeight="false" outlineLevel="0" collapsed="false">
      <c r="B262" s="0" t="n">
        <v>61</v>
      </c>
      <c r="C262" s="19" t="n">
        <f aca="false">IF($B162=C$15,C$24,0)-IF($B162=0,H_Acq+H_Board,0)-IF($B162=1,C$23,0)-IF(AND($B162&gt;=1,$B162&lt;=C$15),C$18+H_ServNPL,0)-IF(C$14="",IF($B162=2,C$16*H_LegalShare,0)+IF($B162=C$15,C$16*(1-H_LegalShare),0),IF($B162=C$15,C$16,0))</f>
        <v>0</v>
      </c>
      <c r="D262" s="19" t="n">
        <f aca="false">IF($B162=D$15,D$24,0)-IF($B162=0,H_Acq+H_Board,0)-IF($B162=1,D$23,0)-IF(AND($B162&gt;=1,$B162&lt;=D$15),D$18+H_ServNPL,0)-IF(D$14="",IF($B162=2,D$16*H_LegalShare,0)+IF($B162=D$15,D$16*(1-H_LegalShare),0),IF($B162=D$15,D$16,0))</f>
        <v>0</v>
      </c>
      <c r="E262" s="19" t="n">
        <f aca="false">IF($B162=E$15,E$24,0)-IF($B162=0,H_Acq+H_Board,0)-IF($B162=1,E$23,0)-IF(AND($B162&gt;=1,$B162&lt;=E$15),E$18+H_ServNPL,0)-IF(E$14="",IF($B162=2,E$16*H_LegalShare,0)+IF($B162=E$15,E$16*(1-H_LegalShare),0),IF($B162=E$15,E$16,0))</f>
        <v>0</v>
      </c>
      <c r="F262" s="19" t="n">
        <f aca="false">IF($B162=F$15,F$24,0)-IF($B162=0,H_Acq+H_Board,0)-IF($B162=1,F$23,0)-IF(AND($B162&gt;=1,$B162&lt;=F$15),F$18+H_ServNPL,0)-IF(F$14="",IF($B162=2,F$16*H_LegalShare,0)+IF($B162=F$15,F$16*(1-H_LegalShare),0),IF($B162=F$15,F$16,0))</f>
        <v>0</v>
      </c>
      <c r="G262" s="19" t="n">
        <f aca="false">IF($B162=G$15,G$24,0)-IF($B162=0,H_Acq+H_Board,0)-IF($B162=1,G$23,0)-IF(AND($B162&gt;=1,$B162&lt;=G$15),G$18+H_ServNPL,0)-IF(G$14="",IF($B162=2,G$16*H_LegalShare,0)+IF($B162=G$15,G$16*(1-H_LegalShare),0),IF($B162=G$15,G$16,0))</f>
        <v>0</v>
      </c>
      <c r="H262" s="19" t="n">
        <f aca="false">IF($B162=H$15,H$24,0)-IF($B162=0,H_Acq+H_Board,0)-IF($B162=1,H$23,0)-IF(AND($B162&gt;=1,$B162&lt;=H$15),H$18+H_ServNPL,0)-IF(H$14="",IF($B162=2,H$16*H_LegalShare,0)+IF($B162=H$15,H$16*(1-H_LegalShare),0),IF($B162=H$15,H$16,0))</f>
        <v>0</v>
      </c>
      <c r="I262" s="19" t="n">
        <f aca="false">IF($B162=I$15,I$24,0)-IF($B162=0,H_Acq+H_Board,0)-IF($B162=1,I$23,0)-IF(AND($B162&gt;=1,$B162&lt;=I$15),I$18+H_ServNPL,0)-IF(I$14="",IF($B162=2,I$16*H_LegalShare,0)+IF($B162=I$15,I$16*(1-H_LegalShare),0),IF($B162=I$15,I$16,0))</f>
        <v>0</v>
      </c>
      <c r="J262" s="19" t="n">
        <f aca="false">IF($B162=J$15,J$24,0)-IF($B162=0,H_Acq+H_Board,0)-IF($B162=1,J$23,0)-IF(AND($B162&gt;=1,$B162&lt;=J$15),J$18+H_ServNPL,0)-IF(J$14="",IF($B162=2,J$16*H_LegalShare,0)+IF($B162=J$15,J$16*(1-H_LegalShare),0),IF($B162=J$15,J$16,0))</f>
        <v>0</v>
      </c>
    </row>
    <row r="263" customFormat="false" ht="15" hidden="false" customHeight="false" outlineLevel="0" collapsed="false">
      <c r="B263" s="0" t="n">
        <v>62</v>
      </c>
      <c r="C263" s="19" t="n">
        <f aca="false">IF($B163=C$15,C$24,0)-IF($B163=0,H_Acq+H_Board,0)-IF($B163=1,C$23,0)-IF(AND($B163&gt;=1,$B163&lt;=C$15),C$18+H_ServNPL,0)-IF(C$14="",IF($B163=2,C$16*H_LegalShare,0)+IF($B163=C$15,C$16*(1-H_LegalShare),0),IF($B163=C$15,C$16,0))</f>
        <v>0</v>
      </c>
      <c r="D263" s="19" t="n">
        <f aca="false">IF($B163=D$15,D$24,0)-IF($B163=0,H_Acq+H_Board,0)-IF($B163=1,D$23,0)-IF(AND($B163&gt;=1,$B163&lt;=D$15),D$18+H_ServNPL,0)-IF(D$14="",IF($B163=2,D$16*H_LegalShare,0)+IF($B163=D$15,D$16*(1-H_LegalShare),0),IF($B163=D$15,D$16,0))</f>
        <v>0</v>
      </c>
      <c r="E263" s="19" t="n">
        <f aca="false">IF($B163=E$15,E$24,0)-IF($B163=0,H_Acq+H_Board,0)-IF($B163=1,E$23,0)-IF(AND($B163&gt;=1,$B163&lt;=E$15),E$18+H_ServNPL,0)-IF(E$14="",IF($B163=2,E$16*H_LegalShare,0)+IF($B163=E$15,E$16*(1-H_LegalShare),0),IF($B163=E$15,E$16,0))</f>
        <v>0</v>
      </c>
      <c r="F263" s="19" t="n">
        <f aca="false">IF($B163=F$15,F$24,0)-IF($B163=0,H_Acq+H_Board,0)-IF($B163=1,F$23,0)-IF(AND($B163&gt;=1,$B163&lt;=F$15),F$18+H_ServNPL,0)-IF(F$14="",IF($B163=2,F$16*H_LegalShare,0)+IF($B163=F$15,F$16*(1-H_LegalShare),0),IF($B163=F$15,F$16,0))</f>
        <v>0</v>
      </c>
      <c r="G263" s="19" t="n">
        <f aca="false">IF($B163=G$15,G$24,0)-IF($B163=0,H_Acq+H_Board,0)-IF($B163=1,G$23,0)-IF(AND($B163&gt;=1,$B163&lt;=G$15),G$18+H_ServNPL,0)-IF(G$14="",IF($B163=2,G$16*H_LegalShare,0)+IF($B163=G$15,G$16*(1-H_LegalShare),0),IF($B163=G$15,G$16,0))</f>
        <v>0</v>
      </c>
      <c r="H263" s="19" t="n">
        <f aca="false">IF($B163=H$15,H$24,0)-IF($B163=0,H_Acq+H_Board,0)-IF($B163=1,H$23,0)-IF(AND($B163&gt;=1,$B163&lt;=H$15),H$18+H_ServNPL,0)-IF(H$14="",IF($B163=2,H$16*H_LegalShare,0)+IF($B163=H$15,H$16*(1-H_LegalShare),0),IF($B163=H$15,H$16,0))</f>
        <v>0</v>
      </c>
      <c r="I263" s="19" t="n">
        <f aca="false">IF($B163=I$15,I$24,0)-IF($B163=0,H_Acq+H_Board,0)-IF($B163=1,I$23,0)-IF(AND($B163&gt;=1,$B163&lt;=I$15),I$18+H_ServNPL,0)-IF(I$14="",IF($B163=2,I$16*H_LegalShare,0)+IF($B163=I$15,I$16*(1-H_LegalShare),0),IF($B163=I$15,I$16,0))</f>
        <v>0</v>
      </c>
      <c r="J263" s="19" t="n">
        <f aca="false">IF($B163=J$15,J$24,0)-IF($B163=0,H_Acq+H_Board,0)-IF($B163=1,J$23,0)-IF(AND($B163&gt;=1,$B163&lt;=J$15),J$18+H_ServNPL,0)-IF(J$14="",IF($B163=2,J$16*H_LegalShare,0)+IF($B163=J$15,J$16*(1-H_LegalShare),0),IF($B163=J$15,J$16,0))</f>
        <v>0</v>
      </c>
    </row>
    <row r="264" customFormat="false" ht="15" hidden="false" customHeight="false" outlineLevel="0" collapsed="false">
      <c r="B264" s="0" t="n">
        <v>63</v>
      </c>
      <c r="C264" s="19" t="n">
        <f aca="false">IF($B164=C$15,C$24,0)-IF($B164=0,H_Acq+H_Board,0)-IF($B164=1,C$23,0)-IF(AND($B164&gt;=1,$B164&lt;=C$15),C$18+H_ServNPL,0)-IF(C$14="",IF($B164=2,C$16*H_LegalShare,0)+IF($B164=C$15,C$16*(1-H_LegalShare),0),IF($B164=C$15,C$16,0))</f>
        <v>0</v>
      </c>
      <c r="D264" s="19" t="n">
        <f aca="false">IF($B164=D$15,D$24,0)-IF($B164=0,H_Acq+H_Board,0)-IF($B164=1,D$23,0)-IF(AND($B164&gt;=1,$B164&lt;=D$15),D$18+H_ServNPL,0)-IF(D$14="",IF($B164=2,D$16*H_LegalShare,0)+IF($B164=D$15,D$16*(1-H_LegalShare),0),IF($B164=D$15,D$16,0))</f>
        <v>0</v>
      </c>
      <c r="E264" s="19" t="n">
        <f aca="false">IF($B164=E$15,E$24,0)-IF($B164=0,H_Acq+H_Board,0)-IF($B164=1,E$23,0)-IF(AND($B164&gt;=1,$B164&lt;=E$15),E$18+H_ServNPL,0)-IF(E$14="",IF($B164=2,E$16*H_LegalShare,0)+IF($B164=E$15,E$16*(1-H_LegalShare),0),IF($B164=E$15,E$16,0))</f>
        <v>0</v>
      </c>
      <c r="F264" s="19" t="n">
        <f aca="false">IF($B164=F$15,F$24,0)-IF($B164=0,H_Acq+H_Board,0)-IF($B164=1,F$23,0)-IF(AND($B164&gt;=1,$B164&lt;=F$15),F$18+H_ServNPL,0)-IF(F$14="",IF($B164=2,F$16*H_LegalShare,0)+IF($B164=F$15,F$16*(1-H_LegalShare),0),IF($B164=F$15,F$16,0))</f>
        <v>0</v>
      </c>
      <c r="G264" s="19" t="n">
        <f aca="false">IF($B164=G$15,G$24,0)-IF($B164=0,H_Acq+H_Board,0)-IF($B164=1,G$23,0)-IF(AND($B164&gt;=1,$B164&lt;=G$15),G$18+H_ServNPL,0)-IF(G$14="",IF($B164=2,G$16*H_LegalShare,0)+IF($B164=G$15,G$16*(1-H_LegalShare),0),IF($B164=G$15,G$16,0))</f>
        <v>0</v>
      </c>
      <c r="H264" s="19" t="n">
        <f aca="false">IF($B164=H$15,H$24,0)-IF($B164=0,H_Acq+H_Board,0)-IF($B164=1,H$23,0)-IF(AND($B164&gt;=1,$B164&lt;=H$15),H$18+H_ServNPL,0)-IF(H$14="",IF($B164=2,H$16*H_LegalShare,0)+IF($B164=H$15,H$16*(1-H_LegalShare),0),IF($B164=H$15,H$16,0))</f>
        <v>0</v>
      </c>
      <c r="I264" s="19" t="n">
        <f aca="false">IF($B164=I$15,I$24,0)-IF($B164=0,H_Acq+H_Board,0)-IF($B164=1,I$23,0)-IF(AND($B164&gt;=1,$B164&lt;=I$15),I$18+H_ServNPL,0)-IF(I$14="",IF($B164=2,I$16*H_LegalShare,0)+IF($B164=I$15,I$16*(1-H_LegalShare),0),IF($B164=I$15,I$16,0))</f>
        <v>0</v>
      </c>
      <c r="J264" s="19" t="n">
        <f aca="false">IF($B164=J$15,J$24,0)-IF($B164=0,H_Acq+H_Board,0)-IF($B164=1,J$23,0)-IF(AND($B164&gt;=1,$B164&lt;=J$15),J$18+H_ServNPL,0)-IF(J$14="",IF($B164=2,J$16*H_LegalShare,0)+IF($B164=J$15,J$16*(1-H_LegalShare),0),IF($B164=J$15,J$16,0))</f>
        <v>0</v>
      </c>
    </row>
    <row r="265" customFormat="false" ht="15" hidden="false" customHeight="false" outlineLevel="0" collapsed="false">
      <c r="B265" s="0" t="n">
        <v>64</v>
      </c>
      <c r="C265" s="19" t="n">
        <f aca="false">IF($B165=C$15,C$24,0)-IF($B165=0,H_Acq+H_Board,0)-IF($B165=1,C$23,0)-IF(AND($B165&gt;=1,$B165&lt;=C$15),C$18+H_ServNPL,0)-IF(C$14="",IF($B165=2,C$16*H_LegalShare,0)+IF($B165=C$15,C$16*(1-H_LegalShare),0),IF($B165=C$15,C$16,0))</f>
        <v>0</v>
      </c>
      <c r="D265" s="19" t="n">
        <f aca="false">IF($B165=D$15,D$24,0)-IF($B165=0,H_Acq+H_Board,0)-IF($B165=1,D$23,0)-IF(AND($B165&gt;=1,$B165&lt;=D$15),D$18+H_ServNPL,0)-IF(D$14="",IF($B165=2,D$16*H_LegalShare,0)+IF($B165=D$15,D$16*(1-H_LegalShare),0),IF($B165=D$15,D$16,0))</f>
        <v>0</v>
      </c>
      <c r="E265" s="19" t="n">
        <f aca="false">IF($B165=E$15,E$24,0)-IF($B165=0,H_Acq+H_Board,0)-IF($B165=1,E$23,0)-IF(AND($B165&gt;=1,$B165&lt;=E$15),E$18+H_ServNPL,0)-IF(E$14="",IF($B165=2,E$16*H_LegalShare,0)+IF($B165=E$15,E$16*(1-H_LegalShare),0),IF($B165=E$15,E$16,0))</f>
        <v>0</v>
      </c>
      <c r="F265" s="19" t="n">
        <f aca="false">IF($B165=F$15,F$24,0)-IF($B165=0,H_Acq+H_Board,0)-IF($B165=1,F$23,0)-IF(AND($B165&gt;=1,$B165&lt;=F$15),F$18+H_ServNPL,0)-IF(F$14="",IF($B165=2,F$16*H_LegalShare,0)+IF($B165=F$15,F$16*(1-H_LegalShare),0),IF($B165=F$15,F$16,0))</f>
        <v>0</v>
      </c>
      <c r="G265" s="19" t="n">
        <f aca="false">IF($B165=G$15,G$24,0)-IF($B165=0,H_Acq+H_Board,0)-IF($B165=1,G$23,0)-IF(AND($B165&gt;=1,$B165&lt;=G$15),G$18+H_ServNPL,0)-IF(G$14="",IF($B165=2,G$16*H_LegalShare,0)+IF($B165=G$15,G$16*(1-H_LegalShare),0),IF($B165=G$15,G$16,0))</f>
        <v>0</v>
      </c>
      <c r="H265" s="19" t="n">
        <f aca="false">IF($B165=H$15,H$24,0)-IF($B165=0,H_Acq+H_Board,0)-IF($B165=1,H$23,0)-IF(AND($B165&gt;=1,$B165&lt;=H$15),H$18+H_ServNPL,0)-IF(H$14="",IF($B165=2,H$16*H_LegalShare,0)+IF($B165=H$15,H$16*(1-H_LegalShare),0),IF($B165=H$15,H$16,0))</f>
        <v>0</v>
      </c>
      <c r="I265" s="19" t="n">
        <f aca="false">IF($B165=I$15,I$24,0)-IF($B165=0,H_Acq+H_Board,0)-IF($B165=1,I$23,0)-IF(AND($B165&gt;=1,$B165&lt;=I$15),I$18+H_ServNPL,0)-IF(I$14="",IF($B165=2,I$16*H_LegalShare,0)+IF($B165=I$15,I$16*(1-H_LegalShare),0),IF($B165=I$15,I$16,0))</f>
        <v>0</v>
      </c>
      <c r="J265" s="19" t="n">
        <f aca="false">IF($B165=J$15,J$24,0)-IF($B165=0,H_Acq+H_Board,0)-IF($B165=1,J$23,0)-IF(AND($B165&gt;=1,$B165&lt;=J$15),J$18+H_ServNPL,0)-IF(J$14="",IF($B165=2,J$16*H_LegalShare,0)+IF($B165=J$15,J$16*(1-H_LegalShare),0),IF($B165=J$15,J$16,0))</f>
        <v>0</v>
      </c>
    </row>
    <row r="266" customFormat="false" ht="15" hidden="false" customHeight="false" outlineLevel="0" collapsed="false">
      <c r="B266" s="0" t="n">
        <v>65</v>
      </c>
      <c r="C266" s="19" t="n">
        <f aca="false">IF($B166=C$15,C$24,0)-IF($B166=0,H_Acq+H_Board,0)-IF($B166=1,C$23,0)-IF(AND($B166&gt;=1,$B166&lt;=C$15),C$18+H_ServNPL,0)-IF(C$14="",IF($B166=2,C$16*H_LegalShare,0)+IF($B166=C$15,C$16*(1-H_LegalShare),0),IF($B166=C$15,C$16,0))</f>
        <v>0</v>
      </c>
      <c r="D266" s="19" t="n">
        <f aca="false">IF($B166=D$15,D$24,0)-IF($B166=0,H_Acq+H_Board,0)-IF($B166=1,D$23,0)-IF(AND($B166&gt;=1,$B166&lt;=D$15),D$18+H_ServNPL,0)-IF(D$14="",IF($B166=2,D$16*H_LegalShare,0)+IF($B166=D$15,D$16*(1-H_LegalShare),0),IF($B166=D$15,D$16,0))</f>
        <v>0</v>
      </c>
      <c r="E266" s="19" t="n">
        <f aca="false">IF($B166=E$15,E$24,0)-IF($B166=0,H_Acq+H_Board,0)-IF($B166=1,E$23,0)-IF(AND($B166&gt;=1,$B166&lt;=E$15),E$18+H_ServNPL,0)-IF(E$14="",IF($B166=2,E$16*H_LegalShare,0)+IF($B166=E$15,E$16*(1-H_LegalShare),0),IF($B166=E$15,E$16,0))</f>
        <v>0</v>
      </c>
      <c r="F266" s="19" t="n">
        <f aca="false">IF($B166=F$15,F$24,0)-IF($B166=0,H_Acq+H_Board,0)-IF($B166=1,F$23,0)-IF(AND($B166&gt;=1,$B166&lt;=F$15),F$18+H_ServNPL,0)-IF(F$14="",IF($B166=2,F$16*H_LegalShare,0)+IF($B166=F$15,F$16*(1-H_LegalShare),0),IF($B166=F$15,F$16,0))</f>
        <v>0</v>
      </c>
      <c r="G266" s="19" t="n">
        <f aca="false">IF($B166=G$15,G$24,0)-IF($B166=0,H_Acq+H_Board,0)-IF($B166=1,G$23,0)-IF(AND($B166&gt;=1,$B166&lt;=G$15),G$18+H_ServNPL,0)-IF(G$14="",IF($B166=2,G$16*H_LegalShare,0)+IF($B166=G$15,G$16*(1-H_LegalShare),0),IF($B166=G$15,G$16,0))</f>
        <v>0</v>
      </c>
      <c r="H266" s="19" t="n">
        <f aca="false">IF($B166=H$15,H$24,0)-IF($B166=0,H_Acq+H_Board,0)-IF($B166=1,H$23,0)-IF(AND($B166&gt;=1,$B166&lt;=H$15),H$18+H_ServNPL,0)-IF(H$14="",IF($B166=2,H$16*H_LegalShare,0)+IF($B166=H$15,H$16*(1-H_LegalShare),0),IF($B166=H$15,H$16,0))</f>
        <v>0</v>
      </c>
      <c r="I266" s="19" t="n">
        <f aca="false">IF($B166=I$15,I$24,0)-IF($B166=0,H_Acq+H_Board,0)-IF($B166=1,I$23,0)-IF(AND($B166&gt;=1,$B166&lt;=I$15),I$18+H_ServNPL,0)-IF(I$14="",IF($B166=2,I$16*H_LegalShare,0)+IF($B166=I$15,I$16*(1-H_LegalShare),0),IF($B166=I$15,I$16,0))</f>
        <v>0</v>
      </c>
      <c r="J266" s="19" t="n">
        <f aca="false">IF($B166=J$15,J$24,0)-IF($B166=0,H_Acq+H_Board,0)-IF($B166=1,J$23,0)-IF(AND($B166&gt;=1,$B166&lt;=J$15),J$18+H_ServNPL,0)-IF(J$14="",IF($B166=2,J$16*H_LegalShare,0)+IF($B166=J$15,J$16*(1-H_LegalShare),0),IF($B166=J$15,J$16,0))</f>
        <v>0</v>
      </c>
    </row>
    <row r="267" customFormat="false" ht="15" hidden="false" customHeight="false" outlineLevel="0" collapsed="false">
      <c r="B267" s="0" t="n">
        <v>66</v>
      </c>
      <c r="C267" s="19" t="n">
        <f aca="false">IF($B167=C$15,C$24,0)-IF($B167=0,H_Acq+H_Board,0)-IF($B167=1,C$23,0)-IF(AND($B167&gt;=1,$B167&lt;=C$15),C$18+H_ServNPL,0)-IF(C$14="",IF($B167=2,C$16*H_LegalShare,0)+IF($B167=C$15,C$16*(1-H_LegalShare),0),IF($B167=C$15,C$16,0))</f>
        <v>0</v>
      </c>
      <c r="D267" s="19" t="n">
        <f aca="false">IF($B167=D$15,D$24,0)-IF($B167=0,H_Acq+H_Board,0)-IF($B167=1,D$23,0)-IF(AND($B167&gt;=1,$B167&lt;=D$15),D$18+H_ServNPL,0)-IF(D$14="",IF($B167=2,D$16*H_LegalShare,0)+IF($B167=D$15,D$16*(1-H_LegalShare),0),IF($B167=D$15,D$16,0))</f>
        <v>0</v>
      </c>
      <c r="E267" s="19" t="n">
        <f aca="false">IF($B167=E$15,E$24,0)-IF($B167=0,H_Acq+H_Board,0)-IF($B167=1,E$23,0)-IF(AND($B167&gt;=1,$B167&lt;=E$15),E$18+H_ServNPL,0)-IF(E$14="",IF($B167=2,E$16*H_LegalShare,0)+IF($B167=E$15,E$16*(1-H_LegalShare),0),IF($B167=E$15,E$16,0))</f>
        <v>0</v>
      </c>
      <c r="F267" s="19" t="n">
        <f aca="false">IF($B167=F$15,F$24,0)-IF($B167=0,H_Acq+H_Board,0)-IF($B167=1,F$23,0)-IF(AND($B167&gt;=1,$B167&lt;=F$15),F$18+H_ServNPL,0)-IF(F$14="",IF($B167=2,F$16*H_LegalShare,0)+IF($B167=F$15,F$16*(1-H_LegalShare),0),IF($B167=F$15,F$16,0))</f>
        <v>0</v>
      </c>
      <c r="G267" s="19" t="n">
        <f aca="false">IF($B167=G$15,G$24,0)-IF($B167=0,H_Acq+H_Board,0)-IF($B167=1,G$23,0)-IF(AND($B167&gt;=1,$B167&lt;=G$15),G$18+H_ServNPL,0)-IF(G$14="",IF($B167=2,G$16*H_LegalShare,0)+IF($B167=G$15,G$16*(1-H_LegalShare),0),IF($B167=G$15,G$16,0))</f>
        <v>0</v>
      </c>
      <c r="H267" s="19" t="n">
        <f aca="false">IF($B167=H$15,H$24,0)-IF($B167=0,H_Acq+H_Board,0)-IF($B167=1,H$23,0)-IF(AND($B167&gt;=1,$B167&lt;=H$15),H$18+H_ServNPL,0)-IF(H$14="",IF($B167=2,H$16*H_LegalShare,0)+IF($B167=H$15,H$16*(1-H_LegalShare),0),IF($B167=H$15,H$16,0))</f>
        <v>0</v>
      </c>
      <c r="I267" s="19" t="n">
        <f aca="false">IF($B167=I$15,I$24,0)-IF($B167=0,H_Acq+H_Board,0)-IF($B167=1,I$23,0)-IF(AND($B167&gt;=1,$B167&lt;=I$15),I$18+H_ServNPL,0)-IF(I$14="",IF($B167=2,I$16*H_LegalShare,0)+IF($B167=I$15,I$16*(1-H_LegalShare),0),IF($B167=I$15,I$16,0))</f>
        <v>0</v>
      </c>
      <c r="J267" s="19" t="n">
        <f aca="false">IF($B167=J$15,J$24,0)-IF($B167=0,H_Acq+H_Board,0)-IF($B167=1,J$23,0)-IF(AND($B167&gt;=1,$B167&lt;=J$15),J$18+H_ServNPL,0)-IF(J$14="",IF($B167=2,J$16*H_LegalShare,0)+IF($B167=J$15,J$16*(1-H_LegalShare),0),IF($B167=J$15,J$16,0))</f>
        <v>0</v>
      </c>
    </row>
    <row r="268" customFormat="false" ht="15" hidden="false" customHeight="false" outlineLevel="0" collapsed="false">
      <c r="B268" s="0" t="n">
        <v>67</v>
      </c>
      <c r="C268" s="19" t="n">
        <f aca="false">IF($B168=C$15,C$24,0)-IF($B168=0,H_Acq+H_Board,0)-IF($B168=1,C$23,0)-IF(AND($B168&gt;=1,$B168&lt;=C$15),C$18+H_ServNPL,0)-IF(C$14="",IF($B168=2,C$16*H_LegalShare,0)+IF($B168=C$15,C$16*(1-H_LegalShare),0),IF($B168=C$15,C$16,0))</f>
        <v>0</v>
      </c>
      <c r="D268" s="19" t="n">
        <f aca="false">IF($B168=D$15,D$24,0)-IF($B168=0,H_Acq+H_Board,0)-IF($B168=1,D$23,0)-IF(AND($B168&gt;=1,$B168&lt;=D$15),D$18+H_ServNPL,0)-IF(D$14="",IF($B168=2,D$16*H_LegalShare,0)+IF($B168=D$15,D$16*(1-H_LegalShare),0),IF($B168=D$15,D$16,0))</f>
        <v>0</v>
      </c>
      <c r="E268" s="19" t="n">
        <f aca="false">IF($B168=E$15,E$24,0)-IF($B168=0,H_Acq+H_Board,0)-IF($B168=1,E$23,0)-IF(AND($B168&gt;=1,$B168&lt;=E$15),E$18+H_ServNPL,0)-IF(E$14="",IF($B168=2,E$16*H_LegalShare,0)+IF($B168=E$15,E$16*(1-H_LegalShare),0),IF($B168=E$15,E$16,0))</f>
        <v>0</v>
      </c>
      <c r="F268" s="19" t="n">
        <f aca="false">IF($B168=F$15,F$24,0)-IF($B168=0,H_Acq+H_Board,0)-IF($B168=1,F$23,0)-IF(AND($B168&gt;=1,$B168&lt;=F$15),F$18+H_ServNPL,0)-IF(F$14="",IF($B168=2,F$16*H_LegalShare,0)+IF($B168=F$15,F$16*(1-H_LegalShare),0),IF($B168=F$15,F$16,0))</f>
        <v>0</v>
      </c>
      <c r="G268" s="19" t="n">
        <f aca="false">IF($B168=G$15,G$24,0)-IF($B168=0,H_Acq+H_Board,0)-IF($B168=1,G$23,0)-IF(AND($B168&gt;=1,$B168&lt;=G$15),G$18+H_ServNPL,0)-IF(G$14="",IF($B168=2,G$16*H_LegalShare,0)+IF($B168=G$15,G$16*(1-H_LegalShare),0),IF($B168=G$15,G$16,0))</f>
        <v>0</v>
      </c>
      <c r="H268" s="19" t="n">
        <f aca="false">IF($B168=H$15,H$24,0)-IF($B168=0,H_Acq+H_Board,0)-IF($B168=1,H$23,0)-IF(AND($B168&gt;=1,$B168&lt;=H$15),H$18+H_ServNPL,0)-IF(H$14="",IF($B168=2,H$16*H_LegalShare,0)+IF($B168=H$15,H$16*(1-H_LegalShare),0),IF($B168=H$15,H$16,0))</f>
        <v>0</v>
      </c>
      <c r="I268" s="19" t="n">
        <f aca="false">IF($B168=I$15,I$24,0)-IF($B168=0,H_Acq+H_Board,0)-IF($B168=1,I$23,0)-IF(AND($B168&gt;=1,$B168&lt;=I$15),I$18+H_ServNPL,0)-IF(I$14="",IF($B168=2,I$16*H_LegalShare,0)+IF($B168=I$15,I$16*(1-H_LegalShare),0),IF($B168=I$15,I$16,0))</f>
        <v>0</v>
      </c>
      <c r="J268" s="19" t="n">
        <f aca="false">IF($B168=J$15,J$24,0)-IF($B168=0,H_Acq+H_Board,0)-IF($B168=1,J$23,0)-IF(AND($B168&gt;=1,$B168&lt;=J$15),J$18+H_ServNPL,0)-IF(J$14="",IF($B168=2,J$16*H_LegalShare,0)+IF($B168=J$15,J$16*(1-H_LegalShare),0),IF($B168=J$15,J$16,0))</f>
        <v>0</v>
      </c>
    </row>
    <row r="269" customFormat="false" ht="15" hidden="false" customHeight="false" outlineLevel="0" collapsed="false">
      <c r="B269" s="0" t="n">
        <v>68</v>
      </c>
      <c r="C269" s="19" t="n">
        <f aca="false">IF($B169=C$15,C$24,0)-IF($B169=0,H_Acq+H_Board,0)-IF($B169=1,C$23,0)-IF(AND($B169&gt;=1,$B169&lt;=C$15),C$18+H_ServNPL,0)-IF(C$14="",IF($B169=2,C$16*H_LegalShare,0)+IF($B169=C$15,C$16*(1-H_LegalShare),0),IF($B169=C$15,C$16,0))</f>
        <v>0</v>
      </c>
      <c r="D269" s="19" t="n">
        <f aca="false">IF($B169=D$15,D$24,0)-IF($B169=0,H_Acq+H_Board,0)-IF($B169=1,D$23,0)-IF(AND($B169&gt;=1,$B169&lt;=D$15),D$18+H_ServNPL,0)-IF(D$14="",IF($B169=2,D$16*H_LegalShare,0)+IF($B169=D$15,D$16*(1-H_LegalShare),0),IF($B169=D$15,D$16,0))</f>
        <v>0</v>
      </c>
      <c r="E269" s="19" t="n">
        <f aca="false">IF($B169=E$15,E$24,0)-IF($B169=0,H_Acq+H_Board,0)-IF($B169=1,E$23,0)-IF(AND($B169&gt;=1,$B169&lt;=E$15),E$18+H_ServNPL,0)-IF(E$14="",IF($B169=2,E$16*H_LegalShare,0)+IF($B169=E$15,E$16*(1-H_LegalShare),0),IF($B169=E$15,E$16,0))</f>
        <v>0</v>
      </c>
      <c r="F269" s="19" t="n">
        <f aca="false">IF($B169=F$15,F$24,0)-IF($B169=0,H_Acq+H_Board,0)-IF($B169=1,F$23,0)-IF(AND($B169&gt;=1,$B169&lt;=F$15),F$18+H_ServNPL,0)-IF(F$14="",IF($B169=2,F$16*H_LegalShare,0)+IF($B169=F$15,F$16*(1-H_LegalShare),0),IF($B169=F$15,F$16,0))</f>
        <v>0</v>
      </c>
      <c r="G269" s="19" t="n">
        <f aca="false">IF($B169=G$15,G$24,0)-IF($B169=0,H_Acq+H_Board,0)-IF($B169=1,G$23,0)-IF(AND($B169&gt;=1,$B169&lt;=G$15),G$18+H_ServNPL,0)-IF(G$14="",IF($B169=2,G$16*H_LegalShare,0)+IF($B169=G$15,G$16*(1-H_LegalShare),0),IF($B169=G$15,G$16,0))</f>
        <v>0</v>
      </c>
      <c r="H269" s="19" t="n">
        <f aca="false">IF($B169=H$15,H$24,0)-IF($B169=0,H_Acq+H_Board,0)-IF($B169=1,H$23,0)-IF(AND($B169&gt;=1,$B169&lt;=H$15),H$18+H_ServNPL,0)-IF(H$14="",IF($B169=2,H$16*H_LegalShare,0)+IF($B169=H$15,H$16*(1-H_LegalShare),0),IF($B169=H$15,H$16,0))</f>
        <v>0</v>
      </c>
      <c r="I269" s="19" t="n">
        <f aca="false">IF($B169=I$15,I$24,0)-IF($B169=0,H_Acq+H_Board,0)-IF($B169=1,I$23,0)-IF(AND($B169&gt;=1,$B169&lt;=I$15),I$18+H_ServNPL,0)-IF(I$14="",IF($B169=2,I$16*H_LegalShare,0)+IF($B169=I$15,I$16*(1-H_LegalShare),0),IF($B169=I$15,I$16,0))</f>
        <v>0</v>
      </c>
      <c r="J269" s="19" t="n">
        <f aca="false">IF($B169=J$15,J$24,0)-IF($B169=0,H_Acq+H_Board,0)-IF($B169=1,J$23,0)-IF(AND($B169&gt;=1,$B169&lt;=J$15),J$18+H_ServNPL,0)-IF(J$14="",IF($B169=2,J$16*H_LegalShare,0)+IF($B169=J$15,J$16*(1-H_LegalShare),0),IF($B169=J$15,J$16,0))</f>
        <v>0</v>
      </c>
    </row>
    <row r="270" customFormat="false" ht="15" hidden="false" customHeight="false" outlineLevel="0" collapsed="false">
      <c r="B270" s="0" t="n">
        <v>69</v>
      </c>
      <c r="C270" s="19" t="n">
        <f aca="false">IF($B170=C$15,C$24,0)-IF($B170=0,H_Acq+H_Board,0)-IF($B170=1,C$23,0)-IF(AND($B170&gt;=1,$B170&lt;=C$15),C$18+H_ServNPL,0)-IF(C$14="",IF($B170=2,C$16*H_LegalShare,0)+IF($B170=C$15,C$16*(1-H_LegalShare),0),IF($B170=C$15,C$16,0))</f>
        <v>0</v>
      </c>
      <c r="D270" s="19" t="n">
        <f aca="false">IF($B170=D$15,D$24,0)-IF($B170=0,H_Acq+H_Board,0)-IF($B170=1,D$23,0)-IF(AND($B170&gt;=1,$B170&lt;=D$15),D$18+H_ServNPL,0)-IF(D$14="",IF($B170=2,D$16*H_LegalShare,0)+IF($B170=D$15,D$16*(1-H_LegalShare),0),IF($B170=D$15,D$16,0))</f>
        <v>0</v>
      </c>
      <c r="E270" s="19" t="n">
        <f aca="false">IF($B170=E$15,E$24,0)-IF($B170=0,H_Acq+H_Board,0)-IF($B170=1,E$23,0)-IF(AND($B170&gt;=1,$B170&lt;=E$15),E$18+H_ServNPL,0)-IF(E$14="",IF($B170=2,E$16*H_LegalShare,0)+IF($B170=E$15,E$16*(1-H_LegalShare),0),IF($B170=E$15,E$16,0))</f>
        <v>0</v>
      </c>
      <c r="F270" s="19" t="n">
        <f aca="false">IF($B170=F$15,F$24,0)-IF($B170=0,H_Acq+H_Board,0)-IF($B170=1,F$23,0)-IF(AND($B170&gt;=1,$B170&lt;=F$15),F$18+H_ServNPL,0)-IF(F$14="",IF($B170=2,F$16*H_LegalShare,0)+IF($B170=F$15,F$16*(1-H_LegalShare),0),IF($B170=F$15,F$16,0))</f>
        <v>0</v>
      </c>
      <c r="G270" s="19" t="n">
        <f aca="false">IF($B170=G$15,G$24,0)-IF($B170=0,H_Acq+H_Board,0)-IF($B170=1,G$23,0)-IF(AND($B170&gt;=1,$B170&lt;=G$15),G$18+H_ServNPL,0)-IF(G$14="",IF($B170=2,G$16*H_LegalShare,0)+IF($B170=G$15,G$16*(1-H_LegalShare),0),IF($B170=G$15,G$16,0))</f>
        <v>0</v>
      </c>
      <c r="H270" s="19" t="n">
        <f aca="false">IF($B170=H$15,H$24,0)-IF($B170=0,H_Acq+H_Board,0)-IF($B170=1,H$23,0)-IF(AND($B170&gt;=1,$B170&lt;=H$15),H$18+H_ServNPL,0)-IF(H$14="",IF($B170=2,H$16*H_LegalShare,0)+IF($B170=H$15,H$16*(1-H_LegalShare),0),IF($B170=H$15,H$16,0))</f>
        <v>0</v>
      </c>
      <c r="I270" s="19" t="n">
        <f aca="false">IF($B170=I$15,I$24,0)-IF($B170=0,H_Acq+H_Board,0)-IF($B170=1,I$23,0)-IF(AND($B170&gt;=1,$B170&lt;=I$15),I$18+H_ServNPL,0)-IF(I$14="",IF($B170=2,I$16*H_LegalShare,0)+IF($B170=I$15,I$16*(1-H_LegalShare),0),IF($B170=I$15,I$16,0))</f>
        <v>0</v>
      </c>
      <c r="J270" s="19" t="n">
        <f aca="false">IF($B170=J$15,J$24,0)-IF($B170=0,H_Acq+H_Board,0)-IF($B170=1,J$23,0)-IF(AND($B170&gt;=1,$B170&lt;=J$15),J$18+H_ServNPL,0)-IF(J$14="",IF($B170=2,J$16*H_LegalShare,0)+IF($B170=J$15,J$16*(1-H_LegalShare),0),IF($B170=J$15,J$16,0))</f>
        <v>0</v>
      </c>
    </row>
    <row r="271" customFormat="false" ht="15" hidden="false" customHeight="false" outlineLevel="0" collapsed="false">
      <c r="B271" s="0" t="n">
        <v>70</v>
      </c>
      <c r="C271" s="19" t="n">
        <f aca="false">IF($B171=C$15,C$24,0)-IF($B171=0,H_Acq+H_Board,0)-IF($B171=1,C$23,0)-IF(AND($B171&gt;=1,$B171&lt;=C$15),C$18+H_ServNPL,0)-IF(C$14="",IF($B171=2,C$16*H_LegalShare,0)+IF($B171=C$15,C$16*(1-H_LegalShare),0),IF($B171=C$15,C$16,0))</f>
        <v>0</v>
      </c>
      <c r="D271" s="19" t="n">
        <f aca="false">IF($B171=D$15,D$24,0)-IF($B171=0,H_Acq+H_Board,0)-IF($B171=1,D$23,0)-IF(AND($B171&gt;=1,$B171&lt;=D$15),D$18+H_ServNPL,0)-IF(D$14="",IF($B171=2,D$16*H_LegalShare,0)+IF($B171=D$15,D$16*(1-H_LegalShare),0),IF($B171=D$15,D$16,0))</f>
        <v>0</v>
      </c>
      <c r="E271" s="19" t="n">
        <f aca="false">IF($B171=E$15,E$24,0)-IF($B171=0,H_Acq+H_Board,0)-IF($B171=1,E$23,0)-IF(AND($B171&gt;=1,$B171&lt;=E$15),E$18+H_ServNPL,0)-IF(E$14="",IF($B171=2,E$16*H_LegalShare,0)+IF($B171=E$15,E$16*(1-H_LegalShare),0),IF($B171=E$15,E$16,0))</f>
        <v>0</v>
      </c>
      <c r="F271" s="19" t="n">
        <f aca="false">IF($B171=F$15,F$24,0)-IF($B171=0,H_Acq+H_Board,0)-IF($B171=1,F$23,0)-IF(AND($B171&gt;=1,$B171&lt;=F$15),F$18+H_ServNPL,0)-IF(F$14="",IF($B171=2,F$16*H_LegalShare,0)+IF($B171=F$15,F$16*(1-H_LegalShare),0),IF($B171=F$15,F$16,0))</f>
        <v>0</v>
      </c>
      <c r="G271" s="19" t="n">
        <f aca="false">IF($B171=G$15,G$24,0)-IF($B171=0,H_Acq+H_Board,0)-IF($B171=1,G$23,0)-IF(AND($B171&gt;=1,$B171&lt;=G$15),G$18+H_ServNPL,0)-IF(G$14="",IF($B171=2,G$16*H_LegalShare,0)+IF($B171=G$15,G$16*(1-H_LegalShare),0),IF($B171=G$15,G$16,0))</f>
        <v>0</v>
      </c>
      <c r="H271" s="19" t="n">
        <f aca="false">IF($B171=H$15,H$24,0)-IF($B171=0,H_Acq+H_Board,0)-IF($B171=1,H$23,0)-IF(AND($B171&gt;=1,$B171&lt;=H$15),H$18+H_ServNPL,0)-IF(H$14="",IF($B171=2,H$16*H_LegalShare,0)+IF($B171=H$15,H$16*(1-H_LegalShare),0),IF($B171=H$15,H$16,0))</f>
        <v>0</v>
      </c>
      <c r="I271" s="19" t="n">
        <f aca="false">IF($B171=I$15,I$24,0)-IF($B171=0,H_Acq+H_Board,0)-IF($B171=1,I$23,0)-IF(AND($B171&gt;=1,$B171&lt;=I$15),I$18+H_ServNPL,0)-IF(I$14="",IF($B171=2,I$16*H_LegalShare,0)+IF($B171=I$15,I$16*(1-H_LegalShare),0),IF($B171=I$15,I$16,0))</f>
        <v>0</v>
      </c>
      <c r="J271" s="19" t="n">
        <f aca="false">IF($B171=J$15,J$24,0)-IF($B171=0,H_Acq+H_Board,0)-IF($B171=1,J$23,0)-IF(AND($B171&gt;=1,$B171&lt;=J$15),J$18+H_ServNPL,0)-IF(J$14="",IF($B171=2,J$16*H_LegalShare,0)+IF($B171=J$15,J$16*(1-H_LegalShare),0),IF($B171=J$15,J$16,0))</f>
        <v>0</v>
      </c>
    </row>
    <row r="272" customFormat="false" ht="15" hidden="false" customHeight="false" outlineLevel="0" collapsed="false">
      <c r="B272" s="0" t="n">
        <v>71</v>
      </c>
      <c r="C272" s="19" t="n">
        <f aca="false">IF($B172=C$15,C$24,0)-IF($B172=0,H_Acq+H_Board,0)-IF($B172=1,C$23,0)-IF(AND($B172&gt;=1,$B172&lt;=C$15),C$18+H_ServNPL,0)-IF(C$14="",IF($B172=2,C$16*H_LegalShare,0)+IF($B172=C$15,C$16*(1-H_LegalShare),0),IF($B172=C$15,C$16,0))</f>
        <v>0</v>
      </c>
      <c r="D272" s="19" t="n">
        <f aca="false">IF($B172=D$15,D$24,0)-IF($B172=0,H_Acq+H_Board,0)-IF($B172=1,D$23,0)-IF(AND($B172&gt;=1,$B172&lt;=D$15),D$18+H_ServNPL,0)-IF(D$14="",IF($B172=2,D$16*H_LegalShare,0)+IF($B172=D$15,D$16*(1-H_LegalShare),0),IF($B172=D$15,D$16,0))</f>
        <v>0</v>
      </c>
      <c r="E272" s="19" t="n">
        <f aca="false">IF($B172=E$15,E$24,0)-IF($B172=0,H_Acq+H_Board,0)-IF($B172=1,E$23,0)-IF(AND($B172&gt;=1,$B172&lt;=E$15),E$18+H_ServNPL,0)-IF(E$14="",IF($B172=2,E$16*H_LegalShare,0)+IF($B172=E$15,E$16*(1-H_LegalShare),0),IF($B172=E$15,E$16,0))</f>
        <v>0</v>
      </c>
      <c r="F272" s="19" t="n">
        <f aca="false">IF($B172=F$15,F$24,0)-IF($B172=0,H_Acq+H_Board,0)-IF($B172=1,F$23,0)-IF(AND($B172&gt;=1,$B172&lt;=F$15),F$18+H_ServNPL,0)-IF(F$14="",IF($B172=2,F$16*H_LegalShare,0)+IF($B172=F$15,F$16*(1-H_LegalShare),0),IF($B172=F$15,F$16,0))</f>
        <v>0</v>
      </c>
      <c r="G272" s="19" t="n">
        <f aca="false">IF($B172=G$15,G$24,0)-IF($B172=0,H_Acq+H_Board,0)-IF($B172=1,G$23,0)-IF(AND($B172&gt;=1,$B172&lt;=G$15),G$18+H_ServNPL,0)-IF(G$14="",IF($B172=2,G$16*H_LegalShare,0)+IF($B172=G$15,G$16*(1-H_LegalShare),0),IF($B172=G$15,G$16,0))</f>
        <v>0</v>
      </c>
      <c r="H272" s="19" t="n">
        <f aca="false">IF($B172=H$15,H$24,0)-IF($B172=0,H_Acq+H_Board,0)-IF($B172=1,H$23,0)-IF(AND($B172&gt;=1,$B172&lt;=H$15),H$18+H_ServNPL,0)-IF(H$14="",IF($B172=2,H$16*H_LegalShare,0)+IF($B172=H$15,H$16*(1-H_LegalShare),0),IF($B172=H$15,H$16,0))</f>
        <v>0</v>
      </c>
      <c r="I272" s="19" t="n">
        <f aca="false">IF($B172=I$15,I$24,0)-IF($B172=0,H_Acq+H_Board,0)-IF($B172=1,I$23,0)-IF(AND($B172&gt;=1,$B172&lt;=I$15),I$18+H_ServNPL,0)-IF(I$14="",IF($B172=2,I$16*H_LegalShare,0)+IF($B172=I$15,I$16*(1-H_LegalShare),0),IF($B172=I$15,I$16,0))</f>
        <v>0</v>
      </c>
      <c r="J272" s="19" t="n">
        <f aca="false">IF($B172=J$15,J$24,0)-IF($B172=0,H_Acq+H_Board,0)-IF($B172=1,J$23,0)-IF(AND($B172&gt;=1,$B172&lt;=J$15),J$18+H_ServNPL,0)-IF(J$14="",IF($B172=2,J$16*H_LegalShare,0)+IF($B172=J$15,J$16*(1-H_LegalShare),0),IF($B172=J$15,J$16,0))</f>
        <v>0</v>
      </c>
    </row>
    <row r="273" customFormat="false" ht="15" hidden="false" customHeight="false" outlineLevel="0" collapsed="false">
      <c r="B273" s="0" t="n">
        <v>72</v>
      </c>
      <c r="C273" s="19" t="n">
        <f aca="false">IF($B173=C$15,C$24,0)-IF($B173=0,H_Acq+H_Board,0)-IF($B173=1,C$23,0)-IF(AND($B173&gt;=1,$B173&lt;=C$15),C$18+H_ServNPL,0)-IF(C$14="",IF($B173=2,C$16*H_LegalShare,0)+IF($B173=C$15,C$16*(1-H_LegalShare),0),IF($B173=C$15,C$16,0))</f>
        <v>0</v>
      </c>
      <c r="D273" s="19" t="n">
        <f aca="false">IF($B173=D$15,D$24,0)-IF($B173=0,H_Acq+H_Board,0)-IF($B173=1,D$23,0)-IF(AND($B173&gt;=1,$B173&lt;=D$15),D$18+H_ServNPL,0)-IF(D$14="",IF($B173=2,D$16*H_LegalShare,0)+IF($B173=D$15,D$16*(1-H_LegalShare),0),IF($B173=D$15,D$16,0))</f>
        <v>0</v>
      </c>
      <c r="E273" s="19" t="n">
        <f aca="false">IF($B173=E$15,E$24,0)-IF($B173=0,H_Acq+H_Board,0)-IF($B173=1,E$23,0)-IF(AND($B173&gt;=1,$B173&lt;=E$15),E$18+H_ServNPL,0)-IF(E$14="",IF($B173=2,E$16*H_LegalShare,0)+IF($B173=E$15,E$16*(1-H_LegalShare),0),IF($B173=E$15,E$16,0))</f>
        <v>0</v>
      </c>
      <c r="F273" s="19" t="n">
        <f aca="false">IF($B173=F$15,F$24,0)-IF($B173=0,H_Acq+H_Board,0)-IF($B173=1,F$23,0)-IF(AND($B173&gt;=1,$B173&lt;=F$15),F$18+H_ServNPL,0)-IF(F$14="",IF($B173=2,F$16*H_LegalShare,0)+IF($B173=F$15,F$16*(1-H_LegalShare),0),IF($B173=F$15,F$16,0))</f>
        <v>0</v>
      </c>
      <c r="G273" s="19" t="n">
        <f aca="false">IF($B173=G$15,G$24,0)-IF($B173=0,H_Acq+H_Board,0)-IF($B173=1,G$23,0)-IF(AND($B173&gt;=1,$B173&lt;=G$15),G$18+H_ServNPL,0)-IF(G$14="",IF($B173=2,G$16*H_LegalShare,0)+IF($B173=G$15,G$16*(1-H_LegalShare),0),IF($B173=G$15,G$16,0))</f>
        <v>0</v>
      </c>
      <c r="H273" s="19" t="n">
        <f aca="false">IF($B173=H$15,H$24,0)-IF($B173=0,H_Acq+H_Board,0)-IF($B173=1,H$23,0)-IF(AND($B173&gt;=1,$B173&lt;=H$15),H$18+H_ServNPL,0)-IF(H$14="",IF($B173=2,H$16*H_LegalShare,0)+IF($B173=H$15,H$16*(1-H_LegalShare),0),IF($B173=H$15,H$16,0))</f>
        <v>0</v>
      </c>
      <c r="I273" s="19" t="n">
        <f aca="false">IF($B173=I$15,I$24,0)-IF($B173=0,H_Acq+H_Board,0)-IF($B173=1,I$23,0)-IF(AND($B173&gt;=1,$B173&lt;=I$15),I$18+H_ServNPL,0)-IF(I$14="",IF($B173=2,I$16*H_LegalShare,0)+IF($B173=I$15,I$16*(1-H_LegalShare),0),IF($B173=I$15,I$16,0))</f>
        <v>0</v>
      </c>
      <c r="J273" s="19" t="n">
        <f aca="false">IF($B173=J$15,J$24,0)-IF($B173=0,H_Acq+H_Board,0)-IF($B173=1,J$23,0)-IF(AND($B173&gt;=1,$B173&lt;=J$15),J$18+H_ServNPL,0)-IF(J$14="",IF($B173=2,J$16*H_LegalShare,0)+IF($B173=J$15,J$16*(1-H_LegalShare),0),IF($B173=J$15,J$16,0))</f>
        <v>0</v>
      </c>
    </row>
    <row r="274" customFormat="false" ht="15" hidden="false" customHeight="false" outlineLevel="0" collapsed="false">
      <c r="B274" s="0" t="n">
        <v>73</v>
      </c>
      <c r="C274" s="19" t="n">
        <f aca="false">IF($B174=C$15,C$24,0)-IF($B174=0,H_Acq+H_Board,0)-IF($B174=1,C$23,0)-IF(AND($B174&gt;=1,$B174&lt;=C$15),C$18+H_ServNPL,0)-IF(C$14="",IF($B174=2,C$16*H_LegalShare,0)+IF($B174=C$15,C$16*(1-H_LegalShare),0),IF($B174=C$15,C$16,0))</f>
        <v>0</v>
      </c>
      <c r="D274" s="19" t="n">
        <f aca="false">IF($B174=D$15,D$24,0)-IF($B174=0,H_Acq+H_Board,0)-IF($B174=1,D$23,0)-IF(AND($B174&gt;=1,$B174&lt;=D$15),D$18+H_ServNPL,0)-IF(D$14="",IF($B174=2,D$16*H_LegalShare,0)+IF($B174=D$15,D$16*(1-H_LegalShare),0),IF($B174=D$15,D$16,0))</f>
        <v>0</v>
      </c>
      <c r="E274" s="19" t="n">
        <f aca="false">IF($B174=E$15,E$24,0)-IF($B174=0,H_Acq+H_Board,0)-IF($B174=1,E$23,0)-IF(AND($B174&gt;=1,$B174&lt;=E$15),E$18+H_ServNPL,0)-IF(E$14="",IF($B174=2,E$16*H_LegalShare,0)+IF($B174=E$15,E$16*(1-H_LegalShare),0),IF($B174=E$15,E$16,0))</f>
        <v>0</v>
      </c>
      <c r="F274" s="19" t="n">
        <f aca="false">IF($B174=F$15,F$24,0)-IF($B174=0,H_Acq+H_Board,0)-IF($B174=1,F$23,0)-IF(AND($B174&gt;=1,$B174&lt;=F$15),F$18+H_ServNPL,0)-IF(F$14="",IF($B174=2,F$16*H_LegalShare,0)+IF($B174=F$15,F$16*(1-H_LegalShare),0),IF($B174=F$15,F$16,0))</f>
        <v>0</v>
      </c>
      <c r="G274" s="19" t="n">
        <f aca="false">IF($B174=G$15,G$24,0)-IF($B174=0,H_Acq+H_Board,0)-IF($B174=1,G$23,0)-IF(AND($B174&gt;=1,$B174&lt;=G$15),G$18+H_ServNPL,0)-IF(G$14="",IF($B174=2,G$16*H_LegalShare,0)+IF($B174=G$15,G$16*(1-H_LegalShare),0),IF($B174=G$15,G$16,0))</f>
        <v>0</v>
      </c>
      <c r="H274" s="19" t="n">
        <f aca="false">IF($B174=H$15,H$24,0)-IF($B174=0,H_Acq+H_Board,0)-IF($B174=1,H$23,0)-IF(AND($B174&gt;=1,$B174&lt;=H$15),H$18+H_ServNPL,0)-IF(H$14="",IF($B174=2,H$16*H_LegalShare,0)+IF($B174=H$15,H$16*(1-H_LegalShare),0),IF($B174=H$15,H$16,0))</f>
        <v>0</v>
      </c>
      <c r="I274" s="19" t="n">
        <f aca="false">IF($B174=I$15,I$24,0)-IF($B174=0,H_Acq+H_Board,0)-IF($B174=1,I$23,0)-IF(AND($B174&gt;=1,$B174&lt;=I$15),I$18+H_ServNPL,0)-IF(I$14="",IF($B174=2,I$16*H_LegalShare,0)+IF($B174=I$15,I$16*(1-H_LegalShare),0),IF($B174=I$15,I$16,0))</f>
        <v>0</v>
      </c>
      <c r="J274" s="19" t="n">
        <f aca="false">IF($B174=J$15,J$24,0)-IF($B174=0,H_Acq+H_Board,0)-IF($B174=1,J$23,0)-IF(AND($B174&gt;=1,$B174&lt;=J$15),J$18+H_ServNPL,0)-IF(J$14="",IF($B174=2,J$16*H_LegalShare,0)+IF($B174=J$15,J$16*(1-H_LegalShare),0),IF($B174=J$15,J$16,0))</f>
        <v>0</v>
      </c>
    </row>
    <row r="275" customFormat="false" ht="15" hidden="false" customHeight="false" outlineLevel="0" collapsed="false">
      <c r="B275" s="0" t="n">
        <v>74</v>
      </c>
      <c r="C275" s="19" t="n">
        <f aca="false">IF($B175=C$15,C$24,0)-IF($B175=0,H_Acq+H_Board,0)-IF($B175=1,C$23,0)-IF(AND($B175&gt;=1,$B175&lt;=C$15),C$18+H_ServNPL,0)-IF(C$14="",IF($B175=2,C$16*H_LegalShare,0)+IF($B175=C$15,C$16*(1-H_LegalShare),0),IF($B175=C$15,C$16,0))</f>
        <v>0</v>
      </c>
      <c r="D275" s="19" t="n">
        <f aca="false">IF($B175=D$15,D$24,0)-IF($B175=0,H_Acq+H_Board,0)-IF($B175=1,D$23,0)-IF(AND($B175&gt;=1,$B175&lt;=D$15),D$18+H_ServNPL,0)-IF(D$14="",IF($B175=2,D$16*H_LegalShare,0)+IF($B175=D$15,D$16*(1-H_LegalShare),0),IF($B175=D$15,D$16,0))</f>
        <v>0</v>
      </c>
      <c r="E275" s="19" t="n">
        <f aca="false">IF($B175=E$15,E$24,0)-IF($B175=0,H_Acq+H_Board,0)-IF($B175=1,E$23,0)-IF(AND($B175&gt;=1,$B175&lt;=E$15),E$18+H_ServNPL,0)-IF(E$14="",IF($B175=2,E$16*H_LegalShare,0)+IF($B175=E$15,E$16*(1-H_LegalShare),0),IF($B175=E$15,E$16,0))</f>
        <v>0</v>
      </c>
      <c r="F275" s="19" t="n">
        <f aca="false">IF($B175=F$15,F$24,0)-IF($B175=0,H_Acq+H_Board,0)-IF($B175=1,F$23,0)-IF(AND($B175&gt;=1,$B175&lt;=F$15),F$18+H_ServNPL,0)-IF(F$14="",IF($B175=2,F$16*H_LegalShare,0)+IF($B175=F$15,F$16*(1-H_LegalShare),0),IF($B175=F$15,F$16,0))</f>
        <v>0</v>
      </c>
      <c r="G275" s="19" t="n">
        <f aca="false">IF($B175=G$15,G$24,0)-IF($B175=0,H_Acq+H_Board,0)-IF($B175=1,G$23,0)-IF(AND($B175&gt;=1,$B175&lt;=G$15),G$18+H_ServNPL,0)-IF(G$14="",IF($B175=2,G$16*H_LegalShare,0)+IF($B175=G$15,G$16*(1-H_LegalShare),0),IF($B175=G$15,G$16,0))</f>
        <v>0</v>
      </c>
      <c r="H275" s="19" t="n">
        <f aca="false">IF($B175=H$15,H$24,0)-IF($B175=0,H_Acq+H_Board,0)-IF($B175=1,H$23,0)-IF(AND($B175&gt;=1,$B175&lt;=H$15),H$18+H_ServNPL,0)-IF(H$14="",IF($B175=2,H$16*H_LegalShare,0)+IF($B175=H$15,H$16*(1-H_LegalShare),0),IF($B175=H$15,H$16,0))</f>
        <v>0</v>
      </c>
      <c r="I275" s="19" t="n">
        <f aca="false">IF($B175=I$15,I$24,0)-IF($B175=0,H_Acq+H_Board,0)-IF($B175=1,I$23,0)-IF(AND($B175&gt;=1,$B175&lt;=I$15),I$18+H_ServNPL,0)-IF(I$14="",IF($B175=2,I$16*H_LegalShare,0)+IF($B175=I$15,I$16*(1-H_LegalShare),0),IF($B175=I$15,I$16,0))</f>
        <v>0</v>
      </c>
      <c r="J275" s="19" t="n">
        <f aca="false">IF($B175=J$15,J$24,0)-IF($B175=0,H_Acq+H_Board,0)-IF($B175=1,J$23,0)-IF(AND($B175&gt;=1,$B175&lt;=J$15),J$18+H_ServNPL,0)-IF(J$14="",IF($B175=2,J$16*H_LegalShare,0)+IF($B175=J$15,J$16*(1-H_LegalShare),0),IF($B175=J$15,J$16,0))</f>
        <v>0</v>
      </c>
    </row>
    <row r="276" customFormat="false" ht="15" hidden="false" customHeight="false" outlineLevel="0" collapsed="false">
      <c r="B276" s="0" t="n">
        <v>75</v>
      </c>
      <c r="C276" s="19" t="n">
        <f aca="false">IF($B176=C$15,C$24,0)-IF($B176=0,H_Acq+H_Board,0)-IF($B176=1,C$23,0)-IF(AND($B176&gt;=1,$B176&lt;=C$15),C$18+H_ServNPL,0)-IF(C$14="",IF($B176=2,C$16*H_LegalShare,0)+IF($B176=C$15,C$16*(1-H_LegalShare),0),IF($B176=C$15,C$16,0))</f>
        <v>0</v>
      </c>
      <c r="D276" s="19" t="n">
        <f aca="false">IF($B176=D$15,D$24,0)-IF($B176=0,H_Acq+H_Board,0)-IF($B176=1,D$23,0)-IF(AND($B176&gt;=1,$B176&lt;=D$15),D$18+H_ServNPL,0)-IF(D$14="",IF($B176=2,D$16*H_LegalShare,0)+IF($B176=D$15,D$16*(1-H_LegalShare),0),IF($B176=D$15,D$16,0))</f>
        <v>0</v>
      </c>
      <c r="E276" s="19" t="n">
        <f aca="false">IF($B176=E$15,E$24,0)-IF($B176=0,H_Acq+H_Board,0)-IF($B176=1,E$23,0)-IF(AND($B176&gt;=1,$B176&lt;=E$15),E$18+H_ServNPL,0)-IF(E$14="",IF($B176=2,E$16*H_LegalShare,0)+IF($B176=E$15,E$16*(1-H_LegalShare),0),IF($B176=E$15,E$16,0))</f>
        <v>0</v>
      </c>
      <c r="F276" s="19" t="n">
        <f aca="false">IF($B176=F$15,F$24,0)-IF($B176=0,H_Acq+H_Board,0)-IF($B176=1,F$23,0)-IF(AND($B176&gt;=1,$B176&lt;=F$15),F$18+H_ServNPL,0)-IF(F$14="",IF($B176=2,F$16*H_LegalShare,0)+IF($B176=F$15,F$16*(1-H_LegalShare),0),IF($B176=F$15,F$16,0))</f>
        <v>0</v>
      </c>
      <c r="G276" s="19" t="n">
        <f aca="false">IF($B176=G$15,G$24,0)-IF($B176=0,H_Acq+H_Board,0)-IF($B176=1,G$23,0)-IF(AND($B176&gt;=1,$B176&lt;=G$15),G$18+H_ServNPL,0)-IF(G$14="",IF($B176=2,G$16*H_LegalShare,0)+IF($B176=G$15,G$16*(1-H_LegalShare),0),IF($B176=G$15,G$16,0))</f>
        <v>0</v>
      </c>
      <c r="H276" s="19" t="n">
        <f aca="false">IF($B176=H$15,H$24,0)-IF($B176=0,H_Acq+H_Board,0)-IF($B176=1,H$23,0)-IF(AND($B176&gt;=1,$B176&lt;=H$15),H$18+H_ServNPL,0)-IF(H$14="",IF($B176=2,H$16*H_LegalShare,0)+IF($B176=H$15,H$16*(1-H_LegalShare),0),IF($B176=H$15,H$16,0))</f>
        <v>0</v>
      </c>
      <c r="I276" s="19" t="n">
        <f aca="false">IF($B176=I$15,I$24,0)-IF($B176=0,H_Acq+H_Board,0)-IF($B176=1,I$23,0)-IF(AND($B176&gt;=1,$B176&lt;=I$15),I$18+H_ServNPL,0)-IF(I$14="",IF($B176=2,I$16*H_LegalShare,0)+IF($B176=I$15,I$16*(1-H_LegalShare),0),IF($B176=I$15,I$16,0))</f>
        <v>0</v>
      </c>
      <c r="J276" s="19" t="n">
        <f aca="false">IF($B176=J$15,J$24,0)-IF($B176=0,H_Acq+H_Board,0)-IF($B176=1,J$23,0)-IF(AND($B176&gt;=1,$B176&lt;=J$15),J$18+H_ServNPL,0)-IF(J$14="",IF($B176=2,J$16*H_LegalShare,0)+IF($B176=J$15,J$16*(1-H_LegalShare),0),IF($B176=J$15,J$16,0))</f>
        <v>0</v>
      </c>
    </row>
    <row r="277" customFormat="false" ht="15" hidden="false" customHeight="false" outlineLevel="0" collapsed="false">
      <c r="B277" s="0" t="n">
        <v>76</v>
      </c>
      <c r="C277" s="19" t="n">
        <f aca="false">IF($B177=C$15,C$24,0)-IF($B177=0,H_Acq+H_Board,0)-IF($B177=1,C$23,0)-IF(AND($B177&gt;=1,$B177&lt;=C$15),C$18+H_ServNPL,0)-IF(C$14="",IF($B177=2,C$16*H_LegalShare,0)+IF($B177=C$15,C$16*(1-H_LegalShare),0),IF($B177=C$15,C$16,0))</f>
        <v>0</v>
      </c>
      <c r="D277" s="19" t="n">
        <f aca="false">IF($B177=D$15,D$24,0)-IF($B177=0,H_Acq+H_Board,0)-IF($B177=1,D$23,0)-IF(AND($B177&gt;=1,$B177&lt;=D$15),D$18+H_ServNPL,0)-IF(D$14="",IF($B177=2,D$16*H_LegalShare,0)+IF($B177=D$15,D$16*(1-H_LegalShare),0),IF($B177=D$15,D$16,0))</f>
        <v>0</v>
      </c>
      <c r="E277" s="19" t="n">
        <f aca="false">IF($B177=E$15,E$24,0)-IF($B177=0,H_Acq+H_Board,0)-IF($B177=1,E$23,0)-IF(AND($B177&gt;=1,$B177&lt;=E$15),E$18+H_ServNPL,0)-IF(E$14="",IF($B177=2,E$16*H_LegalShare,0)+IF($B177=E$15,E$16*(1-H_LegalShare),0),IF($B177=E$15,E$16,0))</f>
        <v>0</v>
      </c>
      <c r="F277" s="19" t="n">
        <f aca="false">IF($B177=F$15,F$24,0)-IF($B177=0,H_Acq+H_Board,0)-IF($B177=1,F$23,0)-IF(AND($B177&gt;=1,$B177&lt;=F$15),F$18+H_ServNPL,0)-IF(F$14="",IF($B177=2,F$16*H_LegalShare,0)+IF($B177=F$15,F$16*(1-H_LegalShare),0),IF($B177=F$15,F$16,0))</f>
        <v>0</v>
      </c>
      <c r="G277" s="19" t="n">
        <f aca="false">IF($B177=G$15,G$24,0)-IF($B177=0,H_Acq+H_Board,0)-IF($B177=1,G$23,0)-IF(AND($B177&gt;=1,$B177&lt;=G$15),G$18+H_ServNPL,0)-IF(G$14="",IF($B177=2,G$16*H_LegalShare,0)+IF($B177=G$15,G$16*(1-H_LegalShare),0),IF($B177=G$15,G$16,0))</f>
        <v>0</v>
      </c>
      <c r="H277" s="19" t="n">
        <f aca="false">IF($B177=H$15,H$24,0)-IF($B177=0,H_Acq+H_Board,0)-IF($B177=1,H$23,0)-IF(AND($B177&gt;=1,$B177&lt;=H$15),H$18+H_ServNPL,0)-IF(H$14="",IF($B177=2,H$16*H_LegalShare,0)+IF($B177=H$15,H$16*(1-H_LegalShare),0),IF($B177=H$15,H$16,0))</f>
        <v>0</v>
      </c>
      <c r="I277" s="19" t="n">
        <f aca="false">IF($B177=I$15,I$24,0)-IF($B177=0,H_Acq+H_Board,0)-IF($B177=1,I$23,0)-IF(AND($B177&gt;=1,$B177&lt;=I$15),I$18+H_ServNPL,0)-IF(I$14="",IF($B177=2,I$16*H_LegalShare,0)+IF($B177=I$15,I$16*(1-H_LegalShare),0),IF($B177=I$15,I$16,0))</f>
        <v>0</v>
      </c>
      <c r="J277" s="19" t="n">
        <f aca="false">IF($B177=J$15,J$24,0)-IF($B177=0,H_Acq+H_Board,0)-IF($B177=1,J$23,0)-IF(AND($B177&gt;=1,$B177&lt;=J$15),J$18+H_ServNPL,0)-IF(J$14="",IF($B177=2,J$16*H_LegalShare,0)+IF($B177=J$15,J$16*(1-H_LegalShare),0),IF($B177=J$15,J$16,0))</f>
        <v>0</v>
      </c>
    </row>
    <row r="278" customFormat="false" ht="15" hidden="false" customHeight="false" outlineLevel="0" collapsed="false">
      <c r="B278" s="0" t="n">
        <v>77</v>
      </c>
      <c r="C278" s="19" t="n">
        <f aca="false">IF($B178=C$15,C$24,0)-IF($B178=0,H_Acq+H_Board,0)-IF($B178=1,C$23,0)-IF(AND($B178&gt;=1,$B178&lt;=C$15),C$18+H_ServNPL,0)-IF(C$14="",IF($B178=2,C$16*H_LegalShare,0)+IF($B178=C$15,C$16*(1-H_LegalShare),0),IF($B178=C$15,C$16,0))</f>
        <v>0</v>
      </c>
      <c r="D278" s="19" t="n">
        <f aca="false">IF($B178=D$15,D$24,0)-IF($B178=0,H_Acq+H_Board,0)-IF($B178=1,D$23,0)-IF(AND($B178&gt;=1,$B178&lt;=D$15),D$18+H_ServNPL,0)-IF(D$14="",IF($B178=2,D$16*H_LegalShare,0)+IF($B178=D$15,D$16*(1-H_LegalShare),0),IF($B178=D$15,D$16,0))</f>
        <v>0</v>
      </c>
      <c r="E278" s="19" t="n">
        <f aca="false">IF($B178=E$15,E$24,0)-IF($B178=0,H_Acq+H_Board,0)-IF($B178=1,E$23,0)-IF(AND($B178&gt;=1,$B178&lt;=E$15),E$18+H_ServNPL,0)-IF(E$14="",IF($B178=2,E$16*H_LegalShare,0)+IF($B178=E$15,E$16*(1-H_LegalShare),0),IF($B178=E$15,E$16,0))</f>
        <v>0</v>
      </c>
      <c r="F278" s="19" t="n">
        <f aca="false">IF($B178=F$15,F$24,0)-IF($B178=0,H_Acq+H_Board,0)-IF($B178=1,F$23,0)-IF(AND($B178&gt;=1,$B178&lt;=F$15),F$18+H_ServNPL,0)-IF(F$14="",IF($B178=2,F$16*H_LegalShare,0)+IF($B178=F$15,F$16*(1-H_LegalShare),0),IF($B178=F$15,F$16,0))</f>
        <v>0</v>
      </c>
      <c r="G278" s="19" t="n">
        <f aca="false">IF($B178=G$15,G$24,0)-IF($B178=0,H_Acq+H_Board,0)-IF($B178=1,G$23,0)-IF(AND($B178&gt;=1,$B178&lt;=G$15),G$18+H_ServNPL,0)-IF(G$14="",IF($B178=2,G$16*H_LegalShare,0)+IF($B178=G$15,G$16*(1-H_LegalShare),0),IF($B178=G$15,G$16,0))</f>
        <v>0</v>
      </c>
      <c r="H278" s="19" t="n">
        <f aca="false">IF($B178=H$15,H$24,0)-IF($B178=0,H_Acq+H_Board,0)-IF($B178=1,H$23,0)-IF(AND($B178&gt;=1,$B178&lt;=H$15),H$18+H_ServNPL,0)-IF(H$14="",IF($B178=2,H$16*H_LegalShare,0)+IF($B178=H$15,H$16*(1-H_LegalShare),0),IF($B178=H$15,H$16,0))</f>
        <v>0</v>
      </c>
      <c r="I278" s="19" t="n">
        <f aca="false">IF($B178=I$15,I$24,0)-IF($B178=0,H_Acq+H_Board,0)-IF($B178=1,I$23,0)-IF(AND($B178&gt;=1,$B178&lt;=I$15),I$18+H_ServNPL,0)-IF(I$14="",IF($B178=2,I$16*H_LegalShare,0)+IF($B178=I$15,I$16*(1-H_LegalShare),0),IF($B178=I$15,I$16,0))</f>
        <v>0</v>
      </c>
      <c r="J278" s="19" t="n">
        <f aca="false">IF($B178=J$15,J$24,0)-IF($B178=0,H_Acq+H_Board,0)-IF($B178=1,J$23,0)-IF(AND($B178&gt;=1,$B178&lt;=J$15),J$18+H_ServNPL,0)-IF(J$14="",IF($B178=2,J$16*H_LegalShare,0)+IF($B178=J$15,J$16*(1-H_LegalShare),0),IF($B178=J$15,J$16,0))</f>
        <v>0</v>
      </c>
    </row>
    <row r="279" customFormat="false" ht="15" hidden="false" customHeight="false" outlineLevel="0" collapsed="false">
      <c r="B279" s="0" t="n">
        <v>78</v>
      </c>
      <c r="C279" s="19" t="n">
        <f aca="false">IF($B179=C$15,C$24,0)-IF($B179=0,H_Acq+H_Board,0)-IF($B179=1,C$23,0)-IF(AND($B179&gt;=1,$B179&lt;=C$15),C$18+H_ServNPL,0)-IF(C$14="",IF($B179=2,C$16*H_LegalShare,0)+IF($B179=C$15,C$16*(1-H_LegalShare),0),IF($B179=C$15,C$16,0))</f>
        <v>0</v>
      </c>
      <c r="D279" s="19" t="n">
        <f aca="false">IF($B179=D$15,D$24,0)-IF($B179=0,H_Acq+H_Board,0)-IF($B179=1,D$23,0)-IF(AND($B179&gt;=1,$B179&lt;=D$15),D$18+H_ServNPL,0)-IF(D$14="",IF($B179=2,D$16*H_LegalShare,0)+IF($B179=D$15,D$16*(1-H_LegalShare),0),IF($B179=D$15,D$16,0))</f>
        <v>0</v>
      </c>
      <c r="E279" s="19" t="n">
        <f aca="false">IF($B179=E$15,E$24,0)-IF($B179=0,H_Acq+H_Board,0)-IF($B179=1,E$23,0)-IF(AND($B179&gt;=1,$B179&lt;=E$15),E$18+H_ServNPL,0)-IF(E$14="",IF($B179=2,E$16*H_LegalShare,0)+IF($B179=E$15,E$16*(1-H_LegalShare),0),IF($B179=E$15,E$16,0))</f>
        <v>0</v>
      </c>
      <c r="F279" s="19" t="n">
        <f aca="false">IF($B179=F$15,F$24,0)-IF($B179=0,H_Acq+H_Board,0)-IF($B179=1,F$23,0)-IF(AND($B179&gt;=1,$B179&lt;=F$15),F$18+H_ServNPL,0)-IF(F$14="",IF($B179=2,F$16*H_LegalShare,0)+IF($B179=F$15,F$16*(1-H_LegalShare),0),IF($B179=F$15,F$16,0))</f>
        <v>0</v>
      </c>
      <c r="G279" s="19" t="n">
        <f aca="false">IF($B179=G$15,G$24,0)-IF($B179=0,H_Acq+H_Board,0)-IF($B179=1,G$23,0)-IF(AND($B179&gt;=1,$B179&lt;=G$15),G$18+H_ServNPL,0)-IF(G$14="",IF($B179=2,G$16*H_LegalShare,0)+IF($B179=G$15,G$16*(1-H_LegalShare),0),IF($B179=G$15,G$16,0))</f>
        <v>0</v>
      </c>
      <c r="H279" s="19" t="n">
        <f aca="false">IF($B179=H$15,H$24,0)-IF($B179=0,H_Acq+H_Board,0)-IF($B179=1,H$23,0)-IF(AND($B179&gt;=1,$B179&lt;=H$15),H$18+H_ServNPL,0)-IF(H$14="",IF($B179=2,H$16*H_LegalShare,0)+IF($B179=H$15,H$16*(1-H_LegalShare),0),IF($B179=H$15,H$16,0))</f>
        <v>0</v>
      </c>
      <c r="I279" s="19" t="n">
        <f aca="false">IF($B179=I$15,I$24,0)-IF($B179=0,H_Acq+H_Board,0)-IF($B179=1,I$23,0)-IF(AND($B179&gt;=1,$B179&lt;=I$15),I$18+H_ServNPL,0)-IF(I$14="",IF($B179=2,I$16*H_LegalShare,0)+IF($B179=I$15,I$16*(1-H_LegalShare),0),IF($B179=I$15,I$16,0))</f>
        <v>0</v>
      </c>
      <c r="J279" s="19" t="n">
        <f aca="false">IF($B179=J$15,J$24,0)-IF($B179=0,H_Acq+H_Board,0)-IF($B179=1,J$23,0)-IF(AND($B179&gt;=1,$B179&lt;=J$15),J$18+H_ServNPL,0)-IF(J$14="",IF($B179=2,J$16*H_LegalShare,0)+IF($B179=J$15,J$16*(1-H_LegalShare),0),IF($B179=J$15,J$16,0))</f>
        <v>0</v>
      </c>
    </row>
    <row r="280" customFormat="false" ht="15" hidden="false" customHeight="false" outlineLevel="0" collapsed="false">
      <c r="B280" s="0" t="n">
        <v>79</v>
      </c>
      <c r="C280" s="19" t="n">
        <f aca="false">IF($B180=C$15,C$24,0)-IF($B180=0,H_Acq+H_Board,0)-IF($B180=1,C$23,0)-IF(AND($B180&gt;=1,$B180&lt;=C$15),C$18+H_ServNPL,0)-IF(C$14="",IF($B180=2,C$16*H_LegalShare,0)+IF($B180=C$15,C$16*(1-H_LegalShare),0),IF($B180=C$15,C$16,0))</f>
        <v>0</v>
      </c>
      <c r="D280" s="19" t="n">
        <f aca="false">IF($B180=D$15,D$24,0)-IF($B180=0,H_Acq+H_Board,0)-IF($B180=1,D$23,0)-IF(AND($B180&gt;=1,$B180&lt;=D$15),D$18+H_ServNPL,0)-IF(D$14="",IF($B180=2,D$16*H_LegalShare,0)+IF($B180=D$15,D$16*(1-H_LegalShare),0),IF($B180=D$15,D$16,0))</f>
        <v>0</v>
      </c>
      <c r="E280" s="19" t="n">
        <f aca="false">IF($B180=E$15,E$24,0)-IF($B180=0,H_Acq+H_Board,0)-IF($B180=1,E$23,0)-IF(AND($B180&gt;=1,$B180&lt;=E$15),E$18+H_ServNPL,0)-IF(E$14="",IF($B180=2,E$16*H_LegalShare,0)+IF($B180=E$15,E$16*(1-H_LegalShare),0),IF($B180=E$15,E$16,0))</f>
        <v>0</v>
      </c>
      <c r="F280" s="19" t="n">
        <f aca="false">IF($B180=F$15,F$24,0)-IF($B180=0,H_Acq+H_Board,0)-IF($B180=1,F$23,0)-IF(AND($B180&gt;=1,$B180&lt;=F$15),F$18+H_ServNPL,0)-IF(F$14="",IF($B180=2,F$16*H_LegalShare,0)+IF($B180=F$15,F$16*(1-H_LegalShare),0),IF($B180=F$15,F$16,0))</f>
        <v>0</v>
      </c>
      <c r="G280" s="19" t="n">
        <f aca="false">IF($B180=G$15,G$24,0)-IF($B180=0,H_Acq+H_Board,0)-IF($B180=1,G$23,0)-IF(AND($B180&gt;=1,$B180&lt;=G$15),G$18+H_ServNPL,0)-IF(G$14="",IF($B180=2,G$16*H_LegalShare,0)+IF($B180=G$15,G$16*(1-H_LegalShare),0),IF($B180=G$15,G$16,0))</f>
        <v>0</v>
      </c>
      <c r="H280" s="19" t="n">
        <f aca="false">IF($B180=H$15,H$24,0)-IF($B180=0,H_Acq+H_Board,0)-IF($B180=1,H$23,0)-IF(AND($B180&gt;=1,$B180&lt;=H$15),H$18+H_ServNPL,0)-IF(H$14="",IF($B180=2,H$16*H_LegalShare,0)+IF($B180=H$15,H$16*(1-H_LegalShare),0),IF($B180=H$15,H$16,0))</f>
        <v>0</v>
      </c>
      <c r="I280" s="19" t="n">
        <f aca="false">IF($B180=I$15,I$24,0)-IF($B180=0,H_Acq+H_Board,0)-IF($B180=1,I$23,0)-IF(AND($B180&gt;=1,$B180&lt;=I$15),I$18+H_ServNPL,0)-IF(I$14="",IF($B180=2,I$16*H_LegalShare,0)+IF($B180=I$15,I$16*(1-H_LegalShare),0),IF($B180=I$15,I$16,0))</f>
        <v>0</v>
      </c>
      <c r="J280" s="19" t="n">
        <f aca="false">IF($B180=J$15,J$24,0)-IF($B180=0,H_Acq+H_Board,0)-IF($B180=1,J$23,0)-IF(AND($B180&gt;=1,$B180&lt;=J$15),J$18+H_ServNPL,0)-IF(J$14="",IF($B180=2,J$16*H_LegalShare,0)+IF($B180=J$15,J$16*(1-H_LegalShare),0),IF($B180=J$15,J$16,0))</f>
        <v>0</v>
      </c>
    </row>
    <row r="281" customFormat="false" ht="15" hidden="false" customHeight="false" outlineLevel="0" collapsed="false">
      <c r="B281" s="0" t="n">
        <v>80</v>
      </c>
      <c r="C281" s="19" t="n">
        <f aca="false">IF($B181=C$15,C$24,0)-IF($B181=0,H_Acq+H_Board,0)-IF($B181=1,C$23,0)-IF(AND($B181&gt;=1,$B181&lt;=C$15),C$18+H_ServNPL,0)-IF(C$14="",IF($B181=2,C$16*H_LegalShare,0)+IF($B181=C$15,C$16*(1-H_LegalShare),0),IF($B181=C$15,C$16,0))</f>
        <v>0</v>
      </c>
      <c r="D281" s="19" t="n">
        <f aca="false">IF($B181=D$15,D$24,0)-IF($B181=0,H_Acq+H_Board,0)-IF($B181=1,D$23,0)-IF(AND($B181&gt;=1,$B181&lt;=D$15),D$18+H_ServNPL,0)-IF(D$14="",IF($B181=2,D$16*H_LegalShare,0)+IF($B181=D$15,D$16*(1-H_LegalShare),0),IF($B181=D$15,D$16,0))</f>
        <v>0</v>
      </c>
      <c r="E281" s="19" t="n">
        <f aca="false">IF($B181=E$15,E$24,0)-IF($B181=0,H_Acq+H_Board,0)-IF($B181=1,E$23,0)-IF(AND($B181&gt;=1,$B181&lt;=E$15),E$18+H_ServNPL,0)-IF(E$14="",IF($B181=2,E$16*H_LegalShare,0)+IF($B181=E$15,E$16*(1-H_LegalShare),0),IF($B181=E$15,E$16,0))</f>
        <v>0</v>
      </c>
      <c r="F281" s="19" t="n">
        <f aca="false">IF($B181=F$15,F$24,0)-IF($B181=0,H_Acq+H_Board,0)-IF($B181=1,F$23,0)-IF(AND($B181&gt;=1,$B181&lt;=F$15),F$18+H_ServNPL,0)-IF(F$14="",IF($B181=2,F$16*H_LegalShare,0)+IF($B181=F$15,F$16*(1-H_LegalShare),0),IF($B181=F$15,F$16,0))</f>
        <v>0</v>
      </c>
      <c r="G281" s="19" t="n">
        <f aca="false">IF($B181=G$15,G$24,0)-IF($B181=0,H_Acq+H_Board,0)-IF($B181=1,G$23,0)-IF(AND($B181&gt;=1,$B181&lt;=G$15),G$18+H_ServNPL,0)-IF(G$14="",IF($B181=2,G$16*H_LegalShare,0)+IF($B181=G$15,G$16*(1-H_LegalShare),0),IF($B181=G$15,G$16,0))</f>
        <v>0</v>
      </c>
      <c r="H281" s="19" t="n">
        <f aca="false">IF($B181=H$15,H$24,0)-IF($B181=0,H_Acq+H_Board,0)-IF($B181=1,H$23,0)-IF(AND($B181&gt;=1,$B181&lt;=H$15),H$18+H_ServNPL,0)-IF(H$14="",IF($B181=2,H$16*H_LegalShare,0)+IF($B181=H$15,H$16*(1-H_LegalShare),0),IF($B181=H$15,H$16,0))</f>
        <v>0</v>
      </c>
      <c r="I281" s="19" t="n">
        <f aca="false">IF($B181=I$15,I$24,0)-IF($B181=0,H_Acq+H_Board,0)-IF($B181=1,I$23,0)-IF(AND($B181&gt;=1,$B181&lt;=I$15),I$18+H_ServNPL,0)-IF(I$14="",IF($B181=2,I$16*H_LegalShare,0)+IF($B181=I$15,I$16*(1-H_LegalShare),0),IF($B181=I$15,I$16,0))</f>
        <v>0</v>
      </c>
      <c r="J281" s="19" t="n">
        <f aca="false">IF($B181=J$15,J$24,0)-IF($B181=0,H_Acq+H_Board,0)-IF($B181=1,J$23,0)-IF(AND($B181&gt;=1,$B181&lt;=J$15),J$18+H_ServNPL,0)-IF(J$14="",IF($B181=2,J$16*H_LegalShare,0)+IF($B181=J$15,J$16*(1-H_LegalShare),0),IF($B181=J$15,J$16,0))</f>
        <v>0</v>
      </c>
    </row>
    <row r="282" customFormat="false" ht="15" hidden="false" customHeight="false" outlineLevel="0" collapsed="false">
      <c r="B282" s="0" t="n">
        <v>81</v>
      </c>
      <c r="C282" s="19" t="n">
        <f aca="false">IF($B182=C$15,C$24,0)-IF($B182=0,H_Acq+H_Board,0)-IF($B182=1,C$23,0)-IF(AND($B182&gt;=1,$B182&lt;=C$15),C$18+H_ServNPL,0)-IF(C$14="",IF($B182=2,C$16*H_LegalShare,0)+IF($B182=C$15,C$16*(1-H_LegalShare),0),IF($B182=C$15,C$16,0))</f>
        <v>0</v>
      </c>
      <c r="D282" s="19" t="n">
        <f aca="false">IF($B182=D$15,D$24,0)-IF($B182=0,H_Acq+H_Board,0)-IF($B182=1,D$23,0)-IF(AND($B182&gt;=1,$B182&lt;=D$15),D$18+H_ServNPL,0)-IF(D$14="",IF($B182=2,D$16*H_LegalShare,0)+IF($B182=D$15,D$16*(1-H_LegalShare),0),IF($B182=D$15,D$16,0))</f>
        <v>0</v>
      </c>
      <c r="E282" s="19" t="n">
        <f aca="false">IF($B182=E$15,E$24,0)-IF($B182=0,H_Acq+H_Board,0)-IF($B182=1,E$23,0)-IF(AND($B182&gt;=1,$B182&lt;=E$15),E$18+H_ServNPL,0)-IF(E$14="",IF($B182=2,E$16*H_LegalShare,0)+IF($B182=E$15,E$16*(1-H_LegalShare),0),IF($B182=E$15,E$16,0))</f>
        <v>0</v>
      </c>
      <c r="F282" s="19" t="n">
        <f aca="false">IF($B182=F$15,F$24,0)-IF($B182=0,H_Acq+H_Board,0)-IF($B182=1,F$23,0)-IF(AND($B182&gt;=1,$B182&lt;=F$15),F$18+H_ServNPL,0)-IF(F$14="",IF($B182=2,F$16*H_LegalShare,0)+IF($B182=F$15,F$16*(1-H_LegalShare),0),IF($B182=F$15,F$16,0))</f>
        <v>0</v>
      </c>
      <c r="G282" s="19" t="n">
        <f aca="false">IF($B182=G$15,G$24,0)-IF($B182=0,H_Acq+H_Board,0)-IF($B182=1,G$23,0)-IF(AND($B182&gt;=1,$B182&lt;=G$15),G$18+H_ServNPL,0)-IF(G$14="",IF($B182=2,G$16*H_LegalShare,0)+IF($B182=G$15,G$16*(1-H_LegalShare),0),IF($B182=G$15,G$16,0))</f>
        <v>0</v>
      </c>
      <c r="H282" s="19" t="n">
        <f aca="false">IF($B182=H$15,H$24,0)-IF($B182=0,H_Acq+H_Board,0)-IF($B182=1,H$23,0)-IF(AND($B182&gt;=1,$B182&lt;=H$15),H$18+H_ServNPL,0)-IF(H$14="",IF($B182=2,H$16*H_LegalShare,0)+IF($B182=H$15,H$16*(1-H_LegalShare),0),IF($B182=H$15,H$16,0))</f>
        <v>0</v>
      </c>
      <c r="I282" s="19" t="n">
        <f aca="false">IF($B182=I$15,I$24,0)-IF($B182=0,H_Acq+H_Board,0)-IF($B182=1,I$23,0)-IF(AND($B182&gt;=1,$B182&lt;=I$15),I$18+H_ServNPL,0)-IF(I$14="",IF($B182=2,I$16*H_LegalShare,0)+IF($B182=I$15,I$16*(1-H_LegalShare),0),IF($B182=I$15,I$16,0))</f>
        <v>0</v>
      </c>
      <c r="J282" s="19" t="n">
        <f aca="false">IF($B182=J$15,J$24,0)-IF($B182=0,H_Acq+H_Board,0)-IF($B182=1,J$23,0)-IF(AND($B182&gt;=1,$B182&lt;=J$15),J$18+H_ServNPL,0)-IF(J$14="",IF($B182=2,J$16*H_LegalShare,0)+IF($B182=J$15,J$16*(1-H_LegalShare),0),IF($B182=J$15,J$16,0))</f>
        <v>0</v>
      </c>
    </row>
    <row r="283" customFormat="false" ht="15" hidden="false" customHeight="false" outlineLevel="0" collapsed="false">
      <c r="B283" s="0" t="n">
        <v>82</v>
      </c>
      <c r="C283" s="19" t="n">
        <f aca="false">IF($B183=C$15,C$24,0)-IF($B183=0,H_Acq+H_Board,0)-IF($B183=1,C$23,0)-IF(AND($B183&gt;=1,$B183&lt;=C$15),C$18+H_ServNPL,0)-IF(C$14="",IF($B183=2,C$16*H_LegalShare,0)+IF($B183=C$15,C$16*(1-H_LegalShare),0),IF($B183=C$15,C$16,0))</f>
        <v>0</v>
      </c>
      <c r="D283" s="19" t="n">
        <f aca="false">IF($B183=D$15,D$24,0)-IF($B183=0,H_Acq+H_Board,0)-IF($B183=1,D$23,0)-IF(AND($B183&gt;=1,$B183&lt;=D$15),D$18+H_ServNPL,0)-IF(D$14="",IF($B183=2,D$16*H_LegalShare,0)+IF($B183=D$15,D$16*(1-H_LegalShare),0),IF($B183=D$15,D$16,0))</f>
        <v>0</v>
      </c>
      <c r="E283" s="19" t="n">
        <f aca="false">IF($B183=E$15,E$24,0)-IF($B183=0,H_Acq+H_Board,0)-IF($B183=1,E$23,0)-IF(AND($B183&gt;=1,$B183&lt;=E$15),E$18+H_ServNPL,0)-IF(E$14="",IF($B183=2,E$16*H_LegalShare,0)+IF($B183=E$15,E$16*(1-H_LegalShare),0),IF($B183=E$15,E$16,0))</f>
        <v>0</v>
      </c>
      <c r="F283" s="19" t="n">
        <f aca="false">IF($B183=F$15,F$24,0)-IF($B183=0,H_Acq+H_Board,0)-IF($B183=1,F$23,0)-IF(AND($B183&gt;=1,$B183&lt;=F$15),F$18+H_ServNPL,0)-IF(F$14="",IF($B183=2,F$16*H_LegalShare,0)+IF($B183=F$15,F$16*(1-H_LegalShare),0),IF($B183=F$15,F$16,0))</f>
        <v>0</v>
      </c>
      <c r="G283" s="19" t="n">
        <f aca="false">IF($B183=G$15,G$24,0)-IF($B183=0,H_Acq+H_Board,0)-IF($B183=1,G$23,0)-IF(AND($B183&gt;=1,$B183&lt;=G$15),G$18+H_ServNPL,0)-IF(G$14="",IF($B183=2,G$16*H_LegalShare,0)+IF($B183=G$15,G$16*(1-H_LegalShare),0),IF($B183=G$15,G$16,0))</f>
        <v>0</v>
      </c>
      <c r="H283" s="19" t="n">
        <f aca="false">IF($B183=H$15,H$24,0)-IF($B183=0,H_Acq+H_Board,0)-IF($B183=1,H$23,0)-IF(AND($B183&gt;=1,$B183&lt;=H$15),H$18+H_ServNPL,0)-IF(H$14="",IF($B183=2,H$16*H_LegalShare,0)+IF($B183=H$15,H$16*(1-H_LegalShare),0),IF($B183=H$15,H$16,0))</f>
        <v>0</v>
      </c>
      <c r="I283" s="19" t="n">
        <f aca="false">IF($B183=I$15,I$24,0)-IF($B183=0,H_Acq+H_Board,0)-IF($B183=1,I$23,0)-IF(AND($B183&gt;=1,$B183&lt;=I$15),I$18+H_ServNPL,0)-IF(I$14="",IF($B183=2,I$16*H_LegalShare,0)+IF($B183=I$15,I$16*(1-H_LegalShare),0),IF($B183=I$15,I$16,0))</f>
        <v>0</v>
      </c>
      <c r="J283" s="19" t="n">
        <f aca="false">IF($B183=J$15,J$24,0)-IF($B183=0,H_Acq+H_Board,0)-IF($B183=1,J$23,0)-IF(AND($B183&gt;=1,$B183&lt;=J$15),J$18+H_ServNPL,0)-IF(J$14="",IF($B183=2,J$16*H_LegalShare,0)+IF($B183=J$15,J$16*(1-H_LegalShare),0),IF($B183=J$15,J$16,0))</f>
        <v>0</v>
      </c>
    </row>
    <row r="284" customFormat="false" ht="15" hidden="false" customHeight="false" outlineLevel="0" collapsed="false">
      <c r="B284" s="0" t="n">
        <v>83</v>
      </c>
      <c r="C284" s="19" t="n">
        <f aca="false">IF($B184=C$15,C$24,0)-IF($B184=0,H_Acq+H_Board,0)-IF($B184=1,C$23,0)-IF(AND($B184&gt;=1,$B184&lt;=C$15),C$18+H_ServNPL,0)-IF(C$14="",IF($B184=2,C$16*H_LegalShare,0)+IF($B184=C$15,C$16*(1-H_LegalShare),0),IF($B184=C$15,C$16,0))</f>
        <v>0</v>
      </c>
      <c r="D284" s="19" t="n">
        <f aca="false">IF($B184=D$15,D$24,0)-IF($B184=0,H_Acq+H_Board,0)-IF($B184=1,D$23,0)-IF(AND($B184&gt;=1,$B184&lt;=D$15),D$18+H_ServNPL,0)-IF(D$14="",IF($B184=2,D$16*H_LegalShare,0)+IF($B184=D$15,D$16*(1-H_LegalShare),0),IF($B184=D$15,D$16,0))</f>
        <v>0</v>
      </c>
      <c r="E284" s="19" t="n">
        <f aca="false">IF($B184=E$15,E$24,0)-IF($B184=0,H_Acq+H_Board,0)-IF($B184=1,E$23,0)-IF(AND($B184&gt;=1,$B184&lt;=E$15),E$18+H_ServNPL,0)-IF(E$14="",IF($B184=2,E$16*H_LegalShare,0)+IF($B184=E$15,E$16*(1-H_LegalShare),0),IF($B184=E$15,E$16,0))</f>
        <v>0</v>
      </c>
      <c r="F284" s="19" t="n">
        <f aca="false">IF($B184=F$15,F$24,0)-IF($B184=0,H_Acq+H_Board,0)-IF($B184=1,F$23,0)-IF(AND($B184&gt;=1,$B184&lt;=F$15),F$18+H_ServNPL,0)-IF(F$14="",IF($B184=2,F$16*H_LegalShare,0)+IF($B184=F$15,F$16*(1-H_LegalShare),0),IF($B184=F$15,F$16,0))</f>
        <v>0</v>
      </c>
      <c r="G284" s="19" t="n">
        <f aca="false">IF($B184=G$15,G$24,0)-IF($B184=0,H_Acq+H_Board,0)-IF($B184=1,G$23,0)-IF(AND($B184&gt;=1,$B184&lt;=G$15),G$18+H_ServNPL,0)-IF(G$14="",IF($B184=2,G$16*H_LegalShare,0)+IF($B184=G$15,G$16*(1-H_LegalShare),0),IF($B184=G$15,G$16,0))</f>
        <v>0</v>
      </c>
      <c r="H284" s="19" t="n">
        <f aca="false">IF($B184=H$15,H$24,0)-IF($B184=0,H_Acq+H_Board,0)-IF($B184=1,H$23,0)-IF(AND($B184&gt;=1,$B184&lt;=H$15),H$18+H_ServNPL,0)-IF(H$14="",IF($B184=2,H$16*H_LegalShare,0)+IF($B184=H$15,H$16*(1-H_LegalShare),0),IF($B184=H$15,H$16,0))</f>
        <v>0</v>
      </c>
      <c r="I284" s="19" t="n">
        <f aca="false">IF($B184=I$15,I$24,0)-IF($B184=0,H_Acq+H_Board,0)-IF($B184=1,I$23,0)-IF(AND($B184&gt;=1,$B184&lt;=I$15),I$18+H_ServNPL,0)-IF(I$14="",IF($B184=2,I$16*H_LegalShare,0)+IF($B184=I$15,I$16*(1-H_LegalShare),0),IF($B184=I$15,I$16,0))</f>
        <v>0</v>
      </c>
      <c r="J284" s="19" t="n">
        <f aca="false">IF($B184=J$15,J$24,0)-IF($B184=0,H_Acq+H_Board,0)-IF($B184=1,J$23,0)-IF(AND($B184&gt;=1,$B184&lt;=J$15),J$18+H_ServNPL,0)-IF(J$14="",IF($B184=2,J$16*H_LegalShare,0)+IF($B184=J$15,J$16*(1-H_LegalShare),0),IF($B184=J$15,J$16,0))</f>
        <v>0</v>
      </c>
    </row>
    <row r="285" customFormat="false" ht="15" hidden="false" customHeight="false" outlineLevel="0" collapsed="false">
      <c r="B285" s="0" t="n">
        <v>84</v>
      </c>
      <c r="C285" s="19" t="n">
        <f aca="false">IF($B185=C$15,C$24,0)-IF($B185=0,H_Acq+H_Board,0)-IF($B185=1,C$23,0)-IF(AND($B185&gt;=1,$B185&lt;=C$15),C$18+H_ServNPL,0)-IF(C$14="",IF($B185=2,C$16*H_LegalShare,0)+IF($B185=C$15,C$16*(1-H_LegalShare),0),IF($B185=C$15,C$16,0))</f>
        <v>0</v>
      </c>
      <c r="D285" s="19" t="n">
        <f aca="false">IF($B185=D$15,D$24,0)-IF($B185=0,H_Acq+H_Board,0)-IF($B185=1,D$23,0)-IF(AND($B185&gt;=1,$B185&lt;=D$15),D$18+H_ServNPL,0)-IF(D$14="",IF($B185=2,D$16*H_LegalShare,0)+IF($B185=D$15,D$16*(1-H_LegalShare),0),IF($B185=D$15,D$16,0))</f>
        <v>0</v>
      </c>
      <c r="E285" s="19" t="n">
        <f aca="false">IF($B185=E$15,E$24,0)-IF($B185=0,H_Acq+H_Board,0)-IF($B185=1,E$23,0)-IF(AND($B185&gt;=1,$B185&lt;=E$15),E$18+H_ServNPL,0)-IF(E$14="",IF($B185=2,E$16*H_LegalShare,0)+IF($B185=E$15,E$16*(1-H_LegalShare),0),IF($B185=E$15,E$16,0))</f>
        <v>0</v>
      </c>
      <c r="F285" s="19" t="n">
        <f aca="false">IF($B185=F$15,F$24,0)-IF($B185=0,H_Acq+H_Board,0)-IF($B185=1,F$23,0)-IF(AND($B185&gt;=1,$B185&lt;=F$15),F$18+H_ServNPL,0)-IF(F$14="",IF($B185=2,F$16*H_LegalShare,0)+IF($B185=F$15,F$16*(1-H_LegalShare),0),IF($B185=F$15,F$16,0))</f>
        <v>0</v>
      </c>
      <c r="G285" s="19" t="n">
        <f aca="false">IF($B185=G$15,G$24,0)-IF($B185=0,H_Acq+H_Board,0)-IF($B185=1,G$23,0)-IF(AND($B185&gt;=1,$B185&lt;=G$15),G$18+H_ServNPL,0)-IF(G$14="",IF($B185=2,G$16*H_LegalShare,0)+IF($B185=G$15,G$16*(1-H_LegalShare),0),IF($B185=G$15,G$16,0))</f>
        <v>0</v>
      </c>
      <c r="H285" s="19" t="n">
        <f aca="false">IF($B185=H$15,H$24,0)-IF($B185=0,H_Acq+H_Board,0)-IF($B185=1,H$23,0)-IF(AND($B185&gt;=1,$B185&lt;=H$15),H$18+H_ServNPL,0)-IF(H$14="",IF($B185=2,H$16*H_LegalShare,0)+IF($B185=H$15,H$16*(1-H_LegalShare),0),IF($B185=H$15,H$16,0))</f>
        <v>0</v>
      </c>
      <c r="I285" s="19" t="n">
        <f aca="false">IF($B185=I$15,I$24,0)-IF($B185=0,H_Acq+H_Board,0)-IF($B185=1,I$23,0)-IF(AND($B185&gt;=1,$B185&lt;=I$15),I$18+H_ServNPL,0)-IF(I$14="",IF($B185=2,I$16*H_LegalShare,0)+IF($B185=I$15,I$16*(1-H_LegalShare),0),IF($B185=I$15,I$16,0))</f>
        <v>0</v>
      </c>
      <c r="J285" s="19" t="n">
        <f aca="false">IF($B185=J$15,J$24,0)-IF($B185=0,H_Acq+H_Board,0)-IF($B185=1,J$23,0)-IF(AND($B185&gt;=1,$B185&lt;=J$15),J$18+H_ServNPL,0)-IF(J$14="",IF($B185=2,J$16*H_LegalShare,0)+IF($B185=J$15,J$16*(1-H_LegalShare),0),IF($B185=J$15,J$16,0))</f>
        <v>0</v>
      </c>
    </row>
    <row r="286" customFormat="false" ht="15" hidden="false" customHeight="false" outlineLevel="0" collapsed="false">
      <c r="B286" s="0" t="n">
        <v>85</v>
      </c>
      <c r="C286" s="19" t="n">
        <f aca="false">IF($B186=C$15,C$24,0)-IF($B186=0,H_Acq+H_Board,0)-IF($B186=1,C$23,0)-IF(AND($B186&gt;=1,$B186&lt;=C$15),C$18+H_ServNPL,0)-IF(C$14="",IF($B186=2,C$16*H_LegalShare,0)+IF($B186=C$15,C$16*(1-H_LegalShare),0),IF($B186=C$15,C$16,0))</f>
        <v>0</v>
      </c>
      <c r="D286" s="19" t="n">
        <f aca="false">IF($B186=D$15,D$24,0)-IF($B186=0,H_Acq+H_Board,0)-IF($B186=1,D$23,0)-IF(AND($B186&gt;=1,$B186&lt;=D$15),D$18+H_ServNPL,0)-IF(D$14="",IF($B186=2,D$16*H_LegalShare,0)+IF($B186=D$15,D$16*(1-H_LegalShare),0),IF($B186=D$15,D$16,0))</f>
        <v>0</v>
      </c>
      <c r="E286" s="19" t="n">
        <f aca="false">IF($B186=E$15,E$24,0)-IF($B186=0,H_Acq+H_Board,0)-IF($B186=1,E$23,0)-IF(AND($B186&gt;=1,$B186&lt;=E$15),E$18+H_ServNPL,0)-IF(E$14="",IF($B186=2,E$16*H_LegalShare,0)+IF($B186=E$15,E$16*(1-H_LegalShare),0),IF($B186=E$15,E$16,0))</f>
        <v>0</v>
      </c>
      <c r="F286" s="19" t="n">
        <f aca="false">IF($B186=F$15,F$24,0)-IF($B186=0,H_Acq+H_Board,0)-IF($B186=1,F$23,0)-IF(AND($B186&gt;=1,$B186&lt;=F$15),F$18+H_ServNPL,0)-IF(F$14="",IF($B186=2,F$16*H_LegalShare,0)+IF($B186=F$15,F$16*(1-H_LegalShare),0),IF($B186=F$15,F$16,0))</f>
        <v>0</v>
      </c>
      <c r="G286" s="19" t="n">
        <f aca="false">IF($B186=G$15,G$24,0)-IF($B186=0,H_Acq+H_Board,0)-IF($B186=1,G$23,0)-IF(AND($B186&gt;=1,$B186&lt;=G$15),G$18+H_ServNPL,0)-IF(G$14="",IF($B186=2,G$16*H_LegalShare,0)+IF($B186=G$15,G$16*(1-H_LegalShare),0),IF($B186=G$15,G$16,0))</f>
        <v>0</v>
      </c>
      <c r="H286" s="19" t="n">
        <f aca="false">IF($B186=H$15,H$24,0)-IF($B186=0,H_Acq+H_Board,0)-IF($B186=1,H$23,0)-IF(AND($B186&gt;=1,$B186&lt;=H$15),H$18+H_ServNPL,0)-IF(H$14="",IF($B186=2,H$16*H_LegalShare,0)+IF($B186=H$15,H$16*(1-H_LegalShare),0),IF($B186=H$15,H$16,0))</f>
        <v>0</v>
      </c>
      <c r="I286" s="19" t="n">
        <f aca="false">IF($B186=I$15,I$24,0)-IF($B186=0,H_Acq+H_Board,0)-IF($B186=1,I$23,0)-IF(AND($B186&gt;=1,$B186&lt;=I$15),I$18+H_ServNPL,0)-IF(I$14="",IF($B186=2,I$16*H_LegalShare,0)+IF($B186=I$15,I$16*(1-H_LegalShare),0),IF($B186=I$15,I$16,0))</f>
        <v>0</v>
      </c>
      <c r="J286" s="19" t="n">
        <f aca="false">IF($B186=J$15,J$24,0)-IF($B186=0,H_Acq+H_Board,0)-IF($B186=1,J$23,0)-IF(AND($B186&gt;=1,$B186&lt;=J$15),J$18+H_ServNPL,0)-IF(J$14="",IF($B186=2,J$16*H_LegalShare,0)+IF($B186=J$15,J$16*(1-H_LegalShare),0),IF($B186=J$15,J$16,0))</f>
        <v>0</v>
      </c>
    </row>
    <row r="287" customFormat="false" ht="15" hidden="false" customHeight="false" outlineLevel="0" collapsed="false">
      <c r="B287" s="0" t="n">
        <v>86</v>
      </c>
      <c r="C287" s="19" t="n">
        <f aca="false">IF($B187=C$15,C$24,0)-IF($B187=0,H_Acq+H_Board,0)-IF($B187=1,C$23,0)-IF(AND($B187&gt;=1,$B187&lt;=C$15),C$18+H_ServNPL,0)-IF(C$14="",IF($B187=2,C$16*H_LegalShare,0)+IF($B187=C$15,C$16*(1-H_LegalShare),0),IF($B187=C$15,C$16,0))</f>
        <v>0</v>
      </c>
      <c r="D287" s="19" t="n">
        <f aca="false">IF($B187=D$15,D$24,0)-IF($B187=0,H_Acq+H_Board,0)-IF($B187=1,D$23,0)-IF(AND($B187&gt;=1,$B187&lt;=D$15),D$18+H_ServNPL,0)-IF(D$14="",IF($B187=2,D$16*H_LegalShare,0)+IF($B187=D$15,D$16*(1-H_LegalShare),0),IF($B187=D$15,D$16,0))</f>
        <v>0</v>
      </c>
      <c r="E287" s="19" t="n">
        <f aca="false">IF($B187=E$15,E$24,0)-IF($B187=0,H_Acq+H_Board,0)-IF($B187=1,E$23,0)-IF(AND($B187&gt;=1,$B187&lt;=E$15),E$18+H_ServNPL,0)-IF(E$14="",IF($B187=2,E$16*H_LegalShare,0)+IF($B187=E$15,E$16*(1-H_LegalShare),0),IF($B187=E$15,E$16,0))</f>
        <v>0</v>
      </c>
      <c r="F287" s="19" t="n">
        <f aca="false">IF($B187=F$15,F$24,0)-IF($B187=0,H_Acq+H_Board,0)-IF($B187=1,F$23,0)-IF(AND($B187&gt;=1,$B187&lt;=F$15),F$18+H_ServNPL,0)-IF(F$14="",IF($B187=2,F$16*H_LegalShare,0)+IF($B187=F$15,F$16*(1-H_LegalShare),0),IF($B187=F$15,F$16,0))</f>
        <v>0</v>
      </c>
      <c r="G287" s="19" t="n">
        <f aca="false">IF($B187=G$15,G$24,0)-IF($B187=0,H_Acq+H_Board,0)-IF($B187=1,G$23,0)-IF(AND($B187&gt;=1,$B187&lt;=G$15),G$18+H_ServNPL,0)-IF(G$14="",IF($B187=2,G$16*H_LegalShare,0)+IF($B187=G$15,G$16*(1-H_LegalShare),0),IF($B187=G$15,G$16,0))</f>
        <v>0</v>
      </c>
      <c r="H287" s="19" t="n">
        <f aca="false">IF($B187=H$15,H$24,0)-IF($B187=0,H_Acq+H_Board,0)-IF($B187=1,H$23,0)-IF(AND($B187&gt;=1,$B187&lt;=H$15),H$18+H_ServNPL,0)-IF(H$14="",IF($B187=2,H$16*H_LegalShare,0)+IF($B187=H$15,H$16*(1-H_LegalShare),0),IF($B187=H$15,H$16,0))</f>
        <v>0</v>
      </c>
      <c r="I287" s="19" t="n">
        <f aca="false">IF($B187=I$15,I$24,0)-IF($B187=0,H_Acq+H_Board,0)-IF($B187=1,I$23,0)-IF(AND($B187&gt;=1,$B187&lt;=I$15),I$18+H_ServNPL,0)-IF(I$14="",IF($B187=2,I$16*H_LegalShare,0)+IF($B187=I$15,I$16*(1-H_LegalShare),0),IF($B187=I$15,I$16,0))</f>
        <v>0</v>
      </c>
      <c r="J287" s="19" t="n">
        <f aca="false">IF($B187=J$15,J$24,0)-IF($B187=0,H_Acq+H_Board,0)-IF($B187=1,J$23,0)-IF(AND($B187&gt;=1,$B187&lt;=J$15),J$18+H_ServNPL,0)-IF(J$14="",IF($B187=2,J$16*H_LegalShare,0)+IF($B187=J$15,J$16*(1-H_LegalShare),0),IF($B187=J$15,J$16,0))</f>
        <v>0</v>
      </c>
    </row>
    <row r="288" customFormat="false" ht="15" hidden="false" customHeight="false" outlineLevel="0" collapsed="false">
      <c r="B288" s="0" t="n">
        <v>87</v>
      </c>
      <c r="C288" s="19" t="n">
        <f aca="false">IF($B188=C$15,C$24,0)-IF($B188=0,H_Acq+H_Board,0)-IF($B188=1,C$23,0)-IF(AND($B188&gt;=1,$B188&lt;=C$15),C$18+H_ServNPL,0)-IF(C$14="",IF($B188=2,C$16*H_LegalShare,0)+IF($B188=C$15,C$16*(1-H_LegalShare),0),IF($B188=C$15,C$16,0))</f>
        <v>0</v>
      </c>
      <c r="D288" s="19" t="n">
        <f aca="false">IF($B188=D$15,D$24,0)-IF($B188=0,H_Acq+H_Board,0)-IF($B188=1,D$23,0)-IF(AND($B188&gt;=1,$B188&lt;=D$15),D$18+H_ServNPL,0)-IF(D$14="",IF($B188=2,D$16*H_LegalShare,0)+IF($B188=D$15,D$16*(1-H_LegalShare),0),IF($B188=D$15,D$16,0))</f>
        <v>0</v>
      </c>
      <c r="E288" s="19" t="n">
        <f aca="false">IF($B188=E$15,E$24,0)-IF($B188=0,H_Acq+H_Board,0)-IF($B188=1,E$23,0)-IF(AND($B188&gt;=1,$B188&lt;=E$15),E$18+H_ServNPL,0)-IF(E$14="",IF($B188=2,E$16*H_LegalShare,0)+IF($B188=E$15,E$16*(1-H_LegalShare),0),IF($B188=E$15,E$16,0))</f>
        <v>0</v>
      </c>
      <c r="F288" s="19" t="n">
        <f aca="false">IF($B188=F$15,F$24,0)-IF($B188=0,H_Acq+H_Board,0)-IF($B188=1,F$23,0)-IF(AND($B188&gt;=1,$B188&lt;=F$15),F$18+H_ServNPL,0)-IF(F$14="",IF($B188=2,F$16*H_LegalShare,0)+IF($B188=F$15,F$16*(1-H_LegalShare),0),IF($B188=F$15,F$16,0))</f>
        <v>0</v>
      </c>
      <c r="G288" s="19" t="n">
        <f aca="false">IF($B188=G$15,G$24,0)-IF($B188=0,H_Acq+H_Board,0)-IF($B188=1,G$23,0)-IF(AND($B188&gt;=1,$B188&lt;=G$15),G$18+H_ServNPL,0)-IF(G$14="",IF($B188=2,G$16*H_LegalShare,0)+IF($B188=G$15,G$16*(1-H_LegalShare),0),IF($B188=G$15,G$16,0))</f>
        <v>0</v>
      </c>
      <c r="H288" s="19" t="n">
        <f aca="false">IF($B188=H$15,H$24,0)-IF($B188=0,H_Acq+H_Board,0)-IF($B188=1,H$23,0)-IF(AND($B188&gt;=1,$B188&lt;=H$15),H$18+H_ServNPL,0)-IF(H$14="",IF($B188=2,H$16*H_LegalShare,0)+IF($B188=H$15,H$16*(1-H_LegalShare),0),IF($B188=H$15,H$16,0))</f>
        <v>0</v>
      </c>
      <c r="I288" s="19" t="n">
        <f aca="false">IF($B188=I$15,I$24,0)-IF($B188=0,H_Acq+H_Board,0)-IF($B188=1,I$23,0)-IF(AND($B188&gt;=1,$B188&lt;=I$15),I$18+H_ServNPL,0)-IF(I$14="",IF($B188=2,I$16*H_LegalShare,0)+IF($B188=I$15,I$16*(1-H_LegalShare),0),IF($B188=I$15,I$16,0))</f>
        <v>0</v>
      </c>
      <c r="J288" s="19" t="n">
        <f aca="false">IF($B188=J$15,J$24,0)-IF($B188=0,H_Acq+H_Board,0)-IF($B188=1,J$23,0)-IF(AND($B188&gt;=1,$B188&lt;=J$15),J$18+H_ServNPL,0)-IF(J$14="",IF($B188=2,J$16*H_LegalShare,0)+IF($B188=J$15,J$16*(1-H_LegalShare),0),IF($B188=J$15,J$16,0))</f>
        <v>0</v>
      </c>
    </row>
    <row r="289" customFormat="false" ht="15" hidden="false" customHeight="false" outlineLevel="0" collapsed="false">
      <c r="B289" s="0" t="n">
        <v>88</v>
      </c>
      <c r="C289" s="19" t="n">
        <f aca="false">IF($B189=C$15,C$24,0)-IF($B189=0,H_Acq+H_Board,0)-IF($B189=1,C$23,0)-IF(AND($B189&gt;=1,$B189&lt;=C$15),C$18+H_ServNPL,0)-IF(C$14="",IF($B189=2,C$16*H_LegalShare,0)+IF($B189=C$15,C$16*(1-H_LegalShare),0),IF($B189=C$15,C$16,0))</f>
        <v>0</v>
      </c>
      <c r="D289" s="19" t="n">
        <f aca="false">IF($B189=D$15,D$24,0)-IF($B189=0,H_Acq+H_Board,0)-IF($B189=1,D$23,0)-IF(AND($B189&gt;=1,$B189&lt;=D$15),D$18+H_ServNPL,0)-IF(D$14="",IF($B189=2,D$16*H_LegalShare,0)+IF($B189=D$15,D$16*(1-H_LegalShare),0),IF($B189=D$15,D$16,0))</f>
        <v>0</v>
      </c>
      <c r="E289" s="19" t="n">
        <f aca="false">IF($B189=E$15,E$24,0)-IF($B189=0,H_Acq+H_Board,0)-IF($B189=1,E$23,0)-IF(AND($B189&gt;=1,$B189&lt;=E$15),E$18+H_ServNPL,0)-IF(E$14="",IF($B189=2,E$16*H_LegalShare,0)+IF($B189=E$15,E$16*(1-H_LegalShare),0),IF($B189=E$15,E$16,0))</f>
        <v>0</v>
      </c>
      <c r="F289" s="19" t="n">
        <f aca="false">IF($B189=F$15,F$24,0)-IF($B189=0,H_Acq+H_Board,0)-IF($B189=1,F$23,0)-IF(AND($B189&gt;=1,$B189&lt;=F$15),F$18+H_ServNPL,0)-IF(F$14="",IF($B189=2,F$16*H_LegalShare,0)+IF($B189=F$15,F$16*(1-H_LegalShare),0),IF($B189=F$15,F$16,0))</f>
        <v>0</v>
      </c>
      <c r="G289" s="19" t="n">
        <f aca="false">IF($B189=G$15,G$24,0)-IF($B189=0,H_Acq+H_Board,0)-IF($B189=1,G$23,0)-IF(AND($B189&gt;=1,$B189&lt;=G$15),G$18+H_ServNPL,0)-IF(G$14="",IF($B189=2,G$16*H_LegalShare,0)+IF($B189=G$15,G$16*(1-H_LegalShare),0),IF($B189=G$15,G$16,0))</f>
        <v>0</v>
      </c>
      <c r="H289" s="19" t="n">
        <f aca="false">IF($B189=H$15,H$24,0)-IF($B189=0,H_Acq+H_Board,0)-IF($B189=1,H$23,0)-IF(AND($B189&gt;=1,$B189&lt;=H$15),H$18+H_ServNPL,0)-IF(H$14="",IF($B189=2,H$16*H_LegalShare,0)+IF($B189=H$15,H$16*(1-H_LegalShare),0),IF($B189=H$15,H$16,0))</f>
        <v>0</v>
      </c>
      <c r="I289" s="19" t="n">
        <f aca="false">IF($B189=I$15,I$24,0)-IF($B189=0,H_Acq+H_Board,0)-IF($B189=1,I$23,0)-IF(AND($B189&gt;=1,$B189&lt;=I$15),I$18+H_ServNPL,0)-IF(I$14="",IF($B189=2,I$16*H_LegalShare,0)+IF($B189=I$15,I$16*(1-H_LegalShare),0),IF($B189=I$15,I$16,0))</f>
        <v>0</v>
      </c>
      <c r="J289" s="19" t="n">
        <f aca="false">IF($B189=J$15,J$24,0)-IF($B189=0,H_Acq+H_Board,0)-IF($B189=1,J$23,0)-IF(AND($B189&gt;=1,$B189&lt;=J$15),J$18+H_ServNPL,0)-IF(J$14="",IF($B189=2,J$16*H_LegalShare,0)+IF($B189=J$15,J$16*(1-H_LegalShare),0),IF($B189=J$15,J$16,0))</f>
        <v>0</v>
      </c>
    </row>
    <row r="290" customFormat="false" ht="15" hidden="false" customHeight="false" outlineLevel="0" collapsed="false">
      <c r="B290" s="0" t="n">
        <v>89</v>
      </c>
      <c r="C290" s="19" t="n">
        <f aca="false">IF($B190=C$15,C$24,0)-IF($B190=0,H_Acq+H_Board,0)-IF($B190=1,C$23,0)-IF(AND($B190&gt;=1,$B190&lt;=C$15),C$18+H_ServNPL,0)-IF(C$14="",IF($B190=2,C$16*H_LegalShare,0)+IF($B190=C$15,C$16*(1-H_LegalShare),0),IF($B190=C$15,C$16,0))</f>
        <v>0</v>
      </c>
      <c r="D290" s="19" t="n">
        <f aca="false">IF($B190=D$15,D$24,0)-IF($B190=0,H_Acq+H_Board,0)-IF($B190=1,D$23,0)-IF(AND($B190&gt;=1,$B190&lt;=D$15),D$18+H_ServNPL,0)-IF(D$14="",IF($B190=2,D$16*H_LegalShare,0)+IF($B190=D$15,D$16*(1-H_LegalShare),0),IF($B190=D$15,D$16,0))</f>
        <v>0</v>
      </c>
      <c r="E290" s="19" t="n">
        <f aca="false">IF($B190=E$15,E$24,0)-IF($B190=0,H_Acq+H_Board,0)-IF($B190=1,E$23,0)-IF(AND($B190&gt;=1,$B190&lt;=E$15),E$18+H_ServNPL,0)-IF(E$14="",IF($B190=2,E$16*H_LegalShare,0)+IF($B190=E$15,E$16*(1-H_LegalShare),0),IF($B190=E$15,E$16,0))</f>
        <v>0</v>
      </c>
      <c r="F290" s="19" t="n">
        <f aca="false">IF($B190=F$15,F$24,0)-IF($B190=0,H_Acq+H_Board,0)-IF($B190=1,F$23,0)-IF(AND($B190&gt;=1,$B190&lt;=F$15),F$18+H_ServNPL,0)-IF(F$14="",IF($B190=2,F$16*H_LegalShare,0)+IF($B190=F$15,F$16*(1-H_LegalShare),0),IF($B190=F$15,F$16,0))</f>
        <v>0</v>
      </c>
      <c r="G290" s="19" t="n">
        <f aca="false">IF($B190=G$15,G$24,0)-IF($B190=0,H_Acq+H_Board,0)-IF($B190=1,G$23,0)-IF(AND($B190&gt;=1,$B190&lt;=G$15),G$18+H_ServNPL,0)-IF(G$14="",IF($B190=2,G$16*H_LegalShare,0)+IF($B190=G$15,G$16*(1-H_LegalShare),0),IF($B190=G$15,G$16,0))</f>
        <v>0</v>
      </c>
      <c r="H290" s="19" t="n">
        <f aca="false">IF($B190=H$15,H$24,0)-IF($B190=0,H_Acq+H_Board,0)-IF($B190=1,H$23,0)-IF(AND($B190&gt;=1,$B190&lt;=H$15),H$18+H_ServNPL,0)-IF(H$14="",IF($B190=2,H$16*H_LegalShare,0)+IF($B190=H$15,H$16*(1-H_LegalShare),0),IF($B190=H$15,H$16,0))</f>
        <v>0</v>
      </c>
      <c r="I290" s="19" t="n">
        <f aca="false">IF($B190=I$15,I$24,0)-IF($B190=0,H_Acq+H_Board,0)-IF($B190=1,I$23,0)-IF(AND($B190&gt;=1,$B190&lt;=I$15),I$18+H_ServNPL,0)-IF(I$14="",IF($B190=2,I$16*H_LegalShare,0)+IF($B190=I$15,I$16*(1-H_LegalShare),0),IF($B190=I$15,I$16,0))</f>
        <v>0</v>
      </c>
      <c r="J290" s="19" t="n">
        <f aca="false">IF($B190=J$15,J$24,0)-IF($B190=0,H_Acq+H_Board,0)-IF($B190=1,J$23,0)-IF(AND($B190&gt;=1,$B190&lt;=J$15),J$18+H_ServNPL,0)-IF(J$14="",IF($B190=2,J$16*H_LegalShare,0)+IF($B190=J$15,J$16*(1-H_LegalShare),0),IF($B190=J$15,J$16,0))</f>
        <v>0</v>
      </c>
    </row>
    <row r="291" customFormat="false" ht="15" hidden="false" customHeight="false" outlineLevel="0" collapsed="false">
      <c r="B291" s="0" t="n">
        <v>90</v>
      </c>
      <c r="C291" s="19" t="n">
        <f aca="false">IF($B191=C$15,C$24,0)-IF($B191=0,H_Acq+H_Board,0)-IF($B191=1,C$23,0)-IF(AND($B191&gt;=1,$B191&lt;=C$15),C$18+H_ServNPL,0)-IF(C$14="",IF($B191=2,C$16*H_LegalShare,0)+IF($B191=C$15,C$16*(1-H_LegalShare),0),IF($B191=C$15,C$16,0))</f>
        <v>0</v>
      </c>
      <c r="D291" s="19" t="n">
        <f aca="false">IF($B191=D$15,D$24,0)-IF($B191=0,H_Acq+H_Board,0)-IF($B191=1,D$23,0)-IF(AND($B191&gt;=1,$B191&lt;=D$15),D$18+H_ServNPL,0)-IF(D$14="",IF($B191=2,D$16*H_LegalShare,0)+IF($B191=D$15,D$16*(1-H_LegalShare),0),IF($B191=D$15,D$16,0))</f>
        <v>0</v>
      </c>
      <c r="E291" s="19" t="n">
        <f aca="false">IF($B191=E$15,E$24,0)-IF($B191=0,H_Acq+H_Board,0)-IF($B191=1,E$23,0)-IF(AND($B191&gt;=1,$B191&lt;=E$15),E$18+H_ServNPL,0)-IF(E$14="",IF($B191=2,E$16*H_LegalShare,0)+IF($B191=E$15,E$16*(1-H_LegalShare),0),IF($B191=E$15,E$16,0))</f>
        <v>0</v>
      </c>
      <c r="F291" s="19" t="n">
        <f aca="false">IF($B191=F$15,F$24,0)-IF($B191=0,H_Acq+H_Board,0)-IF($B191=1,F$23,0)-IF(AND($B191&gt;=1,$B191&lt;=F$15),F$18+H_ServNPL,0)-IF(F$14="",IF($B191=2,F$16*H_LegalShare,0)+IF($B191=F$15,F$16*(1-H_LegalShare),0),IF($B191=F$15,F$16,0))</f>
        <v>0</v>
      </c>
      <c r="G291" s="19" t="n">
        <f aca="false">IF($B191=G$15,G$24,0)-IF($B191=0,H_Acq+H_Board,0)-IF($B191=1,G$23,0)-IF(AND($B191&gt;=1,$B191&lt;=G$15),G$18+H_ServNPL,0)-IF(G$14="",IF($B191=2,G$16*H_LegalShare,0)+IF($B191=G$15,G$16*(1-H_LegalShare),0),IF($B191=G$15,G$16,0))</f>
        <v>0</v>
      </c>
      <c r="H291" s="19" t="n">
        <f aca="false">IF($B191=H$15,H$24,0)-IF($B191=0,H_Acq+H_Board,0)-IF($B191=1,H$23,0)-IF(AND($B191&gt;=1,$B191&lt;=H$15),H$18+H_ServNPL,0)-IF(H$14="",IF($B191=2,H$16*H_LegalShare,0)+IF($B191=H$15,H$16*(1-H_LegalShare),0),IF($B191=H$15,H$16,0))</f>
        <v>0</v>
      </c>
      <c r="I291" s="19" t="n">
        <f aca="false">IF($B191=I$15,I$24,0)-IF($B191=0,H_Acq+H_Board,0)-IF($B191=1,I$23,0)-IF(AND($B191&gt;=1,$B191&lt;=I$15),I$18+H_ServNPL,0)-IF(I$14="",IF($B191=2,I$16*H_LegalShare,0)+IF($B191=I$15,I$16*(1-H_LegalShare),0),IF($B191=I$15,I$16,0))</f>
        <v>0</v>
      </c>
      <c r="J291" s="19" t="n">
        <f aca="false">IF($B191=J$15,J$24,0)-IF($B191=0,H_Acq+H_Board,0)-IF($B191=1,J$23,0)-IF(AND($B191&gt;=1,$B191&lt;=J$15),J$18+H_ServNPL,0)-IF(J$14="",IF($B191=2,J$16*H_LegalShare,0)+IF($B191=J$15,J$16*(1-H_LegalShare),0),IF($B191=J$15,J$16,0))</f>
        <v>0</v>
      </c>
    </row>
    <row r="300" customFormat="false" ht="15" hidden="false" customHeight="false" outlineLevel="0" collapsed="false">
      <c r="B300" s="2" t="s">
        <v>240</v>
      </c>
    </row>
    <row r="301" customFormat="false" ht="15" hidden="false" customHeight="false" outlineLevel="0" collapsed="false">
      <c r="B301" s="0" t="n">
        <v>0</v>
      </c>
      <c r="C301" s="19" t="n">
        <f aca="false">-IF($B101=0,H_Acq+H_Board,0)-IF(AND($B101&gt;=1,$B101&lt;=T_Hold),H_ServNPL,0)</f>
        <v>-1700</v>
      </c>
      <c r="D301" s="19" t="n">
        <f aca="false">-IF($B101=0,H_Acq+H_Board,0)-IF(AND($B101&gt;=1,$B101&lt;=T_Hold),H_ServNPL,0)</f>
        <v>-1700</v>
      </c>
      <c r="E301" s="19" t="n">
        <f aca="false">-IF($B101=0,H_Acq+H_Board,0)-IF(AND($B101&gt;=1,$B101&lt;=T_Hold),H_ServNPL,0)</f>
        <v>-1700</v>
      </c>
      <c r="F301" s="19" t="n">
        <f aca="false">-IF($B101=0,H_Acq+H_Board,0)-IF(AND($B101&gt;=1,$B101&lt;=T_Hold),H_ServNPL,0)</f>
        <v>-1700</v>
      </c>
      <c r="G301" s="19" t="n">
        <f aca="false">-IF($B101=0,H_Acq+H_Board,0)-IF(AND($B101&gt;=1,$B101&lt;=T_Hold),H_ServNPL,0)</f>
        <v>-1700</v>
      </c>
      <c r="H301" s="19" t="n">
        <f aca="false">-IF($B101=0,H_Acq+H_Board,0)-IF(AND($B101&gt;=1,$B101&lt;=T_Hold),H_ServNPL,0)</f>
        <v>-1700</v>
      </c>
      <c r="I301" s="19" t="n">
        <f aca="false">-IF($B101=0,H_Acq+H_Board,0)-IF(AND($B101&gt;=1,$B101&lt;=T_Hold),H_ServNPL,0)</f>
        <v>-1700</v>
      </c>
      <c r="J301" s="19" t="n">
        <f aca="false">-IF($B101=0,H_Acq+H_Board,0)-IF(AND($B101&gt;=1,$B101&lt;=T_Hold),H_ServNPL,0)</f>
        <v>-1700</v>
      </c>
    </row>
    <row r="302" customFormat="false" ht="15" hidden="false" customHeight="false" outlineLevel="0" collapsed="false">
      <c r="B302" s="0" t="n">
        <v>1</v>
      </c>
      <c r="C302" s="19" t="n">
        <f aca="false">-IF($B102=0,H_Acq+H_Board,0)-IF(AND($B102&gt;=1,$B102&lt;=T_Hold),H_ServNPL,0)</f>
        <v>-95</v>
      </c>
      <c r="D302" s="19" t="n">
        <f aca="false">-IF($B102=0,H_Acq+H_Board,0)-IF(AND($B102&gt;=1,$B102&lt;=T_Hold),H_ServNPL,0)</f>
        <v>-95</v>
      </c>
      <c r="E302" s="19" t="n">
        <f aca="false">-IF($B102=0,H_Acq+H_Board,0)-IF(AND($B102&gt;=1,$B102&lt;=T_Hold),H_ServNPL,0)</f>
        <v>-95</v>
      </c>
      <c r="F302" s="19" t="n">
        <f aca="false">-IF($B102=0,H_Acq+H_Board,0)-IF(AND($B102&gt;=1,$B102&lt;=T_Hold),H_ServNPL,0)</f>
        <v>-95</v>
      </c>
      <c r="G302" s="19" t="n">
        <f aca="false">-IF($B102=0,H_Acq+H_Board,0)-IF(AND($B102&gt;=1,$B102&lt;=T_Hold),H_ServNPL,0)</f>
        <v>-95</v>
      </c>
      <c r="H302" s="19" t="n">
        <f aca="false">-IF($B102=0,H_Acq+H_Board,0)-IF(AND($B102&gt;=1,$B102&lt;=T_Hold),H_ServNPL,0)</f>
        <v>-95</v>
      </c>
      <c r="I302" s="19" t="n">
        <f aca="false">-IF($B102=0,H_Acq+H_Board,0)-IF(AND($B102&gt;=1,$B102&lt;=T_Hold),H_ServNPL,0)</f>
        <v>-95</v>
      </c>
      <c r="J302" s="19" t="n">
        <f aca="false">-IF($B102=0,H_Acq+H_Board,0)-IF(AND($B102&gt;=1,$B102&lt;=T_Hold),H_ServNPL,0)</f>
        <v>-95</v>
      </c>
    </row>
    <row r="303" customFormat="false" ht="15" hidden="false" customHeight="false" outlineLevel="0" collapsed="false">
      <c r="B303" s="0" t="n">
        <v>2</v>
      </c>
      <c r="C303" s="19" t="n">
        <f aca="false">-IF($B103=0,H_Acq+H_Board,0)-IF(AND($B103&gt;=1,$B103&lt;=T_Hold),H_ServNPL,0)</f>
        <v>-95</v>
      </c>
      <c r="D303" s="19" t="n">
        <f aca="false">-IF($B103=0,H_Acq+H_Board,0)-IF(AND($B103&gt;=1,$B103&lt;=T_Hold),H_ServNPL,0)</f>
        <v>-95</v>
      </c>
      <c r="E303" s="19" t="n">
        <f aca="false">-IF($B103=0,H_Acq+H_Board,0)-IF(AND($B103&gt;=1,$B103&lt;=T_Hold),H_ServNPL,0)</f>
        <v>-95</v>
      </c>
      <c r="F303" s="19" t="n">
        <f aca="false">-IF($B103=0,H_Acq+H_Board,0)-IF(AND($B103&gt;=1,$B103&lt;=T_Hold),H_ServNPL,0)</f>
        <v>-95</v>
      </c>
      <c r="G303" s="19" t="n">
        <f aca="false">-IF($B103=0,H_Acq+H_Board,0)-IF(AND($B103&gt;=1,$B103&lt;=T_Hold),H_ServNPL,0)</f>
        <v>-95</v>
      </c>
      <c r="H303" s="19" t="n">
        <f aca="false">-IF($B103=0,H_Acq+H_Board,0)-IF(AND($B103&gt;=1,$B103&lt;=T_Hold),H_ServNPL,0)</f>
        <v>-95</v>
      </c>
      <c r="I303" s="19" t="n">
        <f aca="false">-IF($B103=0,H_Acq+H_Board,0)-IF(AND($B103&gt;=1,$B103&lt;=T_Hold),H_ServNPL,0)</f>
        <v>-95</v>
      </c>
      <c r="J303" s="19" t="n">
        <f aca="false">-IF($B103=0,H_Acq+H_Board,0)-IF(AND($B103&gt;=1,$B103&lt;=T_Hold),H_ServNPL,0)</f>
        <v>-95</v>
      </c>
    </row>
    <row r="304" customFormat="false" ht="15" hidden="false" customHeight="false" outlineLevel="0" collapsed="false">
      <c r="B304" s="0" t="n">
        <v>3</v>
      </c>
      <c r="C304" s="19" t="n">
        <f aca="false">-IF($B104=0,H_Acq+H_Board,0)-IF(AND($B104&gt;=1,$B104&lt;=T_Hold),H_ServNPL,0)</f>
        <v>-95</v>
      </c>
      <c r="D304" s="19" t="n">
        <f aca="false">-IF($B104=0,H_Acq+H_Board,0)-IF(AND($B104&gt;=1,$B104&lt;=T_Hold),H_ServNPL,0)</f>
        <v>-95</v>
      </c>
      <c r="E304" s="19" t="n">
        <f aca="false">-IF($B104=0,H_Acq+H_Board,0)-IF(AND($B104&gt;=1,$B104&lt;=T_Hold),H_ServNPL,0)</f>
        <v>-95</v>
      </c>
      <c r="F304" s="19" t="n">
        <f aca="false">-IF($B104=0,H_Acq+H_Board,0)-IF(AND($B104&gt;=1,$B104&lt;=T_Hold),H_ServNPL,0)</f>
        <v>-95</v>
      </c>
      <c r="G304" s="19" t="n">
        <f aca="false">-IF($B104=0,H_Acq+H_Board,0)-IF(AND($B104&gt;=1,$B104&lt;=T_Hold),H_ServNPL,0)</f>
        <v>-95</v>
      </c>
      <c r="H304" s="19" t="n">
        <f aca="false">-IF($B104=0,H_Acq+H_Board,0)-IF(AND($B104&gt;=1,$B104&lt;=T_Hold),H_ServNPL,0)</f>
        <v>-95</v>
      </c>
      <c r="I304" s="19" t="n">
        <f aca="false">-IF($B104=0,H_Acq+H_Board,0)-IF(AND($B104&gt;=1,$B104&lt;=T_Hold),H_ServNPL,0)</f>
        <v>-95</v>
      </c>
      <c r="J304" s="19" t="n">
        <f aca="false">-IF($B104=0,H_Acq+H_Board,0)-IF(AND($B104&gt;=1,$B104&lt;=T_Hold),H_ServNPL,0)</f>
        <v>-95</v>
      </c>
    </row>
    <row r="305" customFormat="false" ht="15" hidden="false" customHeight="false" outlineLevel="0" collapsed="false">
      <c r="B305" s="0" t="n">
        <v>4</v>
      </c>
      <c r="C305" s="19" t="n">
        <f aca="false">-IF($B105=0,H_Acq+H_Board,0)-IF(AND($B105&gt;=1,$B105&lt;=T_Hold),H_ServNPL,0)</f>
        <v>-95</v>
      </c>
      <c r="D305" s="19" t="n">
        <f aca="false">-IF($B105=0,H_Acq+H_Board,0)-IF(AND($B105&gt;=1,$B105&lt;=T_Hold),H_ServNPL,0)</f>
        <v>-95</v>
      </c>
      <c r="E305" s="19" t="n">
        <f aca="false">-IF($B105=0,H_Acq+H_Board,0)-IF(AND($B105&gt;=1,$B105&lt;=T_Hold),H_ServNPL,0)</f>
        <v>-95</v>
      </c>
      <c r="F305" s="19" t="n">
        <f aca="false">-IF($B105=0,H_Acq+H_Board,0)-IF(AND($B105&gt;=1,$B105&lt;=T_Hold),H_ServNPL,0)</f>
        <v>-95</v>
      </c>
      <c r="G305" s="19" t="n">
        <f aca="false">-IF($B105=0,H_Acq+H_Board,0)-IF(AND($B105&gt;=1,$B105&lt;=T_Hold),H_ServNPL,0)</f>
        <v>-95</v>
      </c>
      <c r="H305" s="19" t="n">
        <f aca="false">-IF($B105=0,H_Acq+H_Board,0)-IF(AND($B105&gt;=1,$B105&lt;=T_Hold),H_ServNPL,0)</f>
        <v>-95</v>
      </c>
      <c r="I305" s="19" t="n">
        <f aca="false">-IF($B105=0,H_Acq+H_Board,0)-IF(AND($B105&gt;=1,$B105&lt;=T_Hold),H_ServNPL,0)</f>
        <v>-95</v>
      </c>
      <c r="J305" s="19" t="n">
        <f aca="false">-IF($B105=0,H_Acq+H_Board,0)-IF(AND($B105&gt;=1,$B105&lt;=T_Hold),H_ServNPL,0)</f>
        <v>-95</v>
      </c>
    </row>
    <row r="306" customFormat="false" ht="15" hidden="false" customHeight="false" outlineLevel="0" collapsed="false">
      <c r="B306" s="0" t="n">
        <v>5</v>
      </c>
      <c r="C306" s="19" t="n">
        <f aca="false">-IF($B106=0,H_Acq+H_Board,0)-IF(AND($B106&gt;=1,$B106&lt;=T_Hold),H_ServNPL,0)</f>
        <v>-95</v>
      </c>
      <c r="D306" s="19" t="n">
        <f aca="false">-IF($B106=0,H_Acq+H_Board,0)-IF(AND($B106&gt;=1,$B106&lt;=T_Hold),H_ServNPL,0)</f>
        <v>-95</v>
      </c>
      <c r="E306" s="19" t="n">
        <f aca="false">-IF($B106=0,H_Acq+H_Board,0)-IF(AND($B106&gt;=1,$B106&lt;=T_Hold),H_ServNPL,0)</f>
        <v>-95</v>
      </c>
      <c r="F306" s="19" t="n">
        <f aca="false">-IF($B106=0,H_Acq+H_Board,0)-IF(AND($B106&gt;=1,$B106&lt;=T_Hold),H_ServNPL,0)</f>
        <v>-95</v>
      </c>
      <c r="G306" s="19" t="n">
        <f aca="false">-IF($B106=0,H_Acq+H_Board,0)-IF(AND($B106&gt;=1,$B106&lt;=T_Hold),H_ServNPL,0)</f>
        <v>-95</v>
      </c>
      <c r="H306" s="19" t="n">
        <f aca="false">-IF($B106=0,H_Acq+H_Board,0)-IF(AND($B106&gt;=1,$B106&lt;=T_Hold),H_ServNPL,0)</f>
        <v>-95</v>
      </c>
      <c r="I306" s="19" t="n">
        <f aca="false">-IF($B106=0,H_Acq+H_Board,0)-IF(AND($B106&gt;=1,$B106&lt;=T_Hold),H_ServNPL,0)</f>
        <v>-95</v>
      </c>
      <c r="J306" s="19" t="n">
        <f aca="false">-IF($B106=0,H_Acq+H_Board,0)-IF(AND($B106&gt;=1,$B106&lt;=T_Hold),H_ServNPL,0)</f>
        <v>-95</v>
      </c>
    </row>
    <row r="307" customFormat="false" ht="15" hidden="false" customHeight="false" outlineLevel="0" collapsed="false">
      <c r="B307" s="0" t="n">
        <v>6</v>
      </c>
      <c r="C307" s="19" t="n">
        <f aca="false">-IF($B107=0,H_Acq+H_Board,0)-IF(AND($B107&gt;=1,$B107&lt;=T_Hold),H_ServNPL,0)</f>
        <v>-95</v>
      </c>
      <c r="D307" s="19" t="n">
        <f aca="false">-IF($B107=0,H_Acq+H_Board,0)-IF(AND($B107&gt;=1,$B107&lt;=T_Hold),H_ServNPL,0)</f>
        <v>-95</v>
      </c>
      <c r="E307" s="19" t="n">
        <f aca="false">-IF($B107=0,H_Acq+H_Board,0)-IF(AND($B107&gt;=1,$B107&lt;=T_Hold),H_ServNPL,0)</f>
        <v>-95</v>
      </c>
      <c r="F307" s="19" t="n">
        <f aca="false">-IF($B107=0,H_Acq+H_Board,0)-IF(AND($B107&gt;=1,$B107&lt;=T_Hold),H_ServNPL,0)</f>
        <v>-95</v>
      </c>
      <c r="G307" s="19" t="n">
        <f aca="false">-IF($B107=0,H_Acq+H_Board,0)-IF(AND($B107&gt;=1,$B107&lt;=T_Hold),H_ServNPL,0)</f>
        <v>-95</v>
      </c>
      <c r="H307" s="19" t="n">
        <f aca="false">-IF($B107=0,H_Acq+H_Board,0)-IF(AND($B107&gt;=1,$B107&lt;=T_Hold),H_ServNPL,0)</f>
        <v>-95</v>
      </c>
      <c r="I307" s="19" t="n">
        <f aca="false">-IF($B107=0,H_Acq+H_Board,0)-IF(AND($B107&gt;=1,$B107&lt;=T_Hold),H_ServNPL,0)</f>
        <v>-95</v>
      </c>
      <c r="J307" s="19" t="n">
        <f aca="false">-IF($B107=0,H_Acq+H_Board,0)-IF(AND($B107&gt;=1,$B107&lt;=T_Hold),H_ServNPL,0)</f>
        <v>-95</v>
      </c>
    </row>
    <row r="308" customFormat="false" ht="15" hidden="false" customHeight="false" outlineLevel="0" collapsed="false">
      <c r="B308" s="0" t="n">
        <v>7</v>
      </c>
      <c r="C308" s="19" t="n">
        <f aca="false">-IF($B108=0,H_Acq+H_Board,0)-IF(AND($B108&gt;=1,$B108&lt;=T_Hold),H_ServNPL,0)</f>
        <v>-95</v>
      </c>
      <c r="D308" s="19" t="n">
        <f aca="false">-IF($B108=0,H_Acq+H_Board,0)-IF(AND($B108&gt;=1,$B108&lt;=T_Hold),H_ServNPL,0)</f>
        <v>-95</v>
      </c>
      <c r="E308" s="19" t="n">
        <f aca="false">-IF($B108=0,H_Acq+H_Board,0)-IF(AND($B108&gt;=1,$B108&lt;=T_Hold),H_ServNPL,0)</f>
        <v>-95</v>
      </c>
      <c r="F308" s="19" t="n">
        <f aca="false">-IF($B108=0,H_Acq+H_Board,0)-IF(AND($B108&gt;=1,$B108&lt;=T_Hold),H_ServNPL,0)</f>
        <v>-95</v>
      </c>
      <c r="G308" s="19" t="n">
        <f aca="false">-IF($B108=0,H_Acq+H_Board,0)-IF(AND($B108&gt;=1,$B108&lt;=T_Hold),H_ServNPL,0)</f>
        <v>-95</v>
      </c>
      <c r="H308" s="19" t="n">
        <f aca="false">-IF($B108=0,H_Acq+H_Board,0)-IF(AND($B108&gt;=1,$B108&lt;=T_Hold),H_ServNPL,0)</f>
        <v>-95</v>
      </c>
      <c r="I308" s="19" t="n">
        <f aca="false">-IF($B108=0,H_Acq+H_Board,0)-IF(AND($B108&gt;=1,$B108&lt;=T_Hold),H_ServNPL,0)</f>
        <v>-95</v>
      </c>
      <c r="J308" s="19" t="n">
        <f aca="false">-IF($B108=0,H_Acq+H_Board,0)-IF(AND($B108&gt;=1,$B108&lt;=T_Hold),H_ServNPL,0)</f>
        <v>-95</v>
      </c>
    </row>
    <row r="309" customFormat="false" ht="15" hidden="false" customHeight="false" outlineLevel="0" collapsed="false">
      <c r="B309" s="0" t="n">
        <v>8</v>
      </c>
      <c r="C309" s="19" t="n">
        <f aca="false">-IF($B109=0,H_Acq+H_Board,0)-IF(AND($B109&gt;=1,$B109&lt;=T_Hold),H_ServNPL,0)</f>
        <v>-95</v>
      </c>
      <c r="D309" s="19" t="n">
        <f aca="false">-IF($B109=0,H_Acq+H_Board,0)-IF(AND($B109&gt;=1,$B109&lt;=T_Hold),H_ServNPL,0)</f>
        <v>-95</v>
      </c>
      <c r="E309" s="19" t="n">
        <f aca="false">-IF($B109=0,H_Acq+H_Board,0)-IF(AND($B109&gt;=1,$B109&lt;=T_Hold),H_ServNPL,0)</f>
        <v>-95</v>
      </c>
      <c r="F309" s="19" t="n">
        <f aca="false">-IF($B109=0,H_Acq+H_Board,0)-IF(AND($B109&gt;=1,$B109&lt;=T_Hold),H_ServNPL,0)</f>
        <v>-95</v>
      </c>
      <c r="G309" s="19" t="n">
        <f aca="false">-IF($B109=0,H_Acq+H_Board,0)-IF(AND($B109&gt;=1,$B109&lt;=T_Hold),H_ServNPL,0)</f>
        <v>-95</v>
      </c>
      <c r="H309" s="19" t="n">
        <f aca="false">-IF($B109=0,H_Acq+H_Board,0)-IF(AND($B109&gt;=1,$B109&lt;=T_Hold),H_ServNPL,0)</f>
        <v>-95</v>
      </c>
      <c r="I309" s="19" t="n">
        <f aca="false">-IF($B109=0,H_Acq+H_Board,0)-IF(AND($B109&gt;=1,$B109&lt;=T_Hold),H_ServNPL,0)</f>
        <v>-95</v>
      </c>
      <c r="J309" s="19" t="n">
        <f aca="false">-IF($B109=0,H_Acq+H_Board,0)-IF(AND($B109&gt;=1,$B109&lt;=T_Hold),H_ServNPL,0)</f>
        <v>-95</v>
      </c>
    </row>
    <row r="310" customFormat="false" ht="15" hidden="false" customHeight="false" outlineLevel="0" collapsed="false">
      <c r="B310" s="0" t="n">
        <v>9</v>
      </c>
      <c r="C310" s="19" t="n">
        <f aca="false">-IF($B110=0,H_Acq+H_Board,0)-IF(AND($B110&gt;=1,$B110&lt;=T_Hold),H_ServNPL,0)</f>
        <v>-95</v>
      </c>
      <c r="D310" s="19" t="n">
        <f aca="false">-IF($B110=0,H_Acq+H_Board,0)-IF(AND($B110&gt;=1,$B110&lt;=T_Hold),H_ServNPL,0)</f>
        <v>-95</v>
      </c>
      <c r="E310" s="19" t="n">
        <f aca="false">-IF($B110=0,H_Acq+H_Board,0)-IF(AND($B110&gt;=1,$B110&lt;=T_Hold),H_ServNPL,0)</f>
        <v>-95</v>
      </c>
      <c r="F310" s="19" t="n">
        <f aca="false">-IF($B110=0,H_Acq+H_Board,0)-IF(AND($B110&gt;=1,$B110&lt;=T_Hold),H_ServNPL,0)</f>
        <v>-95</v>
      </c>
      <c r="G310" s="19" t="n">
        <f aca="false">-IF($B110=0,H_Acq+H_Board,0)-IF(AND($B110&gt;=1,$B110&lt;=T_Hold),H_ServNPL,0)</f>
        <v>-95</v>
      </c>
      <c r="H310" s="19" t="n">
        <f aca="false">-IF($B110=0,H_Acq+H_Board,0)-IF(AND($B110&gt;=1,$B110&lt;=T_Hold),H_ServNPL,0)</f>
        <v>-95</v>
      </c>
      <c r="I310" s="19" t="n">
        <f aca="false">-IF($B110=0,H_Acq+H_Board,0)-IF(AND($B110&gt;=1,$B110&lt;=T_Hold),H_ServNPL,0)</f>
        <v>-95</v>
      </c>
      <c r="J310" s="19" t="n">
        <f aca="false">-IF($B110=0,H_Acq+H_Board,0)-IF(AND($B110&gt;=1,$B110&lt;=T_Hold),H_ServNPL,0)</f>
        <v>-95</v>
      </c>
    </row>
    <row r="311" customFormat="false" ht="15" hidden="false" customHeight="false" outlineLevel="0" collapsed="false">
      <c r="B311" s="0" t="n">
        <v>10</v>
      </c>
      <c r="C311" s="19" t="n">
        <f aca="false">-IF($B111=0,H_Acq+H_Board,0)-IF(AND($B111&gt;=1,$B111&lt;=T_Hold),H_ServNPL,0)</f>
        <v>-95</v>
      </c>
      <c r="D311" s="19" t="n">
        <f aca="false">-IF($B111=0,H_Acq+H_Board,0)-IF(AND($B111&gt;=1,$B111&lt;=T_Hold),H_ServNPL,0)</f>
        <v>-95</v>
      </c>
      <c r="E311" s="19" t="n">
        <f aca="false">-IF($B111=0,H_Acq+H_Board,0)-IF(AND($B111&gt;=1,$B111&lt;=T_Hold),H_ServNPL,0)</f>
        <v>-95</v>
      </c>
      <c r="F311" s="19" t="n">
        <f aca="false">-IF($B111=0,H_Acq+H_Board,0)-IF(AND($B111&gt;=1,$B111&lt;=T_Hold),H_ServNPL,0)</f>
        <v>-95</v>
      </c>
      <c r="G311" s="19" t="n">
        <f aca="false">-IF($B111=0,H_Acq+H_Board,0)-IF(AND($B111&gt;=1,$B111&lt;=T_Hold),H_ServNPL,0)</f>
        <v>-95</v>
      </c>
      <c r="H311" s="19" t="n">
        <f aca="false">-IF($B111=0,H_Acq+H_Board,0)-IF(AND($B111&gt;=1,$B111&lt;=T_Hold),H_ServNPL,0)</f>
        <v>-95</v>
      </c>
      <c r="I311" s="19" t="n">
        <f aca="false">-IF($B111=0,H_Acq+H_Board,0)-IF(AND($B111&gt;=1,$B111&lt;=T_Hold),H_ServNPL,0)</f>
        <v>-95</v>
      </c>
      <c r="J311" s="19" t="n">
        <f aca="false">-IF($B111=0,H_Acq+H_Board,0)-IF(AND($B111&gt;=1,$B111&lt;=T_Hold),H_ServNPL,0)</f>
        <v>-95</v>
      </c>
    </row>
    <row r="312" customFormat="false" ht="15" hidden="false" customHeight="false" outlineLevel="0" collapsed="false">
      <c r="B312" s="0" t="n">
        <v>11</v>
      </c>
      <c r="C312" s="19" t="n">
        <f aca="false">-IF($B112=0,H_Acq+H_Board,0)-IF(AND($B112&gt;=1,$B112&lt;=T_Hold),H_ServNPL,0)</f>
        <v>-95</v>
      </c>
      <c r="D312" s="19" t="n">
        <f aca="false">-IF($B112=0,H_Acq+H_Board,0)-IF(AND($B112&gt;=1,$B112&lt;=T_Hold),H_ServNPL,0)</f>
        <v>-95</v>
      </c>
      <c r="E312" s="19" t="n">
        <f aca="false">-IF($B112=0,H_Acq+H_Board,0)-IF(AND($B112&gt;=1,$B112&lt;=T_Hold),H_ServNPL,0)</f>
        <v>-95</v>
      </c>
      <c r="F312" s="19" t="n">
        <f aca="false">-IF($B112=0,H_Acq+H_Board,0)-IF(AND($B112&gt;=1,$B112&lt;=T_Hold),H_ServNPL,0)</f>
        <v>-95</v>
      </c>
      <c r="G312" s="19" t="n">
        <f aca="false">-IF($B112=0,H_Acq+H_Board,0)-IF(AND($B112&gt;=1,$B112&lt;=T_Hold),H_ServNPL,0)</f>
        <v>-95</v>
      </c>
      <c r="H312" s="19" t="n">
        <f aca="false">-IF($B112=0,H_Acq+H_Board,0)-IF(AND($B112&gt;=1,$B112&lt;=T_Hold),H_ServNPL,0)</f>
        <v>-95</v>
      </c>
      <c r="I312" s="19" t="n">
        <f aca="false">-IF($B112=0,H_Acq+H_Board,0)-IF(AND($B112&gt;=1,$B112&lt;=T_Hold),H_ServNPL,0)</f>
        <v>-95</v>
      </c>
      <c r="J312" s="19" t="n">
        <f aca="false">-IF($B112=0,H_Acq+H_Board,0)-IF(AND($B112&gt;=1,$B112&lt;=T_Hold),H_ServNPL,0)</f>
        <v>-95</v>
      </c>
    </row>
    <row r="313" customFormat="false" ht="15" hidden="false" customHeight="false" outlineLevel="0" collapsed="false">
      <c r="B313" s="0" t="n">
        <v>12</v>
      </c>
      <c r="C313" s="19" t="n">
        <f aca="false">-IF($B113=0,H_Acq+H_Board,0)-IF(AND($B113&gt;=1,$B113&lt;=T_Hold),H_ServNPL,0)</f>
        <v>-95</v>
      </c>
      <c r="D313" s="19" t="n">
        <f aca="false">-IF($B113=0,H_Acq+H_Board,0)-IF(AND($B113&gt;=1,$B113&lt;=T_Hold),H_ServNPL,0)</f>
        <v>-95</v>
      </c>
      <c r="E313" s="19" t="n">
        <f aca="false">-IF($B113=0,H_Acq+H_Board,0)-IF(AND($B113&gt;=1,$B113&lt;=T_Hold),H_ServNPL,0)</f>
        <v>-95</v>
      </c>
      <c r="F313" s="19" t="n">
        <f aca="false">-IF($B113=0,H_Acq+H_Board,0)-IF(AND($B113&gt;=1,$B113&lt;=T_Hold),H_ServNPL,0)</f>
        <v>-95</v>
      </c>
      <c r="G313" s="19" t="n">
        <f aca="false">-IF($B113=0,H_Acq+H_Board,0)-IF(AND($B113&gt;=1,$B113&lt;=T_Hold),H_ServNPL,0)</f>
        <v>-95</v>
      </c>
      <c r="H313" s="19" t="n">
        <f aca="false">-IF($B113=0,H_Acq+H_Board,0)-IF(AND($B113&gt;=1,$B113&lt;=T_Hold),H_ServNPL,0)</f>
        <v>-95</v>
      </c>
      <c r="I313" s="19" t="n">
        <f aca="false">-IF($B113=0,H_Acq+H_Board,0)-IF(AND($B113&gt;=1,$B113&lt;=T_Hold),H_ServNPL,0)</f>
        <v>-95</v>
      </c>
      <c r="J313" s="19" t="n">
        <f aca="false">-IF($B113=0,H_Acq+H_Board,0)-IF(AND($B113&gt;=1,$B113&lt;=T_Hold),H_ServNPL,0)</f>
        <v>-95</v>
      </c>
    </row>
    <row r="314" customFormat="false" ht="15" hidden="false" customHeight="false" outlineLevel="0" collapsed="false">
      <c r="B314" s="0" t="n">
        <v>13</v>
      </c>
      <c r="C314" s="19" t="n">
        <f aca="false">-IF($B114=0,H_Acq+H_Board,0)-IF(AND($B114&gt;=1,$B114&lt;=T_Hold),H_ServNPL,0)</f>
        <v>-0</v>
      </c>
      <c r="D314" s="19" t="n">
        <f aca="false">-IF($B114=0,H_Acq+H_Board,0)-IF(AND($B114&gt;=1,$B114&lt;=T_Hold),H_ServNPL,0)</f>
        <v>-0</v>
      </c>
      <c r="E314" s="19" t="n">
        <f aca="false">-IF($B114=0,H_Acq+H_Board,0)-IF(AND($B114&gt;=1,$B114&lt;=T_Hold),H_ServNPL,0)</f>
        <v>-0</v>
      </c>
      <c r="F314" s="19" t="n">
        <f aca="false">-IF($B114=0,H_Acq+H_Board,0)-IF(AND($B114&gt;=1,$B114&lt;=T_Hold),H_ServNPL,0)</f>
        <v>-0</v>
      </c>
      <c r="G314" s="19" t="n">
        <f aca="false">-IF($B114=0,H_Acq+H_Board,0)-IF(AND($B114&gt;=1,$B114&lt;=T_Hold),H_ServNPL,0)</f>
        <v>-0</v>
      </c>
      <c r="H314" s="19" t="n">
        <f aca="false">-IF($B114=0,H_Acq+H_Board,0)-IF(AND($B114&gt;=1,$B114&lt;=T_Hold),H_ServNPL,0)</f>
        <v>-0</v>
      </c>
      <c r="I314" s="19" t="n">
        <f aca="false">-IF($B114=0,H_Acq+H_Board,0)-IF(AND($B114&gt;=1,$B114&lt;=T_Hold),H_ServNPL,0)</f>
        <v>-0</v>
      </c>
      <c r="J314" s="19" t="n">
        <f aca="false">-IF($B114=0,H_Acq+H_Board,0)-IF(AND($B114&gt;=1,$B114&lt;=T_Hold),H_ServNPL,0)</f>
        <v>-0</v>
      </c>
    </row>
    <row r="315" customFormat="false" ht="15" hidden="false" customHeight="false" outlineLevel="0" collapsed="false">
      <c r="B315" s="0" t="n">
        <v>14</v>
      </c>
      <c r="C315" s="19" t="n">
        <f aca="false">-IF($B115=0,H_Acq+H_Board,0)-IF(AND($B115&gt;=1,$B115&lt;=T_Hold),H_ServNPL,0)</f>
        <v>-0</v>
      </c>
      <c r="D315" s="19" t="n">
        <f aca="false">-IF($B115=0,H_Acq+H_Board,0)-IF(AND($B115&gt;=1,$B115&lt;=T_Hold),H_ServNPL,0)</f>
        <v>-0</v>
      </c>
      <c r="E315" s="19" t="n">
        <f aca="false">-IF($B115=0,H_Acq+H_Board,0)-IF(AND($B115&gt;=1,$B115&lt;=T_Hold),H_ServNPL,0)</f>
        <v>-0</v>
      </c>
      <c r="F315" s="19" t="n">
        <f aca="false">-IF($B115=0,H_Acq+H_Board,0)-IF(AND($B115&gt;=1,$B115&lt;=T_Hold),H_ServNPL,0)</f>
        <v>-0</v>
      </c>
      <c r="G315" s="19" t="n">
        <f aca="false">-IF($B115=0,H_Acq+H_Board,0)-IF(AND($B115&gt;=1,$B115&lt;=T_Hold),H_ServNPL,0)</f>
        <v>-0</v>
      </c>
      <c r="H315" s="19" t="n">
        <f aca="false">-IF($B115=0,H_Acq+H_Board,0)-IF(AND($B115&gt;=1,$B115&lt;=T_Hold),H_ServNPL,0)</f>
        <v>-0</v>
      </c>
      <c r="I315" s="19" t="n">
        <f aca="false">-IF($B115=0,H_Acq+H_Board,0)-IF(AND($B115&gt;=1,$B115&lt;=T_Hold),H_ServNPL,0)</f>
        <v>-0</v>
      </c>
      <c r="J315" s="19" t="n">
        <f aca="false">-IF($B115=0,H_Acq+H_Board,0)-IF(AND($B115&gt;=1,$B115&lt;=T_Hold),H_ServNPL,0)</f>
        <v>-0</v>
      </c>
    </row>
    <row r="316" customFormat="false" ht="15" hidden="false" customHeight="false" outlineLevel="0" collapsed="false">
      <c r="B316" s="0" t="n">
        <v>15</v>
      </c>
      <c r="C316" s="19" t="n">
        <f aca="false">-IF($B116=0,H_Acq+H_Board,0)-IF(AND($B116&gt;=1,$B116&lt;=T_Hold),H_ServNPL,0)</f>
        <v>-0</v>
      </c>
      <c r="D316" s="19" t="n">
        <f aca="false">-IF($B116=0,H_Acq+H_Board,0)-IF(AND($B116&gt;=1,$B116&lt;=T_Hold),H_ServNPL,0)</f>
        <v>-0</v>
      </c>
      <c r="E316" s="19" t="n">
        <f aca="false">-IF($B116=0,H_Acq+H_Board,0)-IF(AND($B116&gt;=1,$B116&lt;=T_Hold),H_ServNPL,0)</f>
        <v>-0</v>
      </c>
      <c r="F316" s="19" t="n">
        <f aca="false">-IF($B116=0,H_Acq+H_Board,0)-IF(AND($B116&gt;=1,$B116&lt;=T_Hold),H_ServNPL,0)</f>
        <v>-0</v>
      </c>
      <c r="G316" s="19" t="n">
        <f aca="false">-IF($B116=0,H_Acq+H_Board,0)-IF(AND($B116&gt;=1,$B116&lt;=T_Hold),H_ServNPL,0)</f>
        <v>-0</v>
      </c>
      <c r="H316" s="19" t="n">
        <f aca="false">-IF($B116=0,H_Acq+H_Board,0)-IF(AND($B116&gt;=1,$B116&lt;=T_Hold),H_ServNPL,0)</f>
        <v>-0</v>
      </c>
      <c r="I316" s="19" t="n">
        <f aca="false">-IF($B116=0,H_Acq+H_Board,0)-IF(AND($B116&gt;=1,$B116&lt;=T_Hold),H_ServNPL,0)</f>
        <v>-0</v>
      </c>
      <c r="J316" s="19" t="n">
        <f aca="false">-IF($B116=0,H_Acq+H_Board,0)-IF(AND($B116&gt;=1,$B116&lt;=T_Hold),H_ServNPL,0)</f>
        <v>-0</v>
      </c>
    </row>
    <row r="317" customFormat="false" ht="15" hidden="false" customHeight="false" outlineLevel="0" collapsed="false">
      <c r="B317" s="0" t="n">
        <v>16</v>
      </c>
      <c r="C317" s="19" t="n">
        <f aca="false">-IF($B117=0,H_Acq+H_Board,0)-IF(AND($B117&gt;=1,$B117&lt;=T_Hold),H_ServNPL,0)</f>
        <v>-0</v>
      </c>
      <c r="D317" s="19" t="n">
        <f aca="false">-IF($B117=0,H_Acq+H_Board,0)-IF(AND($B117&gt;=1,$B117&lt;=T_Hold),H_ServNPL,0)</f>
        <v>-0</v>
      </c>
      <c r="E317" s="19" t="n">
        <f aca="false">-IF($B117=0,H_Acq+H_Board,0)-IF(AND($B117&gt;=1,$B117&lt;=T_Hold),H_ServNPL,0)</f>
        <v>-0</v>
      </c>
      <c r="F317" s="19" t="n">
        <f aca="false">-IF($B117=0,H_Acq+H_Board,0)-IF(AND($B117&gt;=1,$B117&lt;=T_Hold),H_ServNPL,0)</f>
        <v>-0</v>
      </c>
      <c r="G317" s="19" t="n">
        <f aca="false">-IF($B117=0,H_Acq+H_Board,0)-IF(AND($B117&gt;=1,$B117&lt;=T_Hold),H_ServNPL,0)</f>
        <v>-0</v>
      </c>
      <c r="H317" s="19" t="n">
        <f aca="false">-IF($B117=0,H_Acq+H_Board,0)-IF(AND($B117&gt;=1,$B117&lt;=T_Hold),H_ServNPL,0)</f>
        <v>-0</v>
      </c>
      <c r="I317" s="19" t="n">
        <f aca="false">-IF($B117=0,H_Acq+H_Board,0)-IF(AND($B117&gt;=1,$B117&lt;=T_Hold),H_ServNPL,0)</f>
        <v>-0</v>
      </c>
      <c r="J317" s="19" t="n">
        <f aca="false">-IF($B117=0,H_Acq+H_Board,0)-IF(AND($B117&gt;=1,$B117&lt;=T_Hold),H_ServNPL,0)</f>
        <v>-0</v>
      </c>
    </row>
    <row r="318" customFormat="false" ht="15" hidden="false" customHeight="false" outlineLevel="0" collapsed="false">
      <c r="B318" s="0" t="n">
        <v>17</v>
      </c>
      <c r="C318" s="19" t="n">
        <f aca="false">-IF($B118=0,H_Acq+H_Board,0)-IF(AND($B118&gt;=1,$B118&lt;=T_Hold),H_ServNPL,0)</f>
        <v>-0</v>
      </c>
      <c r="D318" s="19" t="n">
        <f aca="false">-IF($B118=0,H_Acq+H_Board,0)-IF(AND($B118&gt;=1,$B118&lt;=T_Hold),H_ServNPL,0)</f>
        <v>-0</v>
      </c>
      <c r="E318" s="19" t="n">
        <f aca="false">-IF($B118=0,H_Acq+H_Board,0)-IF(AND($B118&gt;=1,$B118&lt;=T_Hold),H_ServNPL,0)</f>
        <v>-0</v>
      </c>
      <c r="F318" s="19" t="n">
        <f aca="false">-IF($B118=0,H_Acq+H_Board,0)-IF(AND($B118&gt;=1,$B118&lt;=T_Hold),H_ServNPL,0)</f>
        <v>-0</v>
      </c>
      <c r="G318" s="19" t="n">
        <f aca="false">-IF($B118=0,H_Acq+H_Board,0)-IF(AND($B118&gt;=1,$B118&lt;=T_Hold),H_ServNPL,0)</f>
        <v>-0</v>
      </c>
      <c r="H318" s="19" t="n">
        <f aca="false">-IF($B118=0,H_Acq+H_Board,0)-IF(AND($B118&gt;=1,$B118&lt;=T_Hold),H_ServNPL,0)</f>
        <v>-0</v>
      </c>
      <c r="I318" s="19" t="n">
        <f aca="false">-IF($B118=0,H_Acq+H_Board,0)-IF(AND($B118&gt;=1,$B118&lt;=T_Hold),H_ServNPL,0)</f>
        <v>-0</v>
      </c>
      <c r="J318" s="19" t="n">
        <f aca="false">-IF($B118=0,H_Acq+H_Board,0)-IF(AND($B118&gt;=1,$B118&lt;=T_Hold),H_ServNPL,0)</f>
        <v>-0</v>
      </c>
    </row>
    <row r="319" customFormat="false" ht="15" hidden="false" customHeight="false" outlineLevel="0" collapsed="false">
      <c r="B319" s="0" t="n">
        <v>18</v>
      </c>
      <c r="C319" s="19" t="n">
        <f aca="false">-IF($B119=0,H_Acq+H_Board,0)-IF(AND($B119&gt;=1,$B119&lt;=T_Hold),H_ServNPL,0)</f>
        <v>-0</v>
      </c>
      <c r="D319" s="19" t="n">
        <f aca="false">-IF($B119=0,H_Acq+H_Board,0)-IF(AND($B119&gt;=1,$B119&lt;=T_Hold),H_ServNPL,0)</f>
        <v>-0</v>
      </c>
      <c r="E319" s="19" t="n">
        <f aca="false">-IF($B119=0,H_Acq+H_Board,0)-IF(AND($B119&gt;=1,$B119&lt;=T_Hold),H_ServNPL,0)</f>
        <v>-0</v>
      </c>
      <c r="F319" s="19" t="n">
        <f aca="false">-IF($B119=0,H_Acq+H_Board,0)-IF(AND($B119&gt;=1,$B119&lt;=T_Hold),H_ServNPL,0)</f>
        <v>-0</v>
      </c>
      <c r="G319" s="19" t="n">
        <f aca="false">-IF($B119=0,H_Acq+H_Board,0)-IF(AND($B119&gt;=1,$B119&lt;=T_Hold),H_ServNPL,0)</f>
        <v>-0</v>
      </c>
      <c r="H319" s="19" t="n">
        <f aca="false">-IF($B119=0,H_Acq+H_Board,0)-IF(AND($B119&gt;=1,$B119&lt;=T_Hold),H_ServNPL,0)</f>
        <v>-0</v>
      </c>
      <c r="I319" s="19" t="n">
        <f aca="false">-IF($B119=0,H_Acq+H_Board,0)-IF(AND($B119&gt;=1,$B119&lt;=T_Hold),H_ServNPL,0)</f>
        <v>-0</v>
      </c>
      <c r="J319" s="19" t="n">
        <f aca="false">-IF($B119=0,H_Acq+H_Board,0)-IF(AND($B119&gt;=1,$B119&lt;=T_Hold),H_ServNPL,0)</f>
        <v>-0</v>
      </c>
    </row>
    <row r="320" customFormat="false" ht="15" hidden="false" customHeight="false" outlineLevel="0" collapsed="false">
      <c r="B320" s="0" t="n">
        <v>19</v>
      </c>
      <c r="C320" s="19" t="n">
        <f aca="false">-IF($B120=0,H_Acq+H_Board,0)-IF(AND($B120&gt;=1,$B120&lt;=T_Hold),H_ServNPL,0)</f>
        <v>-0</v>
      </c>
      <c r="D320" s="19" t="n">
        <f aca="false">-IF($B120=0,H_Acq+H_Board,0)-IF(AND($B120&gt;=1,$B120&lt;=T_Hold),H_ServNPL,0)</f>
        <v>-0</v>
      </c>
      <c r="E320" s="19" t="n">
        <f aca="false">-IF($B120=0,H_Acq+H_Board,0)-IF(AND($B120&gt;=1,$B120&lt;=T_Hold),H_ServNPL,0)</f>
        <v>-0</v>
      </c>
      <c r="F320" s="19" t="n">
        <f aca="false">-IF($B120=0,H_Acq+H_Board,0)-IF(AND($B120&gt;=1,$B120&lt;=T_Hold),H_ServNPL,0)</f>
        <v>-0</v>
      </c>
      <c r="G320" s="19" t="n">
        <f aca="false">-IF($B120=0,H_Acq+H_Board,0)-IF(AND($B120&gt;=1,$B120&lt;=T_Hold),H_ServNPL,0)</f>
        <v>-0</v>
      </c>
      <c r="H320" s="19" t="n">
        <f aca="false">-IF($B120=0,H_Acq+H_Board,0)-IF(AND($B120&gt;=1,$B120&lt;=T_Hold),H_ServNPL,0)</f>
        <v>-0</v>
      </c>
      <c r="I320" s="19" t="n">
        <f aca="false">-IF($B120=0,H_Acq+H_Board,0)-IF(AND($B120&gt;=1,$B120&lt;=T_Hold),H_ServNPL,0)</f>
        <v>-0</v>
      </c>
      <c r="J320" s="19" t="n">
        <f aca="false">-IF($B120=0,H_Acq+H_Board,0)-IF(AND($B120&gt;=1,$B120&lt;=T_Hold),H_ServNPL,0)</f>
        <v>-0</v>
      </c>
    </row>
    <row r="321" customFormat="false" ht="15" hidden="false" customHeight="false" outlineLevel="0" collapsed="false">
      <c r="B321" s="0" t="n">
        <v>20</v>
      </c>
      <c r="C321" s="19" t="n">
        <f aca="false">-IF($B121=0,H_Acq+H_Board,0)-IF(AND($B121&gt;=1,$B121&lt;=T_Hold),H_ServNPL,0)</f>
        <v>-0</v>
      </c>
      <c r="D321" s="19" t="n">
        <f aca="false">-IF($B121=0,H_Acq+H_Board,0)-IF(AND($B121&gt;=1,$B121&lt;=T_Hold),H_ServNPL,0)</f>
        <v>-0</v>
      </c>
      <c r="E321" s="19" t="n">
        <f aca="false">-IF($B121=0,H_Acq+H_Board,0)-IF(AND($B121&gt;=1,$B121&lt;=T_Hold),H_ServNPL,0)</f>
        <v>-0</v>
      </c>
      <c r="F321" s="19" t="n">
        <f aca="false">-IF($B121=0,H_Acq+H_Board,0)-IF(AND($B121&gt;=1,$B121&lt;=T_Hold),H_ServNPL,0)</f>
        <v>-0</v>
      </c>
      <c r="G321" s="19" t="n">
        <f aca="false">-IF($B121=0,H_Acq+H_Board,0)-IF(AND($B121&gt;=1,$B121&lt;=T_Hold),H_ServNPL,0)</f>
        <v>-0</v>
      </c>
      <c r="H321" s="19" t="n">
        <f aca="false">-IF($B121=0,H_Acq+H_Board,0)-IF(AND($B121&gt;=1,$B121&lt;=T_Hold),H_ServNPL,0)</f>
        <v>-0</v>
      </c>
      <c r="I321" s="19" t="n">
        <f aca="false">-IF($B121=0,H_Acq+H_Board,0)-IF(AND($B121&gt;=1,$B121&lt;=T_Hold),H_ServNPL,0)</f>
        <v>-0</v>
      </c>
      <c r="J321" s="19" t="n">
        <f aca="false">-IF($B121=0,H_Acq+H_Board,0)-IF(AND($B121&gt;=1,$B121&lt;=T_Hold),H_ServNPL,0)</f>
        <v>-0</v>
      </c>
    </row>
    <row r="322" customFormat="false" ht="15" hidden="false" customHeight="false" outlineLevel="0" collapsed="false">
      <c r="B322" s="0" t="n">
        <v>21</v>
      </c>
      <c r="C322" s="19" t="n">
        <f aca="false">-IF($B122=0,H_Acq+H_Board,0)-IF(AND($B122&gt;=1,$B122&lt;=T_Hold),H_ServNPL,0)</f>
        <v>-0</v>
      </c>
      <c r="D322" s="19" t="n">
        <f aca="false">-IF($B122=0,H_Acq+H_Board,0)-IF(AND($B122&gt;=1,$B122&lt;=T_Hold),H_ServNPL,0)</f>
        <v>-0</v>
      </c>
      <c r="E322" s="19" t="n">
        <f aca="false">-IF($B122=0,H_Acq+H_Board,0)-IF(AND($B122&gt;=1,$B122&lt;=T_Hold),H_ServNPL,0)</f>
        <v>-0</v>
      </c>
      <c r="F322" s="19" t="n">
        <f aca="false">-IF($B122=0,H_Acq+H_Board,0)-IF(AND($B122&gt;=1,$B122&lt;=T_Hold),H_ServNPL,0)</f>
        <v>-0</v>
      </c>
      <c r="G322" s="19" t="n">
        <f aca="false">-IF($B122=0,H_Acq+H_Board,0)-IF(AND($B122&gt;=1,$B122&lt;=T_Hold),H_ServNPL,0)</f>
        <v>-0</v>
      </c>
      <c r="H322" s="19" t="n">
        <f aca="false">-IF($B122=0,H_Acq+H_Board,0)-IF(AND($B122&gt;=1,$B122&lt;=T_Hold),H_ServNPL,0)</f>
        <v>-0</v>
      </c>
      <c r="I322" s="19" t="n">
        <f aca="false">-IF($B122=0,H_Acq+H_Board,0)-IF(AND($B122&gt;=1,$B122&lt;=T_Hold),H_ServNPL,0)</f>
        <v>-0</v>
      </c>
      <c r="J322" s="19" t="n">
        <f aca="false">-IF($B122=0,H_Acq+H_Board,0)-IF(AND($B122&gt;=1,$B122&lt;=T_Hold),H_ServNPL,0)</f>
        <v>-0</v>
      </c>
    </row>
    <row r="323" customFormat="false" ht="15" hidden="false" customHeight="false" outlineLevel="0" collapsed="false">
      <c r="B323" s="0" t="n">
        <v>22</v>
      </c>
      <c r="C323" s="19" t="n">
        <f aca="false">-IF($B123=0,H_Acq+H_Board,0)-IF(AND($B123&gt;=1,$B123&lt;=T_Hold),H_ServNPL,0)</f>
        <v>-0</v>
      </c>
      <c r="D323" s="19" t="n">
        <f aca="false">-IF($B123=0,H_Acq+H_Board,0)-IF(AND($B123&gt;=1,$B123&lt;=T_Hold),H_ServNPL,0)</f>
        <v>-0</v>
      </c>
      <c r="E323" s="19" t="n">
        <f aca="false">-IF($B123=0,H_Acq+H_Board,0)-IF(AND($B123&gt;=1,$B123&lt;=T_Hold),H_ServNPL,0)</f>
        <v>-0</v>
      </c>
      <c r="F323" s="19" t="n">
        <f aca="false">-IF($B123=0,H_Acq+H_Board,0)-IF(AND($B123&gt;=1,$B123&lt;=T_Hold),H_ServNPL,0)</f>
        <v>-0</v>
      </c>
      <c r="G323" s="19" t="n">
        <f aca="false">-IF($B123=0,H_Acq+H_Board,0)-IF(AND($B123&gt;=1,$B123&lt;=T_Hold),H_ServNPL,0)</f>
        <v>-0</v>
      </c>
      <c r="H323" s="19" t="n">
        <f aca="false">-IF($B123=0,H_Acq+H_Board,0)-IF(AND($B123&gt;=1,$B123&lt;=T_Hold),H_ServNPL,0)</f>
        <v>-0</v>
      </c>
      <c r="I323" s="19" t="n">
        <f aca="false">-IF($B123=0,H_Acq+H_Board,0)-IF(AND($B123&gt;=1,$B123&lt;=T_Hold),H_ServNPL,0)</f>
        <v>-0</v>
      </c>
      <c r="J323" s="19" t="n">
        <f aca="false">-IF($B123=0,H_Acq+H_Board,0)-IF(AND($B123&gt;=1,$B123&lt;=T_Hold),H_ServNPL,0)</f>
        <v>-0</v>
      </c>
    </row>
    <row r="324" customFormat="false" ht="15" hidden="false" customHeight="false" outlineLevel="0" collapsed="false">
      <c r="B324" s="0" t="n">
        <v>23</v>
      </c>
      <c r="C324" s="19" t="n">
        <f aca="false">-IF($B124=0,H_Acq+H_Board,0)-IF(AND($B124&gt;=1,$B124&lt;=T_Hold),H_ServNPL,0)</f>
        <v>-0</v>
      </c>
      <c r="D324" s="19" t="n">
        <f aca="false">-IF($B124=0,H_Acq+H_Board,0)-IF(AND($B124&gt;=1,$B124&lt;=T_Hold),H_ServNPL,0)</f>
        <v>-0</v>
      </c>
      <c r="E324" s="19" t="n">
        <f aca="false">-IF($B124=0,H_Acq+H_Board,0)-IF(AND($B124&gt;=1,$B124&lt;=T_Hold),H_ServNPL,0)</f>
        <v>-0</v>
      </c>
      <c r="F324" s="19" t="n">
        <f aca="false">-IF($B124=0,H_Acq+H_Board,0)-IF(AND($B124&gt;=1,$B124&lt;=T_Hold),H_ServNPL,0)</f>
        <v>-0</v>
      </c>
      <c r="G324" s="19" t="n">
        <f aca="false">-IF($B124=0,H_Acq+H_Board,0)-IF(AND($B124&gt;=1,$B124&lt;=T_Hold),H_ServNPL,0)</f>
        <v>-0</v>
      </c>
      <c r="H324" s="19" t="n">
        <f aca="false">-IF($B124=0,H_Acq+H_Board,0)-IF(AND($B124&gt;=1,$B124&lt;=T_Hold),H_ServNPL,0)</f>
        <v>-0</v>
      </c>
      <c r="I324" s="19" t="n">
        <f aca="false">-IF($B124=0,H_Acq+H_Board,0)-IF(AND($B124&gt;=1,$B124&lt;=T_Hold),H_ServNPL,0)</f>
        <v>-0</v>
      </c>
      <c r="J324" s="19" t="n">
        <f aca="false">-IF($B124=0,H_Acq+H_Board,0)-IF(AND($B124&gt;=1,$B124&lt;=T_Hold),H_ServNPL,0)</f>
        <v>-0</v>
      </c>
    </row>
    <row r="325" customFormat="false" ht="15" hidden="false" customHeight="false" outlineLevel="0" collapsed="false">
      <c r="B325" s="0" t="n">
        <v>24</v>
      </c>
      <c r="C325" s="19" t="n">
        <f aca="false">-IF($B125=0,H_Acq+H_Board,0)-IF(AND($B125&gt;=1,$B125&lt;=T_Hold),H_ServNPL,0)</f>
        <v>-0</v>
      </c>
      <c r="D325" s="19" t="n">
        <f aca="false">-IF($B125=0,H_Acq+H_Board,0)-IF(AND($B125&gt;=1,$B125&lt;=T_Hold),H_ServNPL,0)</f>
        <v>-0</v>
      </c>
      <c r="E325" s="19" t="n">
        <f aca="false">-IF($B125=0,H_Acq+H_Board,0)-IF(AND($B125&gt;=1,$B125&lt;=T_Hold),H_ServNPL,0)</f>
        <v>-0</v>
      </c>
      <c r="F325" s="19" t="n">
        <f aca="false">-IF($B125=0,H_Acq+H_Board,0)-IF(AND($B125&gt;=1,$B125&lt;=T_Hold),H_ServNPL,0)</f>
        <v>-0</v>
      </c>
      <c r="G325" s="19" t="n">
        <f aca="false">-IF($B125=0,H_Acq+H_Board,0)-IF(AND($B125&gt;=1,$B125&lt;=T_Hold),H_ServNPL,0)</f>
        <v>-0</v>
      </c>
      <c r="H325" s="19" t="n">
        <f aca="false">-IF($B125=0,H_Acq+H_Board,0)-IF(AND($B125&gt;=1,$B125&lt;=T_Hold),H_ServNPL,0)</f>
        <v>-0</v>
      </c>
      <c r="I325" s="19" t="n">
        <f aca="false">-IF($B125=0,H_Acq+H_Board,0)-IF(AND($B125&gt;=1,$B125&lt;=T_Hold),H_ServNPL,0)</f>
        <v>-0</v>
      </c>
      <c r="J325" s="19" t="n">
        <f aca="false">-IF($B125=0,H_Acq+H_Board,0)-IF(AND($B125&gt;=1,$B125&lt;=T_Hold),H_ServNPL,0)</f>
        <v>-0</v>
      </c>
    </row>
    <row r="326" customFormat="false" ht="15" hidden="false" customHeight="false" outlineLevel="0" collapsed="false">
      <c r="B326" s="0" t="n">
        <v>25</v>
      </c>
      <c r="C326" s="19" t="n">
        <f aca="false">-IF($B126=0,H_Acq+H_Board,0)-IF(AND($B126&gt;=1,$B126&lt;=T_Hold),H_ServNPL,0)</f>
        <v>-0</v>
      </c>
      <c r="D326" s="19" t="n">
        <f aca="false">-IF($B126=0,H_Acq+H_Board,0)-IF(AND($B126&gt;=1,$B126&lt;=T_Hold),H_ServNPL,0)</f>
        <v>-0</v>
      </c>
      <c r="E326" s="19" t="n">
        <f aca="false">-IF($B126=0,H_Acq+H_Board,0)-IF(AND($B126&gt;=1,$B126&lt;=T_Hold),H_ServNPL,0)</f>
        <v>-0</v>
      </c>
      <c r="F326" s="19" t="n">
        <f aca="false">-IF($B126=0,H_Acq+H_Board,0)-IF(AND($B126&gt;=1,$B126&lt;=T_Hold),H_ServNPL,0)</f>
        <v>-0</v>
      </c>
      <c r="G326" s="19" t="n">
        <f aca="false">-IF($B126=0,H_Acq+H_Board,0)-IF(AND($B126&gt;=1,$B126&lt;=T_Hold),H_ServNPL,0)</f>
        <v>-0</v>
      </c>
      <c r="H326" s="19" t="n">
        <f aca="false">-IF($B126=0,H_Acq+H_Board,0)-IF(AND($B126&gt;=1,$B126&lt;=T_Hold),H_ServNPL,0)</f>
        <v>-0</v>
      </c>
      <c r="I326" s="19" t="n">
        <f aca="false">-IF($B126=0,H_Acq+H_Board,0)-IF(AND($B126&gt;=1,$B126&lt;=T_Hold),H_ServNPL,0)</f>
        <v>-0</v>
      </c>
      <c r="J326" s="19" t="n">
        <f aca="false">-IF($B126=0,H_Acq+H_Board,0)-IF(AND($B126&gt;=1,$B126&lt;=T_Hold),H_ServNPL,0)</f>
        <v>-0</v>
      </c>
    </row>
    <row r="327" customFormat="false" ht="15" hidden="false" customHeight="false" outlineLevel="0" collapsed="false">
      <c r="B327" s="0" t="n">
        <v>26</v>
      </c>
      <c r="C327" s="19" t="n">
        <f aca="false">-IF($B127=0,H_Acq+H_Board,0)-IF(AND($B127&gt;=1,$B127&lt;=T_Hold),H_ServNPL,0)</f>
        <v>-0</v>
      </c>
      <c r="D327" s="19" t="n">
        <f aca="false">-IF($B127=0,H_Acq+H_Board,0)-IF(AND($B127&gt;=1,$B127&lt;=T_Hold),H_ServNPL,0)</f>
        <v>-0</v>
      </c>
      <c r="E327" s="19" t="n">
        <f aca="false">-IF($B127=0,H_Acq+H_Board,0)-IF(AND($B127&gt;=1,$B127&lt;=T_Hold),H_ServNPL,0)</f>
        <v>-0</v>
      </c>
      <c r="F327" s="19" t="n">
        <f aca="false">-IF($B127=0,H_Acq+H_Board,0)-IF(AND($B127&gt;=1,$B127&lt;=T_Hold),H_ServNPL,0)</f>
        <v>-0</v>
      </c>
      <c r="G327" s="19" t="n">
        <f aca="false">-IF($B127=0,H_Acq+H_Board,0)-IF(AND($B127&gt;=1,$B127&lt;=T_Hold),H_ServNPL,0)</f>
        <v>-0</v>
      </c>
      <c r="H327" s="19" t="n">
        <f aca="false">-IF($B127=0,H_Acq+H_Board,0)-IF(AND($B127&gt;=1,$B127&lt;=T_Hold),H_ServNPL,0)</f>
        <v>-0</v>
      </c>
      <c r="I327" s="19" t="n">
        <f aca="false">-IF($B127=0,H_Acq+H_Board,0)-IF(AND($B127&gt;=1,$B127&lt;=T_Hold),H_ServNPL,0)</f>
        <v>-0</v>
      </c>
      <c r="J327" s="19" t="n">
        <f aca="false">-IF($B127=0,H_Acq+H_Board,0)-IF(AND($B127&gt;=1,$B127&lt;=T_Hold),H_ServNPL,0)</f>
        <v>-0</v>
      </c>
    </row>
    <row r="328" customFormat="false" ht="15" hidden="false" customHeight="false" outlineLevel="0" collapsed="false">
      <c r="B328" s="0" t="n">
        <v>27</v>
      </c>
      <c r="C328" s="19" t="n">
        <f aca="false">-IF($B128=0,H_Acq+H_Board,0)-IF(AND($B128&gt;=1,$B128&lt;=T_Hold),H_ServNPL,0)</f>
        <v>-0</v>
      </c>
      <c r="D328" s="19" t="n">
        <f aca="false">-IF($B128=0,H_Acq+H_Board,0)-IF(AND($B128&gt;=1,$B128&lt;=T_Hold),H_ServNPL,0)</f>
        <v>-0</v>
      </c>
      <c r="E328" s="19" t="n">
        <f aca="false">-IF($B128=0,H_Acq+H_Board,0)-IF(AND($B128&gt;=1,$B128&lt;=T_Hold),H_ServNPL,0)</f>
        <v>-0</v>
      </c>
      <c r="F328" s="19" t="n">
        <f aca="false">-IF($B128=0,H_Acq+H_Board,0)-IF(AND($B128&gt;=1,$B128&lt;=T_Hold),H_ServNPL,0)</f>
        <v>-0</v>
      </c>
      <c r="G328" s="19" t="n">
        <f aca="false">-IF($B128=0,H_Acq+H_Board,0)-IF(AND($B128&gt;=1,$B128&lt;=T_Hold),H_ServNPL,0)</f>
        <v>-0</v>
      </c>
      <c r="H328" s="19" t="n">
        <f aca="false">-IF($B128=0,H_Acq+H_Board,0)-IF(AND($B128&gt;=1,$B128&lt;=T_Hold),H_ServNPL,0)</f>
        <v>-0</v>
      </c>
      <c r="I328" s="19" t="n">
        <f aca="false">-IF($B128=0,H_Acq+H_Board,0)-IF(AND($B128&gt;=1,$B128&lt;=T_Hold),H_ServNPL,0)</f>
        <v>-0</v>
      </c>
      <c r="J328" s="19" t="n">
        <f aca="false">-IF($B128=0,H_Acq+H_Board,0)-IF(AND($B128&gt;=1,$B128&lt;=T_Hold),H_ServNPL,0)</f>
        <v>-0</v>
      </c>
    </row>
    <row r="329" customFormat="false" ht="15" hidden="false" customHeight="false" outlineLevel="0" collapsed="false">
      <c r="B329" s="0" t="n">
        <v>28</v>
      </c>
      <c r="C329" s="19" t="n">
        <f aca="false">-IF($B129=0,H_Acq+H_Board,0)-IF(AND($B129&gt;=1,$B129&lt;=T_Hold),H_ServNPL,0)</f>
        <v>-0</v>
      </c>
      <c r="D329" s="19" t="n">
        <f aca="false">-IF($B129=0,H_Acq+H_Board,0)-IF(AND($B129&gt;=1,$B129&lt;=T_Hold),H_ServNPL,0)</f>
        <v>-0</v>
      </c>
      <c r="E329" s="19" t="n">
        <f aca="false">-IF($B129=0,H_Acq+H_Board,0)-IF(AND($B129&gt;=1,$B129&lt;=T_Hold),H_ServNPL,0)</f>
        <v>-0</v>
      </c>
      <c r="F329" s="19" t="n">
        <f aca="false">-IF($B129=0,H_Acq+H_Board,0)-IF(AND($B129&gt;=1,$B129&lt;=T_Hold),H_ServNPL,0)</f>
        <v>-0</v>
      </c>
      <c r="G329" s="19" t="n">
        <f aca="false">-IF($B129=0,H_Acq+H_Board,0)-IF(AND($B129&gt;=1,$B129&lt;=T_Hold),H_ServNPL,0)</f>
        <v>-0</v>
      </c>
      <c r="H329" s="19" t="n">
        <f aca="false">-IF($B129=0,H_Acq+H_Board,0)-IF(AND($B129&gt;=1,$B129&lt;=T_Hold),H_ServNPL,0)</f>
        <v>-0</v>
      </c>
      <c r="I329" s="19" t="n">
        <f aca="false">-IF($B129=0,H_Acq+H_Board,0)-IF(AND($B129&gt;=1,$B129&lt;=T_Hold),H_ServNPL,0)</f>
        <v>-0</v>
      </c>
      <c r="J329" s="19" t="n">
        <f aca="false">-IF($B129=0,H_Acq+H_Board,0)-IF(AND($B129&gt;=1,$B129&lt;=T_Hold),H_ServNPL,0)</f>
        <v>-0</v>
      </c>
    </row>
    <row r="330" customFormat="false" ht="15" hidden="false" customHeight="false" outlineLevel="0" collapsed="false">
      <c r="B330" s="0" t="n">
        <v>29</v>
      </c>
      <c r="C330" s="19" t="n">
        <f aca="false">-IF($B130=0,H_Acq+H_Board,0)-IF(AND($B130&gt;=1,$B130&lt;=T_Hold),H_ServNPL,0)</f>
        <v>-0</v>
      </c>
      <c r="D330" s="19" t="n">
        <f aca="false">-IF($B130=0,H_Acq+H_Board,0)-IF(AND($B130&gt;=1,$B130&lt;=T_Hold),H_ServNPL,0)</f>
        <v>-0</v>
      </c>
      <c r="E330" s="19" t="n">
        <f aca="false">-IF($B130=0,H_Acq+H_Board,0)-IF(AND($B130&gt;=1,$B130&lt;=T_Hold),H_ServNPL,0)</f>
        <v>-0</v>
      </c>
      <c r="F330" s="19" t="n">
        <f aca="false">-IF($B130=0,H_Acq+H_Board,0)-IF(AND($B130&gt;=1,$B130&lt;=T_Hold),H_ServNPL,0)</f>
        <v>-0</v>
      </c>
      <c r="G330" s="19" t="n">
        <f aca="false">-IF($B130=0,H_Acq+H_Board,0)-IF(AND($B130&gt;=1,$B130&lt;=T_Hold),H_ServNPL,0)</f>
        <v>-0</v>
      </c>
      <c r="H330" s="19" t="n">
        <f aca="false">-IF($B130=0,H_Acq+H_Board,0)-IF(AND($B130&gt;=1,$B130&lt;=T_Hold),H_ServNPL,0)</f>
        <v>-0</v>
      </c>
      <c r="I330" s="19" t="n">
        <f aca="false">-IF($B130=0,H_Acq+H_Board,0)-IF(AND($B130&gt;=1,$B130&lt;=T_Hold),H_ServNPL,0)</f>
        <v>-0</v>
      </c>
      <c r="J330" s="19" t="n">
        <f aca="false">-IF($B130=0,H_Acq+H_Board,0)-IF(AND($B130&gt;=1,$B130&lt;=T_Hold),H_ServNPL,0)</f>
        <v>-0</v>
      </c>
    </row>
    <row r="331" customFormat="false" ht="15" hidden="false" customHeight="false" outlineLevel="0" collapsed="false">
      <c r="B331" s="0" t="n">
        <v>30</v>
      </c>
      <c r="C331" s="19" t="n">
        <f aca="false">-IF($B131=0,H_Acq+H_Board,0)-IF(AND($B131&gt;=1,$B131&lt;=T_Hold),H_ServNPL,0)</f>
        <v>-0</v>
      </c>
      <c r="D331" s="19" t="n">
        <f aca="false">-IF($B131=0,H_Acq+H_Board,0)-IF(AND($B131&gt;=1,$B131&lt;=T_Hold),H_ServNPL,0)</f>
        <v>-0</v>
      </c>
      <c r="E331" s="19" t="n">
        <f aca="false">-IF($B131=0,H_Acq+H_Board,0)-IF(AND($B131&gt;=1,$B131&lt;=T_Hold),H_ServNPL,0)</f>
        <v>-0</v>
      </c>
      <c r="F331" s="19" t="n">
        <f aca="false">-IF($B131=0,H_Acq+H_Board,0)-IF(AND($B131&gt;=1,$B131&lt;=T_Hold),H_ServNPL,0)</f>
        <v>-0</v>
      </c>
      <c r="G331" s="19" t="n">
        <f aca="false">-IF($B131=0,H_Acq+H_Board,0)-IF(AND($B131&gt;=1,$B131&lt;=T_Hold),H_ServNPL,0)</f>
        <v>-0</v>
      </c>
      <c r="H331" s="19" t="n">
        <f aca="false">-IF($B131=0,H_Acq+H_Board,0)-IF(AND($B131&gt;=1,$B131&lt;=T_Hold),H_ServNPL,0)</f>
        <v>-0</v>
      </c>
      <c r="I331" s="19" t="n">
        <f aca="false">-IF($B131=0,H_Acq+H_Board,0)-IF(AND($B131&gt;=1,$B131&lt;=T_Hold),H_ServNPL,0)</f>
        <v>-0</v>
      </c>
      <c r="J331" s="19" t="n">
        <f aca="false">-IF($B131=0,H_Acq+H_Board,0)-IF(AND($B131&gt;=1,$B131&lt;=T_Hold),H_ServNPL,0)</f>
        <v>-0</v>
      </c>
    </row>
    <row r="332" customFormat="false" ht="15" hidden="false" customHeight="false" outlineLevel="0" collapsed="false">
      <c r="B332" s="0" t="n">
        <v>31</v>
      </c>
      <c r="C332" s="19" t="n">
        <f aca="false">-IF($B132=0,H_Acq+H_Board,0)-IF(AND($B132&gt;=1,$B132&lt;=T_Hold),H_ServNPL,0)</f>
        <v>-0</v>
      </c>
      <c r="D332" s="19" t="n">
        <f aca="false">-IF($B132=0,H_Acq+H_Board,0)-IF(AND($B132&gt;=1,$B132&lt;=T_Hold),H_ServNPL,0)</f>
        <v>-0</v>
      </c>
      <c r="E332" s="19" t="n">
        <f aca="false">-IF($B132=0,H_Acq+H_Board,0)-IF(AND($B132&gt;=1,$B132&lt;=T_Hold),H_ServNPL,0)</f>
        <v>-0</v>
      </c>
      <c r="F332" s="19" t="n">
        <f aca="false">-IF($B132=0,H_Acq+H_Board,0)-IF(AND($B132&gt;=1,$B132&lt;=T_Hold),H_ServNPL,0)</f>
        <v>-0</v>
      </c>
      <c r="G332" s="19" t="n">
        <f aca="false">-IF($B132=0,H_Acq+H_Board,0)-IF(AND($B132&gt;=1,$B132&lt;=T_Hold),H_ServNPL,0)</f>
        <v>-0</v>
      </c>
      <c r="H332" s="19" t="n">
        <f aca="false">-IF($B132=0,H_Acq+H_Board,0)-IF(AND($B132&gt;=1,$B132&lt;=T_Hold),H_ServNPL,0)</f>
        <v>-0</v>
      </c>
      <c r="I332" s="19" t="n">
        <f aca="false">-IF($B132=0,H_Acq+H_Board,0)-IF(AND($B132&gt;=1,$B132&lt;=T_Hold),H_ServNPL,0)</f>
        <v>-0</v>
      </c>
      <c r="J332" s="19" t="n">
        <f aca="false">-IF($B132=0,H_Acq+H_Board,0)-IF(AND($B132&gt;=1,$B132&lt;=T_Hold),H_ServNPL,0)</f>
        <v>-0</v>
      </c>
    </row>
    <row r="333" customFormat="false" ht="15" hidden="false" customHeight="false" outlineLevel="0" collapsed="false">
      <c r="B333" s="0" t="n">
        <v>32</v>
      </c>
      <c r="C333" s="19" t="n">
        <f aca="false">-IF($B133=0,H_Acq+H_Board,0)-IF(AND($B133&gt;=1,$B133&lt;=T_Hold),H_ServNPL,0)</f>
        <v>-0</v>
      </c>
      <c r="D333" s="19" t="n">
        <f aca="false">-IF($B133=0,H_Acq+H_Board,0)-IF(AND($B133&gt;=1,$B133&lt;=T_Hold),H_ServNPL,0)</f>
        <v>-0</v>
      </c>
      <c r="E333" s="19" t="n">
        <f aca="false">-IF($B133=0,H_Acq+H_Board,0)-IF(AND($B133&gt;=1,$B133&lt;=T_Hold),H_ServNPL,0)</f>
        <v>-0</v>
      </c>
      <c r="F333" s="19" t="n">
        <f aca="false">-IF($B133=0,H_Acq+H_Board,0)-IF(AND($B133&gt;=1,$B133&lt;=T_Hold),H_ServNPL,0)</f>
        <v>-0</v>
      </c>
      <c r="G333" s="19" t="n">
        <f aca="false">-IF($B133=0,H_Acq+H_Board,0)-IF(AND($B133&gt;=1,$B133&lt;=T_Hold),H_ServNPL,0)</f>
        <v>-0</v>
      </c>
      <c r="H333" s="19" t="n">
        <f aca="false">-IF($B133=0,H_Acq+H_Board,0)-IF(AND($B133&gt;=1,$B133&lt;=T_Hold),H_ServNPL,0)</f>
        <v>-0</v>
      </c>
      <c r="I333" s="19" t="n">
        <f aca="false">-IF($B133=0,H_Acq+H_Board,0)-IF(AND($B133&gt;=1,$B133&lt;=T_Hold),H_ServNPL,0)</f>
        <v>-0</v>
      </c>
      <c r="J333" s="19" t="n">
        <f aca="false">-IF($B133=0,H_Acq+H_Board,0)-IF(AND($B133&gt;=1,$B133&lt;=T_Hold),H_ServNPL,0)</f>
        <v>-0</v>
      </c>
    </row>
    <row r="334" customFormat="false" ht="15" hidden="false" customHeight="false" outlineLevel="0" collapsed="false">
      <c r="B334" s="0" t="n">
        <v>33</v>
      </c>
      <c r="C334" s="19" t="n">
        <f aca="false">-IF($B134=0,H_Acq+H_Board,0)-IF(AND($B134&gt;=1,$B134&lt;=T_Hold),H_ServNPL,0)</f>
        <v>-0</v>
      </c>
      <c r="D334" s="19" t="n">
        <f aca="false">-IF($B134=0,H_Acq+H_Board,0)-IF(AND($B134&gt;=1,$B134&lt;=T_Hold),H_ServNPL,0)</f>
        <v>-0</v>
      </c>
      <c r="E334" s="19" t="n">
        <f aca="false">-IF($B134=0,H_Acq+H_Board,0)-IF(AND($B134&gt;=1,$B134&lt;=T_Hold),H_ServNPL,0)</f>
        <v>-0</v>
      </c>
      <c r="F334" s="19" t="n">
        <f aca="false">-IF($B134=0,H_Acq+H_Board,0)-IF(AND($B134&gt;=1,$B134&lt;=T_Hold),H_ServNPL,0)</f>
        <v>-0</v>
      </c>
      <c r="G334" s="19" t="n">
        <f aca="false">-IF($B134=0,H_Acq+H_Board,0)-IF(AND($B134&gt;=1,$B134&lt;=T_Hold),H_ServNPL,0)</f>
        <v>-0</v>
      </c>
      <c r="H334" s="19" t="n">
        <f aca="false">-IF($B134=0,H_Acq+H_Board,0)-IF(AND($B134&gt;=1,$B134&lt;=T_Hold),H_ServNPL,0)</f>
        <v>-0</v>
      </c>
      <c r="I334" s="19" t="n">
        <f aca="false">-IF($B134=0,H_Acq+H_Board,0)-IF(AND($B134&gt;=1,$B134&lt;=T_Hold),H_ServNPL,0)</f>
        <v>-0</v>
      </c>
      <c r="J334" s="19" t="n">
        <f aca="false">-IF($B134=0,H_Acq+H_Board,0)-IF(AND($B134&gt;=1,$B134&lt;=T_Hold),H_ServNPL,0)</f>
        <v>-0</v>
      </c>
    </row>
    <row r="335" customFormat="false" ht="15" hidden="false" customHeight="false" outlineLevel="0" collapsed="false">
      <c r="B335" s="0" t="n">
        <v>34</v>
      </c>
      <c r="C335" s="19" t="n">
        <f aca="false">-IF($B135=0,H_Acq+H_Board,0)-IF(AND($B135&gt;=1,$B135&lt;=T_Hold),H_ServNPL,0)</f>
        <v>-0</v>
      </c>
      <c r="D335" s="19" t="n">
        <f aca="false">-IF($B135=0,H_Acq+H_Board,0)-IF(AND($B135&gt;=1,$B135&lt;=T_Hold),H_ServNPL,0)</f>
        <v>-0</v>
      </c>
      <c r="E335" s="19" t="n">
        <f aca="false">-IF($B135=0,H_Acq+H_Board,0)-IF(AND($B135&gt;=1,$B135&lt;=T_Hold),H_ServNPL,0)</f>
        <v>-0</v>
      </c>
      <c r="F335" s="19" t="n">
        <f aca="false">-IF($B135=0,H_Acq+H_Board,0)-IF(AND($B135&gt;=1,$B135&lt;=T_Hold),H_ServNPL,0)</f>
        <v>-0</v>
      </c>
      <c r="G335" s="19" t="n">
        <f aca="false">-IF($B135=0,H_Acq+H_Board,0)-IF(AND($B135&gt;=1,$B135&lt;=T_Hold),H_ServNPL,0)</f>
        <v>-0</v>
      </c>
      <c r="H335" s="19" t="n">
        <f aca="false">-IF($B135=0,H_Acq+H_Board,0)-IF(AND($B135&gt;=1,$B135&lt;=T_Hold),H_ServNPL,0)</f>
        <v>-0</v>
      </c>
      <c r="I335" s="19" t="n">
        <f aca="false">-IF($B135=0,H_Acq+H_Board,0)-IF(AND($B135&gt;=1,$B135&lt;=T_Hold),H_ServNPL,0)</f>
        <v>-0</v>
      </c>
      <c r="J335" s="19" t="n">
        <f aca="false">-IF($B135=0,H_Acq+H_Board,0)-IF(AND($B135&gt;=1,$B135&lt;=T_Hold),H_ServNPL,0)</f>
        <v>-0</v>
      </c>
    </row>
    <row r="336" customFormat="false" ht="15" hidden="false" customHeight="false" outlineLevel="0" collapsed="false">
      <c r="B336" s="0" t="n">
        <v>35</v>
      </c>
      <c r="C336" s="19" t="n">
        <f aca="false">-IF($B136=0,H_Acq+H_Board,0)-IF(AND($B136&gt;=1,$B136&lt;=T_Hold),H_ServNPL,0)</f>
        <v>-0</v>
      </c>
      <c r="D336" s="19" t="n">
        <f aca="false">-IF($B136=0,H_Acq+H_Board,0)-IF(AND($B136&gt;=1,$B136&lt;=T_Hold),H_ServNPL,0)</f>
        <v>-0</v>
      </c>
      <c r="E336" s="19" t="n">
        <f aca="false">-IF($B136=0,H_Acq+H_Board,0)-IF(AND($B136&gt;=1,$B136&lt;=T_Hold),H_ServNPL,0)</f>
        <v>-0</v>
      </c>
      <c r="F336" s="19" t="n">
        <f aca="false">-IF($B136=0,H_Acq+H_Board,0)-IF(AND($B136&gt;=1,$B136&lt;=T_Hold),H_ServNPL,0)</f>
        <v>-0</v>
      </c>
      <c r="G336" s="19" t="n">
        <f aca="false">-IF($B136=0,H_Acq+H_Board,0)-IF(AND($B136&gt;=1,$B136&lt;=T_Hold),H_ServNPL,0)</f>
        <v>-0</v>
      </c>
      <c r="H336" s="19" t="n">
        <f aca="false">-IF($B136=0,H_Acq+H_Board,0)-IF(AND($B136&gt;=1,$B136&lt;=T_Hold),H_ServNPL,0)</f>
        <v>-0</v>
      </c>
      <c r="I336" s="19" t="n">
        <f aca="false">-IF($B136=0,H_Acq+H_Board,0)-IF(AND($B136&gt;=1,$B136&lt;=T_Hold),H_ServNPL,0)</f>
        <v>-0</v>
      </c>
      <c r="J336" s="19" t="n">
        <f aca="false">-IF($B136=0,H_Acq+H_Board,0)-IF(AND($B136&gt;=1,$B136&lt;=T_Hold),H_ServNPL,0)</f>
        <v>-0</v>
      </c>
    </row>
    <row r="337" customFormat="false" ht="15" hidden="false" customHeight="false" outlineLevel="0" collapsed="false">
      <c r="B337" s="0" t="n">
        <v>36</v>
      </c>
      <c r="C337" s="19" t="n">
        <f aca="false">-IF($B137=0,H_Acq+H_Board,0)-IF(AND($B137&gt;=1,$B137&lt;=T_Hold),H_ServNPL,0)</f>
        <v>-0</v>
      </c>
      <c r="D337" s="19" t="n">
        <f aca="false">-IF($B137=0,H_Acq+H_Board,0)-IF(AND($B137&gt;=1,$B137&lt;=T_Hold),H_ServNPL,0)</f>
        <v>-0</v>
      </c>
      <c r="E337" s="19" t="n">
        <f aca="false">-IF($B137=0,H_Acq+H_Board,0)-IF(AND($B137&gt;=1,$B137&lt;=T_Hold),H_ServNPL,0)</f>
        <v>-0</v>
      </c>
      <c r="F337" s="19" t="n">
        <f aca="false">-IF($B137=0,H_Acq+H_Board,0)-IF(AND($B137&gt;=1,$B137&lt;=T_Hold),H_ServNPL,0)</f>
        <v>-0</v>
      </c>
      <c r="G337" s="19" t="n">
        <f aca="false">-IF($B137=0,H_Acq+H_Board,0)-IF(AND($B137&gt;=1,$B137&lt;=T_Hold),H_ServNPL,0)</f>
        <v>-0</v>
      </c>
      <c r="H337" s="19" t="n">
        <f aca="false">-IF($B137=0,H_Acq+H_Board,0)-IF(AND($B137&gt;=1,$B137&lt;=T_Hold),H_ServNPL,0)</f>
        <v>-0</v>
      </c>
      <c r="I337" s="19" t="n">
        <f aca="false">-IF($B137=0,H_Acq+H_Board,0)-IF(AND($B137&gt;=1,$B137&lt;=T_Hold),H_ServNPL,0)</f>
        <v>-0</v>
      </c>
      <c r="J337" s="19" t="n">
        <f aca="false">-IF($B137=0,H_Acq+H_Board,0)-IF(AND($B137&gt;=1,$B137&lt;=T_Hold),H_ServNPL,0)</f>
        <v>-0</v>
      </c>
    </row>
    <row r="338" customFormat="false" ht="15" hidden="false" customHeight="false" outlineLevel="0" collapsed="false">
      <c r="B338" s="0" t="n">
        <v>37</v>
      </c>
      <c r="C338" s="19" t="n">
        <f aca="false">-IF($B138=0,H_Acq+H_Board,0)-IF(AND($B138&gt;=1,$B138&lt;=T_Hold),H_ServNPL,0)</f>
        <v>-0</v>
      </c>
      <c r="D338" s="19" t="n">
        <f aca="false">-IF($B138=0,H_Acq+H_Board,0)-IF(AND($B138&gt;=1,$B138&lt;=T_Hold),H_ServNPL,0)</f>
        <v>-0</v>
      </c>
      <c r="E338" s="19" t="n">
        <f aca="false">-IF($B138=0,H_Acq+H_Board,0)-IF(AND($B138&gt;=1,$B138&lt;=T_Hold),H_ServNPL,0)</f>
        <v>-0</v>
      </c>
      <c r="F338" s="19" t="n">
        <f aca="false">-IF($B138=0,H_Acq+H_Board,0)-IF(AND($B138&gt;=1,$B138&lt;=T_Hold),H_ServNPL,0)</f>
        <v>-0</v>
      </c>
      <c r="G338" s="19" t="n">
        <f aca="false">-IF($B138=0,H_Acq+H_Board,0)-IF(AND($B138&gt;=1,$B138&lt;=T_Hold),H_ServNPL,0)</f>
        <v>-0</v>
      </c>
      <c r="H338" s="19" t="n">
        <f aca="false">-IF($B138=0,H_Acq+H_Board,0)-IF(AND($B138&gt;=1,$B138&lt;=T_Hold),H_ServNPL,0)</f>
        <v>-0</v>
      </c>
      <c r="I338" s="19" t="n">
        <f aca="false">-IF($B138=0,H_Acq+H_Board,0)-IF(AND($B138&gt;=1,$B138&lt;=T_Hold),H_ServNPL,0)</f>
        <v>-0</v>
      </c>
      <c r="J338" s="19" t="n">
        <f aca="false">-IF($B138=0,H_Acq+H_Board,0)-IF(AND($B138&gt;=1,$B138&lt;=T_Hold),H_ServNPL,0)</f>
        <v>-0</v>
      </c>
    </row>
    <row r="339" customFormat="false" ht="15" hidden="false" customHeight="false" outlineLevel="0" collapsed="false">
      <c r="B339" s="0" t="n">
        <v>38</v>
      </c>
      <c r="C339" s="19" t="n">
        <f aca="false">-IF($B139=0,H_Acq+H_Board,0)-IF(AND($B139&gt;=1,$B139&lt;=T_Hold),H_ServNPL,0)</f>
        <v>-0</v>
      </c>
      <c r="D339" s="19" t="n">
        <f aca="false">-IF($B139=0,H_Acq+H_Board,0)-IF(AND($B139&gt;=1,$B139&lt;=T_Hold),H_ServNPL,0)</f>
        <v>-0</v>
      </c>
      <c r="E339" s="19" t="n">
        <f aca="false">-IF($B139=0,H_Acq+H_Board,0)-IF(AND($B139&gt;=1,$B139&lt;=T_Hold),H_ServNPL,0)</f>
        <v>-0</v>
      </c>
      <c r="F339" s="19" t="n">
        <f aca="false">-IF($B139=0,H_Acq+H_Board,0)-IF(AND($B139&gt;=1,$B139&lt;=T_Hold),H_ServNPL,0)</f>
        <v>-0</v>
      </c>
      <c r="G339" s="19" t="n">
        <f aca="false">-IF($B139=0,H_Acq+H_Board,0)-IF(AND($B139&gt;=1,$B139&lt;=T_Hold),H_ServNPL,0)</f>
        <v>-0</v>
      </c>
      <c r="H339" s="19" t="n">
        <f aca="false">-IF($B139=0,H_Acq+H_Board,0)-IF(AND($B139&gt;=1,$B139&lt;=T_Hold),H_ServNPL,0)</f>
        <v>-0</v>
      </c>
      <c r="I339" s="19" t="n">
        <f aca="false">-IF($B139=0,H_Acq+H_Board,0)-IF(AND($B139&gt;=1,$B139&lt;=T_Hold),H_ServNPL,0)</f>
        <v>-0</v>
      </c>
      <c r="J339" s="19" t="n">
        <f aca="false">-IF($B139=0,H_Acq+H_Board,0)-IF(AND($B139&gt;=1,$B139&lt;=T_Hold),H_ServNPL,0)</f>
        <v>-0</v>
      </c>
    </row>
    <row r="340" customFormat="false" ht="15" hidden="false" customHeight="false" outlineLevel="0" collapsed="false">
      <c r="B340" s="0" t="n">
        <v>39</v>
      </c>
      <c r="C340" s="19" t="n">
        <f aca="false">-IF($B140=0,H_Acq+H_Board,0)-IF(AND($B140&gt;=1,$B140&lt;=T_Hold),H_ServNPL,0)</f>
        <v>-0</v>
      </c>
      <c r="D340" s="19" t="n">
        <f aca="false">-IF($B140=0,H_Acq+H_Board,0)-IF(AND($B140&gt;=1,$B140&lt;=T_Hold),H_ServNPL,0)</f>
        <v>-0</v>
      </c>
      <c r="E340" s="19" t="n">
        <f aca="false">-IF($B140=0,H_Acq+H_Board,0)-IF(AND($B140&gt;=1,$B140&lt;=T_Hold),H_ServNPL,0)</f>
        <v>-0</v>
      </c>
      <c r="F340" s="19" t="n">
        <f aca="false">-IF($B140=0,H_Acq+H_Board,0)-IF(AND($B140&gt;=1,$B140&lt;=T_Hold),H_ServNPL,0)</f>
        <v>-0</v>
      </c>
      <c r="G340" s="19" t="n">
        <f aca="false">-IF($B140=0,H_Acq+H_Board,0)-IF(AND($B140&gt;=1,$B140&lt;=T_Hold),H_ServNPL,0)</f>
        <v>-0</v>
      </c>
      <c r="H340" s="19" t="n">
        <f aca="false">-IF($B140=0,H_Acq+H_Board,0)-IF(AND($B140&gt;=1,$B140&lt;=T_Hold),H_ServNPL,0)</f>
        <v>-0</v>
      </c>
      <c r="I340" s="19" t="n">
        <f aca="false">-IF($B140=0,H_Acq+H_Board,0)-IF(AND($B140&gt;=1,$B140&lt;=T_Hold),H_ServNPL,0)</f>
        <v>-0</v>
      </c>
      <c r="J340" s="19" t="n">
        <f aca="false">-IF($B140=0,H_Acq+H_Board,0)-IF(AND($B140&gt;=1,$B140&lt;=T_Hold),H_ServNPL,0)</f>
        <v>-0</v>
      </c>
    </row>
    <row r="341" customFormat="false" ht="15" hidden="false" customHeight="false" outlineLevel="0" collapsed="false">
      <c r="B341" s="0" t="n">
        <v>40</v>
      </c>
      <c r="C341" s="19" t="n">
        <f aca="false">-IF($B141=0,H_Acq+H_Board,0)-IF(AND($B141&gt;=1,$B141&lt;=T_Hold),H_ServNPL,0)</f>
        <v>-0</v>
      </c>
      <c r="D341" s="19" t="n">
        <f aca="false">-IF($B141=0,H_Acq+H_Board,0)-IF(AND($B141&gt;=1,$B141&lt;=T_Hold),H_ServNPL,0)</f>
        <v>-0</v>
      </c>
      <c r="E341" s="19" t="n">
        <f aca="false">-IF($B141=0,H_Acq+H_Board,0)-IF(AND($B141&gt;=1,$B141&lt;=T_Hold),H_ServNPL,0)</f>
        <v>-0</v>
      </c>
      <c r="F341" s="19" t="n">
        <f aca="false">-IF($B141=0,H_Acq+H_Board,0)-IF(AND($B141&gt;=1,$B141&lt;=T_Hold),H_ServNPL,0)</f>
        <v>-0</v>
      </c>
      <c r="G341" s="19" t="n">
        <f aca="false">-IF($B141=0,H_Acq+H_Board,0)-IF(AND($B141&gt;=1,$B141&lt;=T_Hold),H_ServNPL,0)</f>
        <v>-0</v>
      </c>
      <c r="H341" s="19" t="n">
        <f aca="false">-IF($B141=0,H_Acq+H_Board,0)-IF(AND($B141&gt;=1,$B141&lt;=T_Hold),H_ServNPL,0)</f>
        <v>-0</v>
      </c>
      <c r="I341" s="19" t="n">
        <f aca="false">-IF($B141=0,H_Acq+H_Board,0)-IF(AND($B141&gt;=1,$B141&lt;=T_Hold),H_ServNPL,0)</f>
        <v>-0</v>
      </c>
      <c r="J341" s="19" t="n">
        <f aca="false">-IF($B141=0,H_Acq+H_Board,0)-IF(AND($B141&gt;=1,$B141&lt;=T_Hold),H_ServNPL,0)</f>
        <v>-0</v>
      </c>
    </row>
    <row r="342" customFormat="false" ht="15" hidden="false" customHeight="false" outlineLevel="0" collapsed="false">
      <c r="B342" s="0" t="n">
        <v>41</v>
      </c>
      <c r="C342" s="19" t="n">
        <f aca="false">-IF($B142=0,H_Acq+H_Board,0)-IF(AND($B142&gt;=1,$B142&lt;=T_Hold),H_ServNPL,0)</f>
        <v>-0</v>
      </c>
      <c r="D342" s="19" t="n">
        <f aca="false">-IF($B142=0,H_Acq+H_Board,0)-IF(AND($B142&gt;=1,$B142&lt;=T_Hold),H_ServNPL,0)</f>
        <v>-0</v>
      </c>
      <c r="E342" s="19" t="n">
        <f aca="false">-IF($B142=0,H_Acq+H_Board,0)-IF(AND($B142&gt;=1,$B142&lt;=T_Hold),H_ServNPL,0)</f>
        <v>-0</v>
      </c>
      <c r="F342" s="19" t="n">
        <f aca="false">-IF($B142=0,H_Acq+H_Board,0)-IF(AND($B142&gt;=1,$B142&lt;=T_Hold),H_ServNPL,0)</f>
        <v>-0</v>
      </c>
      <c r="G342" s="19" t="n">
        <f aca="false">-IF($B142=0,H_Acq+H_Board,0)-IF(AND($B142&gt;=1,$B142&lt;=T_Hold),H_ServNPL,0)</f>
        <v>-0</v>
      </c>
      <c r="H342" s="19" t="n">
        <f aca="false">-IF($B142=0,H_Acq+H_Board,0)-IF(AND($B142&gt;=1,$B142&lt;=T_Hold),H_ServNPL,0)</f>
        <v>-0</v>
      </c>
      <c r="I342" s="19" t="n">
        <f aca="false">-IF($B142=0,H_Acq+H_Board,0)-IF(AND($B142&gt;=1,$B142&lt;=T_Hold),H_ServNPL,0)</f>
        <v>-0</v>
      </c>
      <c r="J342" s="19" t="n">
        <f aca="false">-IF($B142=0,H_Acq+H_Board,0)-IF(AND($B142&gt;=1,$B142&lt;=T_Hold),H_ServNPL,0)</f>
        <v>-0</v>
      </c>
    </row>
    <row r="343" customFormat="false" ht="15" hidden="false" customHeight="false" outlineLevel="0" collapsed="false">
      <c r="B343" s="0" t="n">
        <v>42</v>
      </c>
      <c r="C343" s="19" t="n">
        <f aca="false">-IF($B143=0,H_Acq+H_Board,0)-IF(AND($B143&gt;=1,$B143&lt;=T_Hold),H_ServNPL,0)</f>
        <v>-0</v>
      </c>
      <c r="D343" s="19" t="n">
        <f aca="false">-IF($B143=0,H_Acq+H_Board,0)-IF(AND($B143&gt;=1,$B143&lt;=T_Hold),H_ServNPL,0)</f>
        <v>-0</v>
      </c>
      <c r="E343" s="19" t="n">
        <f aca="false">-IF($B143=0,H_Acq+H_Board,0)-IF(AND($B143&gt;=1,$B143&lt;=T_Hold),H_ServNPL,0)</f>
        <v>-0</v>
      </c>
      <c r="F343" s="19" t="n">
        <f aca="false">-IF($B143=0,H_Acq+H_Board,0)-IF(AND($B143&gt;=1,$B143&lt;=T_Hold),H_ServNPL,0)</f>
        <v>-0</v>
      </c>
      <c r="G343" s="19" t="n">
        <f aca="false">-IF($B143=0,H_Acq+H_Board,0)-IF(AND($B143&gt;=1,$B143&lt;=T_Hold),H_ServNPL,0)</f>
        <v>-0</v>
      </c>
      <c r="H343" s="19" t="n">
        <f aca="false">-IF($B143=0,H_Acq+H_Board,0)-IF(AND($B143&gt;=1,$B143&lt;=T_Hold),H_ServNPL,0)</f>
        <v>-0</v>
      </c>
      <c r="I343" s="19" t="n">
        <f aca="false">-IF($B143=0,H_Acq+H_Board,0)-IF(AND($B143&gt;=1,$B143&lt;=T_Hold),H_ServNPL,0)</f>
        <v>-0</v>
      </c>
      <c r="J343" s="19" t="n">
        <f aca="false">-IF($B143=0,H_Acq+H_Board,0)-IF(AND($B143&gt;=1,$B143&lt;=T_Hold),H_ServNPL,0)</f>
        <v>-0</v>
      </c>
    </row>
    <row r="344" customFormat="false" ht="15" hidden="false" customHeight="false" outlineLevel="0" collapsed="false">
      <c r="B344" s="0" t="n">
        <v>43</v>
      </c>
      <c r="C344" s="19" t="n">
        <f aca="false">-IF($B144=0,H_Acq+H_Board,0)-IF(AND($B144&gt;=1,$B144&lt;=T_Hold),H_ServNPL,0)</f>
        <v>-0</v>
      </c>
      <c r="D344" s="19" t="n">
        <f aca="false">-IF($B144=0,H_Acq+H_Board,0)-IF(AND($B144&gt;=1,$B144&lt;=T_Hold),H_ServNPL,0)</f>
        <v>-0</v>
      </c>
      <c r="E344" s="19" t="n">
        <f aca="false">-IF($B144=0,H_Acq+H_Board,0)-IF(AND($B144&gt;=1,$B144&lt;=T_Hold),H_ServNPL,0)</f>
        <v>-0</v>
      </c>
      <c r="F344" s="19" t="n">
        <f aca="false">-IF($B144=0,H_Acq+H_Board,0)-IF(AND($B144&gt;=1,$B144&lt;=T_Hold),H_ServNPL,0)</f>
        <v>-0</v>
      </c>
      <c r="G344" s="19" t="n">
        <f aca="false">-IF($B144=0,H_Acq+H_Board,0)-IF(AND($B144&gt;=1,$B144&lt;=T_Hold),H_ServNPL,0)</f>
        <v>-0</v>
      </c>
      <c r="H344" s="19" t="n">
        <f aca="false">-IF($B144=0,H_Acq+H_Board,0)-IF(AND($B144&gt;=1,$B144&lt;=T_Hold),H_ServNPL,0)</f>
        <v>-0</v>
      </c>
      <c r="I344" s="19" t="n">
        <f aca="false">-IF($B144=0,H_Acq+H_Board,0)-IF(AND($B144&gt;=1,$B144&lt;=T_Hold),H_ServNPL,0)</f>
        <v>-0</v>
      </c>
      <c r="J344" s="19" t="n">
        <f aca="false">-IF($B144=0,H_Acq+H_Board,0)-IF(AND($B144&gt;=1,$B144&lt;=T_Hold),H_ServNPL,0)</f>
        <v>-0</v>
      </c>
    </row>
    <row r="345" customFormat="false" ht="15" hidden="false" customHeight="false" outlineLevel="0" collapsed="false">
      <c r="B345" s="0" t="n">
        <v>44</v>
      </c>
      <c r="C345" s="19" t="n">
        <f aca="false">-IF($B145=0,H_Acq+H_Board,0)-IF(AND($B145&gt;=1,$B145&lt;=T_Hold),H_ServNPL,0)</f>
        <v>-0</v>
      </c>
      <c r="D345" s="19" t="n">
        <f aca="false">-IF($B145=0,H_Acq+H_Board,0)-IF(AND($B145&gt;=1,$B145&lt;=T_Hold),H_ServNPL,0)</f>
        <v>-0</v>
      </c>
      <c r="E345" s="19" t="n">
        <f aca="false">-IF($B145=0,H_Acq+H_Board,0)-IF(AND($B145&gt;=1,$B145&lt;=T_Hold),H_ServNPL,0)</f>
        <v>-0</v>
      </c>
      <c r="F345" s="19" t="n">
        <f aca="false">-IF($B145=0,H_Acq+H_Board,0)-IF(AND($B145&gt;=1,$B145&lt;=T_Hold),H_ServNPL,0)</f>
        <v>-0</v>
      </c>
      <c r="G345" s="19" t="n">
        <f aca="false">-IF($B145=0,H_Acq+H_Board,0)-IF(AND($B145&gt;=1,$B145&lt;=T_Hold),H_ServNPL,0)</f>
        <v>-0</v>
      </c>
      <c r="H345" s="19" t="n">
        <f aca="false">-IF($B145=0,H_Acq+H_Board,0)-IF(AND($B145&gt;=1,$B145&lt;=T_Hold),H_ServNPL,0)</f>
        <v>-0</v>
      </c>
      <c r="I345" s="19" t="n">
        <f aca="false">-IF($B145=0,H_Acq+H_Board,0)-IF(AND($B145&gt;=1,$B145&lt;=T_Hold),H_ServNPL,0)</f>
        <v>-0</v>
      </c>
      <c r="J345" s="19" t="n">
        <f aca="false">-IF($B145=0,H_Acq+H_Board,0)-IF(AND($B145&gt;=1,$B145&lt;=T_Hold),H_ServNPL,0)</f>
        <v>-0</v>
      </c>
    </row>
    <row r="346" customFormat="false" ht="15" hidden="false" customHeight="false" outlineLevel="0" collapsed="false">
      <c r="B346" s="0" t="n">
        <v>45</v>
      </c>
      <c r="C346" s="19" t="n">
        <f aca="false">-IF($B146=0,H_Acq+H_Board,0)-IF(AND($B146&gt;=1,$B146&lt;=T_Hold),H_ServNPL,0)</f>
        <v>-0</v>
      </c>
      <c r="D346" s="19" t="n">
        <f aca="false">-IF($B146=0,H_Acq+H_Board,0)-IF(AND($B146&gt;=1,$B146&lt;=T_Hold),H_ServNPL,0)</f>
        <v>-0</v>
      </c>
      <c r="E346" s="19" t="n">
        <f aca="false">-IF($B146=0,H_Acq+H_Board,0)-IF(AND($B146&gt;=1,$B146&lt;=T_Hold),H_ServNPL,0)</f>
        <v>-0</v>
      </c>
      <c r="F346" s="19" t="n">
        <f aca="false">-IF($B146=0,H_Acq+H_Board,0)-IF(AND($B146&gt;=1,$B146&lt;=T_Hold),H_ServNPL,0)</f>
        <v>-0</v>
      </c>
      <c r="G346" s="19" t="n">
        <f aca="false">-IF($B146=0,H_Acq+H_Board,0)-IF(AND($B146&gt;=1,$B146&lt;=T_Hold),H_ServNPL,0)</f>
        <v>-0</v>
      </c>
      <c r="H346" s="19" t="n">
        <f aca="false">-IF($B146=0,H_Acq+H_Board,0)-IF(AND($B146&gt;=1,$B146&lt;=T_Hold),H_ServNPL,0)</f>
        <v>-0</v>
      </c>
      <c r="I346" s="19" t="n">
        <f aca="false">-IF($B146=0,H_Acq+H_Board,0)-IF(AND($B146&gt;=1,$B146&lt;=T_Hold),H_ServNPL,0)</f>
        <v>-0</v>
      </c>
      <c r="J346" s="19" t="n">
        <f aca="false">-IF($B146=0,H_Acq+H_Board,0)-IF(AND($B146&gt;=1,$B146&lt;=T_Hold),H_ServNPL,0)</f>
        <v>-0</v>
      </c>
    </row>
    <row r="347" customFormat="false" ht="15" hidden="false" customHeight="false" outlineLevel="0" collapsed="false">
      <c r="B347" s="0" t="n">
        <v>46</v>
      </c>
      <c r="C347" s="19" t="n">
        <f aca="false">-IF($B147=0,H_Acq+H_Board,0)-IF(AND($B147&gt;=1,$B147&lt;=T_Hold),H_ServNPL,0)</f>
        <v>-0</v>
      </c>
      <c r="D347" s="19" t="n">
        <f aca="false">-IF($B147=0,H_Acq+H_Board,0)-IF(AND($B147&gt;=1,$B147&lt;=T_Hold),H_ServNPL,0)</f>
        <v>-0</v>
      </c>
      <c r="E347" s="19" t="n">
        <f aca="false">-IF($B147=0,H_Acq+H_Board,0)-IF(AND($B147&gt;=1,$B147&lt;=T_Hold),H_ServNPL,0)</f>
        <v>-0</v>
      </c>
      <c r="F347" s="19" t="n">
        <f aca="false">-IF($B147=0,H_Acq+H_Board,0)-IF(AND($B147&gt;=1,$B147&lt;=T_Hold),H_ServNPL,0)</f>
        <v>-0</v>
      </c>
      <c r="G347" s="19" t="n">
        <f aca="false">-IF($B147=0,H_Acq+H_Board,0)-IF(AND($B147&gt;=1,$B147&lt;=T_Hold),H_ServNPL,0)</f>
        <v>-0</v>
      </c>
      <c r="H347" s="19" t="n">
        <f aca="false">-IF($B147=0,H_Acq+H_Board,0)-IF(AND($B147&gt;=1,$B147&lt;=T_Hold),H_ServNPL,0)</f>
        <v>-0</v>
      </c>
      <c r="I347" s="19" t="n">
        <f aca="false">-IF($B147=0,H_Acq+H_Board,0)-IF(AND($B147&gt;=1,$B147&lt;=T_Hold),H_ServNPL,0)</f>
        <v>-0</v>
      </c>
      <c r="J347" s="19" t="n">
        <f aca="false">-IF($B147=0,H_Acq+H_Board,0)-IF(AND($B147&gt;=1,$B147&lt;=T_Hold),H_ServNPL,0)</f>
        <v>-0</v>
      </c>
    </row>
    <row r="348" customFormat="false" ht="15" hidden="false" customHeight="false" outlineLevel="0" collapsed="false">
      <c r="B348" s="0" t="n">
        <v>47</v>
      </c>
      <c r="C348" s="19" t="n">
        <f aca="false">-IF($B148=0,H_Acq+H_Board,0)-IF(AND($B148&gt;=1,$B148&lt;=T_Hold),H_ServNPL,0)</f>
        <v>-0</v>
      </c>
      <c r="D348" s="19" t="n">
        <f aca="false">-IF($B148=0,H_Acq+H_Board,0)-IF(AND($B148&gt;=1,$B148&lt;=T_Hold),H_ServNPL,0)</f>
        <v>-0</v>
      </c>
      <c r="E348" s="19" t="n">
        <f aca="false">-IF($B148=0,H_Acq+H_Board,0)-IF(AND($B148&gt;=1,$B148&lt;=T_Hold),H_ServNPL,0)</f>
        <v>-0</v>
      </c>
      <c r="F348" s="19" t="n">
        <f aca="false">-IF($B148=0,H_Acq+H_Board,0)-IF(AND($B148&gt;=1,$B148&lt;=T_Hold),H_ServNPL,0)</f>
        <v>-0</v>
      </c>
      <c r="G348" s="19" t="n">
        <f aca="false">-IF($B148=0,H_Acq+H_Board,0)-IF(AND($B148&gt;=1,$B148&lt;=T_Hold),H_ServNPL,0)</f>
        <v>-0</v>
      </c>
      <c r="H348" s="19" t="n">
        <f aca="false">-IF($B148=0,H_Acq+H_Board,0)-IF(AND($B148&gt;=1,$B148&lt;=T_Hold),H_ServNPL,0)</f>
        <v>-0</v>
      </c>
      <c r="I348" s="19" t="n">
        <f aca="false">-IF($B148=0,H_Acq+H_Board,0)-IF(AND($B148&gt;=1,$B148&lt;=T_Hold),H_ServNPL,0)</f>
        <v>-0</v>
      </c>
      <c r="J348" s="19" t="n">
        <f aca="false">-IF($B148=0,H_Acq+H_Board,0)-IF(AND($B148&gt;=1,$B148&lt;=T_Hold),H_ServNPL,0)</f>
        <v>-0</v>
      </c>
    </row>
    <row r="349" customFormat="false" ht="15" hidden="false" customHeight="false" outlineLevel="0" collapsed="false">
      <c r="B349" s="0" t="n">
        <v>48</v>
      </c>
      <c r="C349" s="19" t="n">
        <f aca="false">-IF($B149=0,H_Acq+H_Board,0)-IF(AND($B149&gt;=1,$B149&lt;=T_Hold),H_ServNPL,0)</f>
        <v>-0</v>
      </c>
      <c r="D349" s="19" t="n">
        <f aca="false">-IF($B149=0,H_Acq+H_Board,0)-IF(AND($B149&gt;=1,$B149&lt;=T_Hold),H_ServNPL,0)</f>
        <v>-0</v>
      </c>
      <c r="E349" s="19" t="n">
        <f aca="false">-IF($B149=0,H_Acq+H_Board,0)-IF(AND($B149&gt;=1,$B149&lt;=T_Hold),H_ServNPL,0)</f>
        <v>-0</v>
      </c>
      <c r="F349" s="19" t="n">
        <f aca="false">-IF($B149=0,H_Acq+H_Board,0)-IF(AND($B149&gt;=1,$B149&lt;=T_Hold),H_ServNPL,0)</f>
        <v>-0</v>
      </c>
      <c r="G349" s="19" t="n">
        <f aca="false">-IF($B149=0,H_Acq+H_Board,0)-IF(AND($B149&gt;=1,$B149&lt;=T_Hold),H_ServNPL,0)</f>
        <v>-0</v>
      </c>
      <c r="H349" s="19" t="n">
        <f aca="false">-IF($B149=0,H_Acq+H_Board,0)-IF(AND($B149&gt;=1,$B149&lt;=T_Hold),H_ServNPL,0)</f>
        <v>-0</v>
      </c>
      <c r="I349" s="19" t="n">
        <f aca="false">-IF($B149=0,H_Acq+H_Board,0)-IF(AND($B149&gt;=1,$B149&lt;=T_Hold),H_ServNPL,0)</f>
        <v>-0</v>
      </c>
      <c r="J349" s="19" t="n">
        <f aca="false">-IF($B149=0,H_Acq+H_Board,0)-IF(AND($B149&gt;=1,$B149&lt;=T_Hold),H_ServNPL,0)</f>
        <v>-0</v>
      </c>
    </row>
    <row r="350" customFormat="false" ht="15" hidden="false" customHeight="false" outlineLevel="0" collapsed="false">
      <c r="B350" s="0" t="n">
        <v>49</v>
      </c>
      <c r="C350" s="19" t="n">
        <f aca="false">-IF($B150=0,H_Acq+H_Board,0)-IF(AND($B150&gt;=1,$B150&lt;=T_Hold),H_ServNPL,0)</f>
        <v>-0</v>
      </c>
      <c r="D350" s="19" t="n">
        <f aca="false">-IF($B150=0,H_Acq+H_Board,0)-IF(AND($B150&gt;=1,$B150&lt;=T_Hold),H_ServNPL,0)</f>
        <v>-0</v>
      </c>
      <c r="E350" s="19" t="n">
        <f aca="false">-IF($B150=0,H_Acq+H_Board,0)-IF(AND($B150&gt;=1,$B150&lt;=T_Hold),H_ServNPL,0)</f>
        <v>-0</v>
      </c>
      <c r="F350" s="19" t="n">
        <f aca="false">-IF($B150=0,H_Acq+H_Board,0)-IF(AND($B150&gt;=1,$B150&lt;=T_Hold),H_ServNPL,0)</f>
        <v>-0</v>
      </c>
      <c r="G350" s="19" t="n">
        <f aca="false">-IF($B150=0,H_Acq+H_Board,0)-IF(AND($B150&gt;=1,$B150&lt;=T_Hold),H_ServNPL,0)</f>
        <v>-0</v>
      </c>
      <c r="H350" s="19" t="n">
        <f aca="false">-IF($B150=0,H_Acq+H_Board,0)-IF(AND($B150&gt;=1,$B150&lt;=T_Hold),H_ServNPL,0)</f>
        <v>-0</v>
      </c>
      <c r="I350" s="19" t="n">
        <f aca="false">-IF($B150=0,H_Acq+H_Board,0)-IF(AND($B150&gt;=1,$B150&lt;=T_Hold),H_ServNPL,0)</f>
        <v>-0</v>
      </c>
      <c r="J350" s="19" t="n">
        <f aca="false">-IF($B150=0,H_Acq+H_Board,0)-IF(AND($B150&gt;=1,$B150&lt;=T_Hold),H_ServNPL,0)</f>
        <v>-0</v>
      </c>
    </row>
    <row r="351" customFormat="false" ht="15" hidden="false" customHeight="false" outlineLevel="0" collapsed="false">
      <c r="B351" s="0" t="n">
        <v>50</v>
      </c>
      <c r="C351" s="19" t="n">
        <f aca="false">-IF($B151=0,H_Acq+H_Board,0)-IF(AND($B151&gt;=1,$B151&lt;=T_Hold),H_ServNPL,0)</f>
        <v>-0</v>
      </c>
      <c r="D351" s="19" t="n">
        <f aca="false">-IF($B151=0,H_Acq+H_Board,0)-IF(AND($B151&gt;=1,$B151&lt;=T_Hold),H_ServNPL,0)</f>
        <v>-0</v>
      </c>
      <c r="E351" s="19" t="n">
        <f aca="false">-IF($B151=0,H_Acq+H_Board,0)-IF(AND($B151&gt;=1,$B151&lt;=T_Hold),H_ServNPL,0)</f>
        <v>-0</v>
      </c>
      <c r="F351" s="19" t="n">
        <f aca="false">-IF($B151=0,H_Acq+H_Board,0)-IF(AND($B151&gt;=1,$B151&lt;=T_Hold),H_ServNPL,0)</f>
        <v>-0</v>
      </c>
      <c r="G351" s="19" t="n">
        <f aca="false">-IF($B151=0,H_Acq+H_Board,0)-IF(AND($B151&gt;=1,$B151&lt;=T_Hold),H_ServNPL,0)</f>
        <v>-0</v>
      </c>
      <c r="H351" s="19" t="n">
        <f aca="false">-IF($B151=0,H_Acq+H_Board,0)-IF(AND($B151&gt;=1,$B151&lt;=T_Hold),H_ServNPL,0)</f>
        <v>-0</v>
      </c>
      <c r="I351" s="19" t="n">
        <f aca="false">-IF($B151=0,H_Acq+H_Board,0)-IF(AND($B151&gt;=1,$B151&lt;=T_Hold),H_ServNPL,0)</f>
        <v>-0</v>
      </c>
      <c r="J351" s="19" t="n">
        <f aca="false">-IF($B151=0,H_Acq+H_Board,0)-IF(AND($B151&gt;=1,$B151&lt;=T_Hold),H_ServNPL,0)</f>
        <v>-0</v>
      </c>
    </row>
    <row r="352" customFormat="false" ht="15" hidden="false" customHeight="false" outlineLevel="0" collapsed="false">
      <c r="B352" s="0" t="n">
        <v>51</v>
      </c>
      <c r="C352" s="19" t="n">
        <f aca="false">-IF($B152=0,H_Acq+H_Board,0)-IF(AND($B152&gt;=1,$B152&lt;=T_Hold),H_ServNPL,0)</f>
        <v>-0</v>
      </c>
      <c r="D352" s="19" t="n">
        <f aca="false">-IF($B152=0,H_Acq+H_Board,0)-IF(AND($B152&gt;=1,$B152&lt;=T_Hold),H_ServNPL,0)</f>
        <v>-0</v>
      </c>
      <c r="E352" s="19" t="n">
        <f aca="false">-IF($B152=0,H_Acq+H_Board,0)-IF(AND($B152&gt;=1,$B152&lt;=T_Hold),H_ServNPL,0)</f>
        <v>-0</v>
      </c>
      <c r="F352" s="19" t="n">
        <f aca="false">-IF($B152=0,H_Acq+H_Board,0)-IF(AND($B152&gt;=1,$B152&lt;=T_Hold),H_ServNPL,0)</f>
        <v>-0</v>
      </c>
      <c r="G352" s="19" t="n">
        <f aca="false">-IF($B152=0,H_Acq+H_Board,0)-IF(AND($B152&gt;=1,$B152&lt;=T_Hold),H_ServNPL,0)</f>
        <v>-0</v>
      </c>
      <c r="H352" s="19" t="n">
        <f aca="false">-IF($B152=0,H_Acq+H_Board,0)-IF(AND($B152&gt;=1,$B152&lt;=T_Hold),H_ServNPL,0)</f>
        <v>-0</v>
      </c>
      <c r="I352" s="19" t="n">
        <f aca="false">-IF($B152=0,H_Acq+H_Board,0)-IF(AND($B152&gt;=1,$B152&lt;=T_Hold),H_ServNPL,0)</f>
        <v>-0</v>
      </c>
      <c r="J352" s="19" t="n">
        <f aca="false">-IF($B152=0,H_Acq+H_Board,0)-IF(AND($B152&gt;=1,$B152&lt;=T_Hold),H_ServNPL,0)</f>
        <v>-0</v>
      </c>
    </row>
    <row r="353" customFormat="false" ht="15" hidden="false" customHeight="false" outlineLevel="0" collapsed="false">
      <c r="B353" s="0" t="n">
        <v>52</v>
      </c>
      <c r="C353" s="19" t="n">
        <f aca="false">-IF($B153=0,H_Acq+H_Board,0)-IF(AND($B153&gt;=1,$B153&lt;=T_Hold),H_ServNPL,0)</f>
        <v>-0</v>
      </c>
      <c r="D353" s="19" t="n">
        <f aca="false">-IF($B153=0,H_Acq+H_Board,0)-IF(AND($B153&gt;=1,$B153&lt;=T_Hold),H_ServNPL,0)</f>
        <v>-0</v>
      </c>
      <c r="E353" s="19" t="n">
        <f aca="false">-IF($B153=0,H_Acq+H_Board,0)-IF(AND($B153&gt;=1,$B153&lt;=T_Hold),H_ServNPL,0)</f>
        <v>-0</v>
      </c>
      <c r="F353" s="19" t="n">
        <f aca="false">-IF($B153=0,H_Acq+H_Board,0)-IF(AND($B153&gt;=1,$B153&lt;=T_Hold),H_ServNPL,0)</f>
        <v>-0</v>
      </c>
      <c r="G353" s="19" t="n">
        <f aca="false">-IF($B153=0,H_Acq+H_Board,0)-IF(AND($B153&gt;=1,$B153&lt;=T_Hold),H_ServNPL,0)</f>
        <v>-0</v>
      </c>
      <c r="H353" s="19" t="n">
        <f aca="false">-IF($B153=0,H_Acq+H_Board,0)-IF(AND($B153&gt;=1,$B153&lt;=T_Hold),H_ServNPL,0)</f>
        <v>-0</v>
      </c>
      <c r="I353" s="19" t="n">
        <f aca="false">-IF($B153=0,H_Acq+H_Board,0)-IF(AND($B153&gt;=1,$B153&lt;=T_Hold),H_ServNPL,0)</f>
        <v>-0</v>
      </c>
      <c r="J353" s="19" t="n">
        <f aca="false">-IF($B153=0,H_Acq+H_Board,0)-IF(AND($B153&gt;=1,$B153&lt;=T_Hold),H_ServNPL,0)</f>
        <v>-0</v>
      </c>
    </row>
    <row r="354" customFormat="false" ht="15" hidden="false" customHeight="false" outlineLevel="0" collapsed="false">
      <c r="B354" s="0" t="n">
        <v>53</v>
      </c>
      <c r="C354" s="19" t="n">
        <f aca="false">-IF($B154=0,H_Acq+H_Board,0)-IF(AND($B154&gt;=1,$B154&lt;=T_Hold),H_ServNPL,0)</f>
        <v>-0</v>
      </c>
      <c r="D354" s="19" t="n">
        <f aca="false">-IF($B154=0,H_Acq+H_Board,0)-IF(AND($B154&gt;=1,$B154&lt;=T_Hold),H_ServNPL,0)</f>
        <v>-0</v>
      </c>
      <c r="E354" s="19" t="n">
        <f aca="false">-IF($B154=0,H_Acq+H_Board,0)-IF(AND($B154&gt;=1,$B154&lt;=T_Hold),H_ServNPL,0)</f>
        <v>-0</v>
      </c>
      <c r="F354" s="19" t="n">
        <f aca="false">-IF($B154=0,H_Acq+H_Board,0)-IF(AND($B154&gt;=1,$B154&lt;=T_Hold),H_ServNPL,0)</f>
        <v>-0</v>
      </c>
      <c r="G354" s="19" t="n">
        <f aca="false">-IF($B154=0,H_Acq+H_Board,0)-IF(AND($B154&gt;=1,$B154&lt;=T_Hold),H_ServNPL,0)</f>
        <v>-0</v>
      </c>
      <c r="H354" s="19" t="n">
        <f aca="false">-IF($B154=0,H_Acq+H_Board,0)-IF(AND($B154&gt;=1,$B154&lt;=T_Hold),H_ServNPL,0)</f>
        <v>-0</v>
      </c>
      <c r="I354" s="19" t="n">
        <f aca="false">-IF($B154=0,H_Acq+H_Board,0)-IF(AND($B154&gt;=1,$B154&lt;=T_Hold),H_ServNPL,0)</f>
        <v>-0</v>
      </c>
      <c r="J354" s="19" t="n">
        <f aca="false">-IF($B154=0,H_Acq+H_Board,0)-IF(AND($B154&gt;=1,$B154&lt;=T_Hold),H_ServNPL,0)</f>
        <v>-0</v>
      </c>
    </row>
    <row r="355" customFormat="false" ht="15" hidden="false" customHeight="false" outlineLevel="0" collapsed="false">
      <c r="B355" s="0" t="n">
        <v>54</v>
      </c>
      <c r="C355" s="19" t="n">
        <f aca="false">-IF($B155=0,H_Acq+H_Board,0)-IF(AND($B155&gt;=1,$B155&lt;=T_Hold),H_ServNPL,0)</f>
        <v>-0</v>
      </c>
      <c r="D355" s="19" t="n">
        <f aca="false">-IF($B155=0,H_Acq+H_Board,0)-IF(AND($B155&gt;=1,$B155&lt;=T_Hold),H_ServNPL,0)</f>
        <v>-0</v>
      </c>
      <c r="E355" s="19" t="n">
        <f aca="false">-IF($B155=0,H_Acq+H_Board,0)-IF(AND($B155&gt;=1,$B155&lt;=T_Hold),H_ServNPL,0)</f>
        <v>-0</v>
      </c>
      <c r="F355" s="19" t="n">
        <f aca="false">-IF($B155=0,H_Acq+H_Board,0)-IF(AND($B155&gt;=1,$B155&lt;=T_Hold),H_ServNPL,0)</f>
        <v>-0</v>
      </c>
      <c r="G355" s="19" t="n">
        <f aca="false">-IF($B155=0,H_Acq+H_Board,0)-IF(AND($B155&gt;=1,$B155&lt;=T_Hold),H_ServNPL,0)</f>
        <v>-0</v>
      </c>
      <c r="H355" s="19" t="n">
        <f aca="false">-IF($B155=0,H_Acq+H_Board,0)-IF(AND($B155&gt;=1,$B155&lt;=T_Hold),H_ServNPL,0)</f>
        <v>-0</v>
      </c>
      <c r="I355" s="19" t="n">
        <f aca="false">-IF($B155=0,H_Acq+H_Board,0)-IF(AND($B155&gt;=1,$B155&lt;=T_Hold),H_ServNPL,0)</f>
        <v>-0</v>
      </c>
      <c r="J355" s="19" t="n">
        <f aca="false">-IF($B155=0,H_Acq+H_Board,0)-IF(AND($B155&gt;=1,$B155&lt;=T_Hold),H_ServNPL,0)</f>
        <v>-0</v>
      </c>
    </row>
    <row r="356" customFormat="false" ht="15" hidden="false" customHeight="false" outlineLevel="0" collapsed="false">
      <c r="B356" s="0" t="n">
        <v>55</v>
      </c>
      <c r="C356" s="19" t="n">
        <f aca="false">-IF($B156=0,H_Acq+H_Board,0)-IF(AND($B156&gt;=1,$B156&lt;=T_Hold),H_ServNPL,0)</f>
        <v>-0</v>
      </c>
      <c r="D356" s="19" t="n">
        <f aca="false">-IF($B156=0,H_Acq+H_Board,0)-IF(AND($B156&gt;=1,$B156&lt;=T_Hold),H_ServNPL,0)</f>
        <v>-0</v>
      </c>
      <c r="E356" s="19" t="n">
        <f aca="false">-IF($B156=0,H_Acq+H_Board,0)-IF(AND($B156&gt;=1,$B156&lt;=T_Hold),H_ServNPL,0)</f>
        <v>-0</v>
      </c>
      <c r="F356" s="19" t="n">
        <f aca="false">-IF($B156=0,H_Acq+H_Board,0)-IF(AND($B156&gt;=1,$B156&lt;=T_Hold),H_ServNPL,0)</f>
        <v>-0</v>
      </c>
      <c r="G356" s="19" t="n">
        <f aca="false">-IF($B156=0,H_Acq+H_Board,0)-IF(AND($B156&gt;=1,$B156&lt;=T_Hold),H_ServNPL,0)</f>
        <v>-0</v>
      </c>
      <c r="H356" s="19" t="n">
        <f aca="false">-IF($B156=0,H_Acq+H_Board,0)-IF(AND($B156&gt;=1,$B156&lt;=T_Hold),H_ServNPL,0)</f>
        <v>-0</v>
      </c>
      <c r="I356" s="19" t="n">
        <f aca="false">-IF($B156=0,H_Acq+H_Board,0)-IF(AND($B156&gt;=1,$B156&lt;=T_Hold),H_ServNPL,0)</f>
        <v>-0</v>
      </c>
      <c r="J356" s="19" t="n">
        <f aca="false">-IF($B156=0,H_Acq+H_Board,0)-IF(AND($B156&gt;=1,$B156&lt;=T_Hold),H_ServNPL,0)</f>
        <v>-0</v>
      </c>
    </row>
    <row r="357" customFormat="false" ht="15" hidden="false" customHeight="false" outlineLevel="0" collapsed="false">
      <c r="B357" s="0" t="n">
        <v>56</v>
      </c>
      <c r="C357" s="19" t="n">
        <f aca="false">-IF($B157=0,H_Acq+H_Board,0)-IF(AND($B157&gt;=1,$B157&lt;=T_Hold),H_ServNPL,0)</f>
        <v>-0</v>
      </c>
      <c r="D357" s="19" t="n">
        <f aca="false">-IF($B157=0,H_Acq+H_Board,0)-IF(AND($B157&gt;=1,$B157&lt;=T_Hold),H_ServNPL,0)</f>
        <v>-0</v>
      </c>
      <c r="E357" s="19" t="n">
        <f aca="false">-IF($B157=0,H_Acq+H_Board,0)-IF(AND($B157&gt;=1,$B157&lt;=T_Hold),H_ServNPL,0)</f>
        <v>-0</v>
      </c>
      <c r="F357" s="19" t="n">
        <f aca="false">-IF($B157=0,H_Acq+H_Board,0)-IF(AND($B157&gt;=1,$B157&lt;=T_Hold),H_ServNPL,0)</f>
        <v>-0</v>
      </c>
      <c r="G357" s="19" t="n">
        <f aca="false">-IF($B157=0,H_Acq+H_Board,0)-IF(AND($B157&gt;=1,$B157&lt;=T_Hold),H_ServNPL,0)</f>
        <v>-0</v>
      </c>
      <c r="H357" s="19" t="n">
        <f aca="false">-IF($B157=0,H_Acq+H_Board,0)-IF(AND($B157&gt;=1,$B157&lt;=T_Hold),H_ServNPL,0)</f>
        <v>-0</v>
      </c>
      <c r="I357" s="19" t="n">
        <f aca="false">-IF($B157=0,H_Acq+H_Board,0)-IF(AND($B157&gt;=1,$B157&lt;=T_Hold),H_ServNPL,0)</f>
        <v>-0</v>
      </c>
      <c r="J357" s="19" t="n">
        <f aca="false">-IF($B157=0,H_Acq+H_Board,0)-IF(AND($B157&gt;=1,$B157&lt;=T_Hold),H_ServNPL,0)</f>
        <v>-0</v>
      </c>
    </row>
    <row r="358" customFormat="false" ht="15" hidden="false" customHeight="false" outlineLevel="0" collapsed="false">
      <c r="B358" s="0" t="n">
        <v>57</v>
      </c>
      <c r="C358" s="19" t="n">
        <f aca="false">-IF($B158=0,H_Acq+H_Board,0)-IF(AND($B158&gt;=1,$B158&lt;=T_Hold),H_ServNPL,0)</f>
        <v>-0</v>
      </c>
      <c r="D358" s="19" t="n">
        <f aca="false">-IF($B158=0,H_Acq+H_Board,0)-IF(AND($B158&gt;=1,$B158&lt;=T_Hold),H_ServNPL,0)</f>
        <v>-0</v>
      </c>
      <c r="E358" s="19" t="n">
        <f aca="false">-IF($B158=0,H_Acq+H_Board,0)-IF(AND($B158&gt;=1,$B158&lt;=T_Hold),H_ServNPL,0)</f>
        <v>-0</v>
      </c>
      <c r="F358" s="19" t="n">
        <f aca="false">-IF($B158=0,H_Acq+H_Board,0)-IF(AND($B158&gt;=1,$B158&lt;=T_Hold),H_ServNPL,0)</f>
        <v>-0</v>
      </c>
      <c r="G358" s="19" t="n">
        <f aca="false">-IF($B158=0,H_Acq+H_Board,0)-IF(AND($B158&gt;=1,$B158&lt;=T_Hold),H_ServNPL,0)</f>
        <v>-0</v>
      </c>
      <c r="H358" s="19" t="n">
        <f aca="false">-IF($B158=0,H_Acq+H_Board,0)-IF(AND($B158&gt;=1,$B158&lt;=T_Hold),H_ServNPL,0)</f>
        <v>-0</v>
      </c>
      <c r="I358" s="19" t="n">
        <f aca="false">-IF($B158=0,H_Acq+H_Board,0)-IF(AND($B158&gt;=1,$B158&lt;=T_Hold),H_ServNPL,0)</f>
        <v>-0</v>
      </c>
      <c r="J358" s="19" t="n">
        <f aca="false">-IF($B158=0,H_Acq+H_Board,0)-IF(AND($B158&gt;=1,$B158&lt;=T_Hold),H_ServNPL,0)</f>
        <v>-0</v>
      </c>
    </row>
    <row r="359" customFormat="false" ht="15" hidden="false" customHeight="false" outlineLevel="0" collapsed="false">
      <c r="B359" s="0" t="n">
        <v>58</v>
      </c>
      <c r="C359" s="19" t="n">
        <f aca="false">-IF($B159=0,H_Acq+H_Board,0)-IF(AND($B159&gt;=1,$B159&lt;=T_Hold),H_ServNPL,0)</f>
        <v>-0</v>
      </c>
      <c r="D359" s="19" t="n">
        <f aca="false">-IF($B159=0,H_Acq+H_Board,0)-IF(AND($B159&gt;=1,$B159&lt;=T_Hold),H_ServNPL,0)</f>
        <v>-0</v>
      </c>
      <c r="E359" s="19" t="n">
        <f aca="false">-IF($B159=0,H_Acq+H_Board,0)-IF(AND($B159&gt;=1,$B159&lt;=T_Hold),H_ServNPL,0)</f>
        <v>-0</v>
      </c>
      <c r="F359" s="19" t="n">
        <f aca="false">-IF($B159=0,H_Acq+H_Board,0)-IF(AND($B159&gt;=1,$B159&lt;=T_Hold),H_ServNPL,0)</f>
        <v>-0</v>
      </c>
      <c r="G359" s="19" t="n">
        <f aca="false">-IF($B159=0,H_Acq+H_Board,0)-IF(AND($B159&gt;=1,$B159&lt;=T_Hold),H_ServNPL,0)</f>
        <v>-0</v>
      </c>
      <c r="H359" s="19" t="n">
        <f aca="false">-IF($B159=0,H_Acq+H_Board,0)-IF(AND($B159&gt;=1,$B159&lt;=T_Hold),H_ServNPL,0)</f>
        <v>-0</v>
      </c>
      <c r="I359" s="19" t="n">
        <f aca="false">-IF($B159=0,H_Acq+H_Board,0)-IF(AND($B159&gt;=1,$B159&lt;=T_Hold),H_ServNPL,0)</f>
        <v>-0</v>
      </c>
      <c r="J359" s="19" t="n">
        <f aca="false">-IF($B159=0,H_Acq+H_Board,0)-IF(AND($B159&gt;=1,$B159&lt;=T_Hold),H_ServNPL,0)</f>
        <v>-0</v>
      </c>
    </row>
    <row r="360" customFormat="false" ht="15" hidden="false" customHeight="false" outlineLevel="0" collapsed="false">
      <c r="B360" s="0" t="n">
        <v>59</v>
      </c>
      <c r="C360" s="19" t="n">
        <f aca="false">-IF($B160=0,H_Acq+H_Board,0)-IF(AND($B160&gt;=1,$B160&lt;=T_Hold),H_ServNPL,0)</f>
        <v>-0</v>
      </c>
      <c r="D360" s="19" t="n">
        <f aca="false">-IF($B160=0,H_Acq+H_Board,0)-IF(AND($B160&gt;=1,$B160&lt;=T_Hold),H_ServNPL,0)</f>
        <v>-0</v>
      </c>
      <c r="E360" s="19" t="n">
        <f aca="false">-IF($B160=0,H_Acq+H_Board,0)-IF(AND($B160&gt;=1,$B160&lt;=T_Hold),H_ServNPL,0)</f>
        <v>-0</v>
      </c>
      <c r="F360" s="19" t="n">
        <f aca="false">-IF($B160=0,H_Acq+H_Board,0)-IF(AND($B160&gt;=1,$B160&lt;=T_Hold),H_ServNPL,0)</f>
        <v>-0</v>
      </c>
      <c r="G360" s="19" t="n">
        <f aca="false">-IF($B160=0,H_Acq+H_Board,0)-IF(AND($B160&gt;=1,$B160&lt;=T_Hold),H_ServNPL,0)</f>
        <v>-0</v>
      </c>
      <c r="H360" s="19" t="n">
        <f aca="false">-IF($B160=0,H_Acq+H_Board,0)-IF(AND($B160&gt;=1,$B160&lt;=T_Hold),H_ServNPL,0)</f>
        <v>-0</v>
      </c>
      <c r="I360" s="19" t="n">
        <f aca="false">-IF($B160=0,H_Acq+H_Board,0)-IF(AND($B160&gt;=1,$B160&lt;=T_Hold),H_ServNPL,0)</f>
        <v>-0</v>
      </c>
      <c r="J360" s="19" t="n">
        <f aca="false">-IF($B160=0,H_Acq+H_Board,0)-IF(AND($B160&gt;=1,$B160&lt;=T_Hold),H_ServNPL,0)</f>
        <v>-0</v>
      </c>
    </row>
    <row r="361" customFormat="false" ht="15" hidden="false" customHeight="false" outlineLevel="0" collapsed="false">
      <c r="B361" s="0" t="n">
        <v>60</v>
      </c>
      <c r="C361" s="19" t="n">
        <f aca="false">-IF($B161=0,H_Acq+H_Board,0)-IF(AND($B161&gt;=1,$B161&lt;=T_Hold),H_ServNPL,0)</f>
        <v>-0</v>
      </c>
      <c r="D361" s="19" t="n">
        <f aca="false">-IF($B161=0,H_Acq+H_Board,0)-IF(AND($B161&gt;=1,$B161&lt;=T_Hold),H_ServNPL,0)</f>
        <v>-0</v>
      </c>
      <c r="E361" s="19" t="n">
        <f aca="false">-IF($B161=0,H_Acq+H_Board,0)-IF(AND($B161&gt;=1,$B161&lt;=T_Hold),H_ServNPL,0)</f>
        <v>-0</v>
      </c>
      <c r="F361" s="19" t="n">
        <f aca="false">-IF($B161=0,H_Acq+H_Board,0)-IF(AND($B161&gt;=1,$B161&lt;=T_Hold),H_ServNPL,0)</f>
        <v>-0</v>
      </c>
      <c r="G361" s="19" t="n">
        <f aca="false">-IF($B161=0,H_Acq+H_Board,0)-IF(AND($B161&gt;=1,$B161&lt;=T_Hold),H_ServNPL,0)</f>
        <v>-0</v>
      </c>
      <c r="H361" s="19" t="n">
        <f aca="false">-IF($B161=0,H_Acq+H_Board,0)-IF(AND($B161&gt;=1,$B161&lt;=T_Hold),H_ServNPL,0)</f>
        <v>-0</v>
      </c>
      <c r="I361" s="19" t="n">
        <f aca="false">-IF($B161=0,H_Acq+H_Board,0)-IF(AND($B161&gt;=1,$B161&lt;=T_Hold),H_ServNPL,0)</f>
        <v>-0</v>
      </c>
      <c r="J361" s="19" t="n">
        <f aca="false">-IF($B161=0,H_Acq+H_Board,0)-IF(AND($B161&gt;=1,$B161&lt;=T_Hold),H_ServNPL,0)</f>
        <v>-0</v>
      </c>
    </row>
    <row r="362" customFormat="false" ht="15" hidden="false" customHeight="false" outlineLevel="0" collapsed="false">
      <c r="B362" s="0" t="n">
        <v>61</v>
      </c>
      <c r="C362" s="19" t="n">
        <f aca="false">-IF($B162=0,H_Acq+H_Board,0)-IF(AND($B162&gt;=1,$B162&lt;=T_Hold),H_ServNPL,0)</f>
        <v>-0</v>
      </c>
      <c r="D362" s="19" t="n">
        <f aca="false">-IF($B162=0,H_Acq+H_Board,0)-IF(AND($B162&gt;=1,$B162&lt;=T_Hold),H_ServNPL,0)</f>
        <v>-0</v>
      </c>
      <c r="E362" s="19" t="n">
        <f aca="false">-IF($B162=0,H_Acq+H_Board,0)-IF(AND($B162&gt;=1,$B162&lt;=T_Hold),H_ServNPL,0)</f>
        <v>-0</v>
      </c>
      <c r="F362" s="19" t="n">
        <f aca="false">-IF($B162=0,H_Acq+H_Board,0)-IF(AND($B162&gt;=1,$B162&lt;=T_Hold),H_ServNPL,0)</f>
        <v>-0</v>
      </c>
      <c r="G362" s="19" t="n">
        <f aca="false">-IF($B162=0,H_Acq+H_Board,0)-IF(AND($B162&gt;=1,$B162&lt;=T_Hold),H_ServNPL,0)</f>
        <v>-0</v>
      </c>
      <c r="H362" s="19" t="n">
        <f aca="false">-IF($B162=0,H_Acq+H_Board,0)-IF(AND($B162&gt;=1,$B162&lt;=T_Hold),H_ServNPL,0)</f>
        <v>-0</v>
      </c>
      <c r="I362" s="19" t="n">
        <f aca="false">-IF($B162=0,H_Acq+H_Board,0)-IF(AND($B162&gt;=1,$B162&lt;=T_Hold),H_ServNPL,0)</f>
        <v>-0</v>
      </c>
      <c r="J362" s="19" t="n">
        <f aca="false">-IF($B162=0,H_Acq+H_Board,0)-IF(AND($B162&gt;=1,$B162&lt;=T_Hold),H_ServNPL,0)</f>
        <v>-0</v>
      </c>
    </row>
    <row r="363" customFormat="false" ht="15" hidden="false" customHeight="false" outlineLevel="0" collapsed="false">
      <c r="B363" s="0" t="n">
        <v>62</v>
      </c>
      <c r="C363" s="19" t="n">
        <f aca="false">-IF($B163=0,H_Acq+H_Board,0)-IF(AND($B163&gt;=1,$B163&lt;=T_Hold),H_ServNPL,0)</f>
        <v>-0</v>
      </c>
      <c r="D363" s="19" t="n">
        <f aca="false">-IF($B163=0,H_Acq+H_Board,0)-IF(AND($B163&gt;=1,$B163&lt;=T_Hold),H_ServNPL,0)</f>
        <v>-0</v>
      </c>
      <c r="E363" s="19" t="n">
        <f aca="false">-IF($B163=0,H_Acq+H_Board,0)-IF(AND($B163&gt;=1,$B163&lt;=T_Hold),H_ServNPL,0)</f>
        <v>-0</v>
      </c>
      <c r="F363" s="19" t="n">
        <f aca="false">-IF($B163=0,H_Acq+H_Board,0)-IF(AND($B163&gt;=1,$B163&lt;=T_Hold),H_ServNPL,0)</f>
        <v>-0</v>
      </c>
      <c r="G363" s="19" t="n">
        <f aca="false">-IF($B163=0,H_Acq+H_Board,0)-IF(AND($B163&gt;=1,$B163&lt;=T_Hold),H_ServNPL,0)</f>
        <v>-0</v>
      </c>
      <c r="H363" s="19" t="n">
        <f aca="false">-IF($B163=0,H_Acq+H_Board,0)-IF(AND($B163&gt;=1,$B163&lt;=T_Hold),H_ServNPL,0)</f>
        <v>-0</v>
      </c>
      <c r="I363" s="19" t="n">
        <f aca="false">-IF($B163=0,H_Acq+H_Board,0)-IF(AND($B163&gt;=1,$B163&lt;=T_Hold),H_ServNPL,0)</f>
        <v>-0</v>
      </c>
      <c r="J363" s="19" t="n">
        <f aca="false">-IF($B163=0,H_Acq+H_Board,0)-IF(AND($B163&gt;=1,$B163&lt;=T_Hold),H_ServNPL,0)</f>
        <v>-0</v>
      </c>
    </row>
    <row r="364" customFormat="false" ht="15" hidden="false" customHeight="false" outlineLevel="0" collapsed="false">
      <c r="B364" s="0" t="n">
        <v>63</v>
      </c>
      <c r="C364" s="19" t="n">
        <f aca="false">-IF($B164=0,H_Acq+H_Board,0)-IF(AND($B164&gt;=1,$B164&lt;=T_Hold),H_ServNPL,0)</f>
        <v>-0</v>
      </c>
      <c r="D364" s="19" t="n">
        <f aca="false">-IF($B164=0,H_Acq+H_Board,0)-IF(AND($B164&gt;=1,$B164&lt;=T_Hold),H_ServNPL,0)</f>
        <v>-0</v>
      </c>
      <c r="E364" s="19" t="n">
        <f aca="false">-IF($B164=0,H_Acq+H_Board,0)-IF(AND($B164&gt;=1,$B164&lt;=T_Hold),H_ServNPL,0)</f>
        <v>-0</v>
      </c>
      <c r="F364" s="19" t="n">
        <f aca="false">-IF($B164=0,H_Acq+H_Board,0)-IF(AND($B164&gt;=1,$B164&lt;=T_Hold),H_ServNPL,0)</f>
        <v>-0</v>
      </c>
      <c r="G364" s="19" t="n">
        <f aca="false">-IF($B164=0,H_Acq+H_Board,0)-IF(AND($B164&gt;=1,$B164&lt;=T_Hold),H_ServNPL,0)</f>
        <v>-0</v>
      </c>
      <c r="H364" s="19" t="n">
        <f aca="false">-IF($B164=0,H_Acq+H_Board,0)-IF(AND($B164&gt;=1,$B164&lt;=T_Hold),H_ServNPL,0)</f>
        <v>-0</v>
      </c>
      <c r="I364" s="19" t="n">
        <f aca="false">-IF($B164=0,H_Acq+H_Board,0)-IF(AND($B164&gt;=1,$B164&lt;=T_Hold),H_ServNPL,0)</f>
        <v>-0</v>
      </c>
      <c r="J364" s="19" t="n">
        <f aca="false">-IF($B164=0,H_Acq+H_Board,0)-IF(AND($B164&gt;=1,$B164&lt;=T_Hold),H_ServNPL,0)</f>
        <v>-0</v>
      </c>
    </row>
    <row r="365" customFormat="false" ht="15" hidden="false" customHeight="false" outlineLevel="0" collapsed="false">
      <c r="B365" s="0" t="n">
        <v>64</v>
      </c>
      <c r="C365" s="19" t="n">
        <f aca="false">-IF($B165=0,H_Acq+H_Board,0)-IF(AND($B165&gt;=1,$B165&lt;=T_Hold),H_ServNPL,0)</f>
        <v>-0</v>
      </c>
      <c r="D365" s="19" t="n">
        <f aca="false">-IF($B165=0,H_Acq+H_Board,0)-IF(AND($B165&gt;=1,$B165&lt;=T_Hold),H_ServNPL,0)</f>
        <v>-0</v>
      </c>
      <c r="E365" s="19" t="n">
        <f aca="false">-IF($B165=0,H_Acq+H_Board,0)-IF(AND($B165&gt;=1,$B165&lt;=T_Hold),H_ServNPL,0)</f>
        <v>-0</v>
      </c>
      <c r="F365" s="19" t="n">
        <f aca="false">-IF($B165=0,H_Acq+H_Board,0)-IF(AND($B165&gt;=1,$B165&lt;=T_Hold),H_ServNPL,0)</f>
        <v>-0</v>
      </c>
      <c r="G365" s="19" t="n">
        <f aca="false">-IF($B165=0,H_Acq+H_Board,0)-IF(AND($B165&gt;=1,$B165&lt;=T_Hold),H_ServNPL,0)</f>
        <v>-0</v>
      </c>
      <c r="H365" s="19" t="n">
        <f aca="false">-IF($B165=0,H_Acq+H_Board,0)-IF(AND($B165&gt;=1,$B165&lt;=T_Hold),H_ServNPL,0)</f>
        <v>-0</v>
      </c>
      <c r="I365" s="19" t="n">
        <f aca="false">-IF($B165=0,H_Acq+H_Board,0)-IF(AND($B165&gt;=1,$B165&lt;=T_Hold),H_ServNPL,0)</f>
        <v>-0</v>
      </c>
      <c r="J365" s="19" t="n">
        <f aca="false">-IF($B165=0,H_Acq+H_Board,0)-IF(AND($B165&gt;=1,$B165&lt;=T_Hold),H_ServNPL,0)</f>
        <v>-0</v>
      </c>
    </row>
    <row r="366" customFormat="false" ht="15" hidden="false" customHeight="false" outlineLevel="0" collapsed="false">
      <c r="B366" s="0" t="n">
        <v>65</v>
      </c>
      <c r="C366" s="19" t="n">
        <f aca="false">-IF($B166=0,H_Acq+H_Board,0)-IF(AND($B166&gt;=1,$B166&lt;=T_Hold),H_ServNPL,0)</f>
        <v>-0</v>
      </c>
      <c r="D366" s="19" t="n">
        <f aca="false">-IF($B166=0,H_Acq+H_Board,0)-IF(AND($B166&gt;=1,$B166&lt;=T_Hold),H_ServNPL,0)</f>
        <v>-0</v>
      </c>
      <c r="E366" s="19" t="n">
        <f aca="false">-IF($B166=0,H_Acq+H_Board,0)-IF(AND($B166&gt;=1,$B166&lt;=T_Hold),H_ServNPL,0)</f>
        <v>-0</v>
      </c>
      <c r="F366" s="19" t="n">
        <f aca="false">-IF($B166=0,H_Acq+H_Board,0)-IF(AND($B166&gt;=1,$B166&lt;=T_Hold),H_ServNPL,0)</f>
        <v>-0</v>
      </c>
      <c r="G366" s="19" t="n">
        <f aca="false">-IF($B166=0,H_Acq+H_Board,0)-IF(AND($B166&gt;=1,$B166&lt;=T_Hold),H_ServNPL,0)</f>
        <v>-0</v>
      </c>
      <c r="H366" s="19" t="n">
        <f aca="false">-IF($B166=0,H_Acq+H_Board,0)-IF(AND($B166&gt;=1,$B166&lt;=T_Hold),H_ServNPL,0)</f>
        <v>-0</v>
      </c>
      <c r="I366" s="19" t="n">
        <f aca="false">-IF($B166=0,H_Acq+H_Board,0)-IF(AND($B166&gt;=1,$B166&lt;=T_Hold),H_ServNPL,0)</f>
        <v>-0</v>
      </c>
      <c r="J366" s="19" t="n">
        <f aca="false">-IF($B166=0,H_Acq+H_Board,0)-IF(AND($B166&gt;=1,$B166&lt;=T_Hold),H_ServNPL,0)</f>
        <v>-0</v>
      </c>
    </row>
    <row r="367" customFormat="false" ht="15" hidden="false" customHeight="false" outlineLevel="0" collapsed="false">
      <c r="B367" s="0" t="n">
        <v>66</v>
      </c>
      <c r="C367" s="19" t="n">
        <f aca="false">-IF($B167=0,H_Acq+H_Board,0)-IF(AND($B167&gt;=1,$B167&lt;=T_Hold),H_ServNPL,0)</f>
        <v>-0</v>
      </c>
      <c r="D367" s="19" t="n">
        <f aca="false">-IF($B167=0,H_Acq+H_Board,0)-IF(AND($B167&gt;=1,$B167&lt;=T_Hold),H_ServNPL,0)</f>
        <v>-0</v>
      </c>
      <c r="E367" s="19" t="n">
        <f aca="false">-IF($B167=0,H_Acq+H_Board,0)-IF(AND($B167&gt;=1,$B167&lt;=T_Hold),H_ServNPL,0)</f>
        <v>-0</v>
      </c>
      <c r="F367" s="19" t="n">
        <f aca="false">-IF($B167=0,H_Acq+H_Board,0)-IF(AND($B167&gt;=1,$B167&lt;=T_Hold),H_ServNPL,0)</f>
        <v>-0</v>
      </c>
      <c r="G367" s="19" t="n">
        <f aca="false">-IF($B167=0,H_Acq+H_Board,0)-IF(AND($B167&gt;=1,$B167&lt;=T_Hold),H_ServNPL,0)</f>
        <v>-0</v>
      </c>
      <c r="H367" s="19" t="n">
        <f aca="false">-IF($B167=0,H_Acq+H_Board,0)-IF(AND($B167&gt;=1,$B167&lt;=T_Hold),H_ServNPL,0)</f>
        <v>-0</v>
      </c>
      <c r="I367" s="19" t="n">
        <f aca="false">-IF($B167=0,H_Acq+H_Board,0)-IF(AND($B167&gt;=1,$B167&lt;=T_Hold),H_ServNPL,0)</f>
        <v>-0</v>
      </c>
      <c r="J367" s="19" t="n">
        <f aca="false">-IF($B167=0,H_Acq+H_Board,0)-IF(AND($B167&gt;=1,$B167&lt;=T_Hold),H_ServNPL,0)</f>
        <v>-0</v>
      </c>
    </row>
    <row r="368" customFormat="false" ht="15" hidden="false" customHeight="false" outlineLevel="0" collapsed="false">
      <c r="B368" s="0" t="n">
        <v>67</v>
      </c>
      <c r="C368" s="19" t="n">
        <f aca="false">-IF($B168=0,H_Acq+H_Board,0)-IF(AND($B168&gt;=1,$B168&lt;=T_Hold),H_ServNPL,0)</f>
        <v>-0</v>
      </c>
      <c r="D368" s="19" t="n">
        <f aca="false">-IF($B168=0,H_Acq+H_Board,0)-IF(AND($B168&gt;=1,$B168&lt;=T_Hold),H_ServNPL,0)</f>
        <v>-0</v>
      </c>
      <c r="E368" s="19" t="n">
        <f aca="false">-IF($B168=0,H_Acq+H_Board,0)-IF(AND($B168&gt;=1,$B168&lt;=T_Hold),H_ServNPL,0)</f>
        <v>-0</v>
      </c>
      <c r="F368" s="19" t="n">
        <f aca="false">-IF($B168=0,H_Acq+H_Board,0)-IF(AND($B168&gt;=1,$B168&lt;=T_Hold),H_ServNPL,0)</f>
        <v>-0</v>
      </c>
      <c r="G368" s="19" t="n">
        <f aca="false">-IF($B168=0,H_Acq+H_Board,0)-IF(AND($B168&gt;=1,$B168&lt;=T_Hold),H_ServNPL,0)</f>
        <v>-0</v>
      </c>
      <c r="H368" s="19" t="n">
        <f aca="false">-IF($B168=0,H_Acq+H_Board,0)-IF(AND($B168&gt;=1,$B168&lt;=T_Hold),H_ServNPL,0)</f>
        <v>-0</v>
      </c>
      <c r="I368" s="19" t="n">
        <f aca="false">-IF($B168=0,H_Acq+H_Board,0)-IF(AND($B168&gt;=1,$B168&lt;=T_Hold),H_ServNPL,0)</f>
        <v>-0</v>
      </c>
      <c r="J368" s="19" t="n">
        <f aca="false">-IF($B168=0,H_Acq+H_Board,0)-IF(AND($B168&gt;=1,$B168&lt;=T_Hold),H_ServNPL,0)</f>
        <v>-0</v>
      </c>
    </row>
    <row r="369" customFormat="false" ht="15" hidden="false" customHeight="false" outlineLevel="0" collapsed="false">
      <c r="B369" s="0" t="n">
        <v>68</v>
      </c>
      <c r="C369" s="19" t="n">
        <f aca="false">-IF($B169=0,H_Acq+H_Board,0)-IF(AND($B169&gt;=1,$B169&lt;=T_Hold),H_ServNPL,0)</f>
        <v>-0</v>
      </c>
      <c r="D369" s="19" t="n">
        <f aca="false">-IF($B169=0,H_Acq+H_Board,0)-IF(AND($B169&gt;=1,$B169&lt;=T_Hold),H_ServNPL,0)</f>
        <v>-0</v>
      </c>
      <c r="E369" s="19" t="n">
        <f aca="false">-IF($B169=0,H_Acq+H_Board,0)-IF(AND($B169&gt;=1,$B169&lt;=T_Hold),H_ServNPL,0)</f>
        <v>-0</v>
      </c>
      <c r="F369" s="19" t="n">
        <f aca="false">-IF($B169=0,H_Acq+H_Board,0)-IF(AND($B169&gt;=1,$B169&lt;=T_Hold),H_ServNPL,0)</f>
        <v>-0</v>
      </c>
      <c r="G369" s="19" t="n">
        <f aca="false">-IF($B169=0,H_Acq+H_Board,0)-IF(AND($B169&gt;=1,$B169&lt;=T_Hold),H_ServNPL,0)</f>
        <v>-0</v>
      </c>
      <c r="H369" s="19" t="n">
        <f aca="false">-IF($B169=0,H_Acq+H_Board,0)-IF(AND($B169&gt;=1,$B169&lt;=T_Hold),H_ServNPL,0)</f>
        <v>-0</v>
      </c>
      <c r="I369" s="19" t="n">
        <f aca="false">-IF($B169=0,H_Acq+H_Board,0)-IF(AND($B169&gt;=1,$B169&lt;=T_Hold),H_ServNPL,0)</f>
        <v>-0</v>
      </c>
      <c r="J369" s="19" t="n">
        <f aca="false">-IF($B169=0,H_Acq+H_Board,0)-IF(AND($B169&gt;=1,$B169&lt;=T_Hold),H_ServNPL,0)</f>
        <v>-0</v>
      </c>
    </row>
    <row r="370" customFormat="false" ht="15" hidden="false" customHeight="false" outlineLevel="0" collapsed="false">
      <c r="B370" s="0" t="n">
        <v>69</v>
      </c>
      <c r="C370" s="19" t="n">
        <f aca="false">-IF($B170=0,H_Acq+H_Board,0)-IF(AND($B170&gt;=1,$B170&lt;=T_Hold),H_ServNPL,0)</f>
        <v>-0</v>
      </c>
      <c r="D370" s="19" t="n">
        <f aca="false">-IF($B170=0,H_Acq+H_Board,0)-IF(AND($B170&gt;=1,$B170&lt;=T_Hold),H_ServNPL,0)</f>
        <v>-0</v>
      </c>
      <c r="E370" s="19" t="n">
        <f aca="false">-IF($B170=0,H_Acq+H_Board,0)-IF(AND($B170&gt;=1,$B170&lt;=T_Hold),H_ServNPL,0)</f>
        <v>-0</v>
      </c>
      <c r="F370" s="19" t="n">
        <f aca="false">-IF($B170=0,H_Acq+H_Board,0)-IF(AND($B170&gt;=1,$B170&lt;=T_Hold),H_ServNPL,0)</f>
        <v>-0</v>
      </c>
      <c r="G370" s="19" t="n">
        <f aca="false">-IF($B170=0,H_Acq+H_Board,0)-IF(AND($B170&gt;=1,$B170&lt;=T_Hold),H_ServNPL,0)</f>
        <v>-0</v>
      </c>
      <c r="H370" s="19" t="n">
        <f aca="false">-IF($B170=0,H_Acq+H_Board,0)-IF(AND($B170&gt;=1,$B170&lt;=T_Hold),H_ServNPL,0)</f>
        <v>-0</v>
      </c>
      <c r="I370" s="19" t="n">
        <f aca="false">-IF($B170=0,H_Acq+H_Board,0)-IF(AND($B170&gt;=1,$B170&lt;=T_Hold),H_ServNPL,0)</f>
        <v>-0</v>
      </c>
      <c r="J370" s="19" t="n">
        <f aca="false">-IF($B170=0,H_Acq+H_Board,0)-IF(AND($B170&gt;=1,$B170&lt;=T_Hold),H_ServNPL,0)</f>
        <v>-0</v>
      </c>
    </row>
    <row r="371" customFormat="false" ht="15" hidden="false" customHeight="false" outlineLevel="0" collapsed="false">
      <c r="B371" s="0" t="n">
        <v>70</v>
      </c>
      <c r="C371" s="19" t="n">
        <f aca="false">-IF($B171=0,H_Acq+H_Board,0)-IF(AND($B171&gt;=1,$B171&lt;=T_Hold),H_ServNPL,0)</f>
        <v>-0</v>
      </c>
      <c r="D371" s="19" t="n">
        <f aca="false">-IF($B171=0,H_Acq+H_Board,0)-IF(AND($B171&gt;=1,$B171&lt;=T_Hold),H_ServNPL,0)</f>
        <v>-0</v>
      </c>
      <c r="E371" s="19" t="n">
        <f aca="false">-IF($B171=0,H_Acq+H_Board,0)-IF(AND($B171&gt;=1,$B171&lt;=T_Hold),H_ServNPL,0)</f>
        <v>-0</v>
      </c>
      <c r="F371" s="19" t="n">
        <f aca="false">-IF($B171=0,H_Acq+H_Board,0)-IF(AND($B171&gt;=1,$B171&lt;=T_Hold),H_ServNPL,0)</f>
        <v>-0</v>
      </c>
      <c r="G371" s="19" t="n">
        <f aca="false">-IF($B171=0,H_Acq+H_Board,0)-IF(AND($B171&gt;=1,$B171&lt;=T_Hold),H_ServNPL,0)</f>
        <v>-0</v>
      </c>
      <c r="H371" s="19" t="n">
        <f aca="false">-IF($B171=0,H_Acq+H_Board,0)-IF(AND($B171&gt;=1,$B171&lt;=T_Hold),H_ServNPL,0)</f>
        <v>-0</v>
      </c>
      <c r="I371" s="19" t="n">
        <f aca="false">-IF($B171=0,H_Acq+H_Board,0)-IF(AND($B171&gt;=1,$B171&lt;=T_Hold),H_ServNPL,0)</f>
        <v>-0</v>
      </c>
      <c r="J371" s="19" t="n">
        <f aca="false">-IF($B171=0,H_Acq+H_Board,0)-IF(AND($B171&gt;=1,$B171&lt;=T_Hold),H_ServNPL,0)</f>
        <v>-0</v>
      </c>
    </row>
    <row r="372" customFormat="false" ht="15" hidden="false" customHeight="false" outlineLevel="0" collapsed="false">
      <c r="B372" s="0" t="n">
        <v>71</v>
      </c>
      <c r="C372" s="19" t="n">
        <f aca="false">-IF($B172=0,H_Acq+H_Board,0)-IF(AND($B172&gt;=1,$B172&lt;=T_Hold),H_ServNPL,0)</f>
        <v>-0</v>
      </c>
      <c r="D372" s="19" t="n">
        <f aca="false">-IF($B172=0,H_Acq+H_Board,0)-IF(AND($B172&gt;=1,$B172&lt;=T_Hold),H_ServNPL,0)</f>
        <v>-0</v>
      </c>
      <c r="E372" s="19" t="n">
        <f aca="false">-IF($B172=0,H_Acq+H_Board,0)-IF(AND($B172&gt;=1,$B172&lt;=T_Hold),H_ServNPL,0)</f>
        <v>-0</v>
      </c>
      <c r="F372" s="19" t="n">
        <f aca="false">-IF($B172=0,H_Acq+H_Board,0)-IF(AND($B172&gt;=1,$B172&lt;=T_Hold),H_ServNPL,0)</f>
        <v>-0</v>
      </c>
      <c r="G372" s="19" t="n">
        <f aca="false">-IF($B172=0,H_Acq+H_Board,0)-IF(AND($B172&gt;=1,$B172&lt;=T_Hold),H_ServNPL,0)</f>
        <v>-0</v>
      </c>
      <c r="H372" s="19" t="n">
        <f aca="false">-IF($B172=0,H_Acq+H_Board,0)-IF(AND($B172&gt;=1,$B172&lt;=T_Hold),H_ServNPL,0)</f>
        <v>-0</v>
      </c>
      <c r="I372" s="19" t="n">
        <f aca="false">-IF($B172=0,H_Acq+H_Board,0)-IF(AND($B172&gt;=1,$B172&lt;=T_Hold),H_ServNPL,0)</f>
        <v>-0</v>
      </c>
      <c r="J372" s="19" t="n">
        <f aca="false">-IF($B172=0,H_Acq+H_Board,0)-IF(AND($B172&gt;=1,$B172&lt;=T_Hold),H_ServNPL,0)</f>
        <v>-0</v>
      </c>
    </row>
    <row r="373" customFormat="false" ht="15" hidden="false" customHeight="false" outlineLevel="0" collapsed="false">
      <c r="B373" s="0" t="n">
        <v>72</v>
      </c>
      <c r="C373" s="19" t="n">
        <f aca="false">-IF($B173=0,H_Acq+H_Board,0)-IF(AND($B173&gt;=1,$B173&lt;=T_Hold),H_ServNPL,0)</f>
        <v>-0</v>
      </c>
      <c r="D373" s="19" t="n">
        <f aca="false">-IF($B173=0,H_Acq+H_Board,0)-IF(AND($B173&gt;=1,$B173&lt;=T_Hold),H_ServNPL,0)</f>
        <v>-0</v>
      </c>
      <c r="E373" s="19" t="n">
        <f aca="false">-IF($B173=0,H_Acq+H_Board,0)-IF(AND($B173&gt;=1,$B173&lt;=T_Hold),H_ServNPL,0)</f>
        <v>-0</v>
      </c>
      <c r="F373" s="19" t="n">
        <f aca="false">-IF($B173=0,H_Acq+H_Board,0)-IF(AND($B173&gt;=1,$B173&lt;=T_Hold),H_ServNPL,0)</f>
        <v>-0</v>
      </c>
      <c r="G373" s="19" t="n">
        <f aca="false">-IF($B173=0,H_Acq+H_Board,0)-IF(AND($B173&gt;=1,$B173&lt;=T_Hold),H_ServNPL,0)</f>
        <v>-0</v>
      </c>
      <c r="H373" s="19" t="n">
        <f aca="false">-IF($B173=0,H_Acq+H_Board,0)-IF(AND($B173&gt;=1,$B173&lt;=T_Hold),H_ServNPL,0)</f>
        <v>-0</v>
      </c>
      <c r="I373" s="19" t="n">
        <f aca="false">-IF($B173=0,H_Acq+H_Board,0)-IF(AND($B173&gt;=1,$B173&lt;=T_Hold),H_ServNPL,0)</f>
        <v>-0</v>
      </c>
      <c r="J373" s="19" t="n">
        <f aca="false">-IF($B173=0,H_Acq+H_Board,0)-IF(AND($B173&gt;=1,$B173&lt;=T_Hold),H_ServNPL,0)</f>
        <v>-0</v>
      </c>
    </row>
    <row r="374" customFormat="false" ht="15" hidden="false" customHeight="false" outlineLevel="0" collapsed="false">
      <c r="B374" s="0" t="n">
        <v>73</v>
      </c>
      <c r="C374" s="19" t="n">
        <f aca="false">-IF($B174=0,H_Acq+H_Board,0)-IF(AND($B174&gt;=1,$B174&lt;=T_Hold),H_ServNPL,0)</f>
        <v>-0</v>
      </c>
      <c r="D374" s="19" t="n">
        <f aca="false">-IF($B174=0,H_Acq+H_Board,0)-IF(AND($B174&gt;=1,$B174&lt;=T_Hold),H_ServNPL,0)</f>
        <v>-0</v>
      </c>
      <c r="E374" s="19" t="n">
        <f aca="false">-IF($B174=0,H_Acq+H_Board,0)-IF(AND($B174&gt;=1,$B174&lt;=T_Hold),H_ServNPL,0)</f>
        <v>-0</v>
      </c>
      <c r="F374" s="19" t="n">
        <f aca="false">-IF($B174=0,H_Acq+H_Board,0)-IF(AND($B174&gt;=1,$B174&lt;=T_Hold),H_ServNPL,0)</f>
        <v>-0</v>
      </c>
      <c r="G374" s="19" t="n">
        <f aca="false">-IF($B174=0,H_Acq+H_Board,0)-IF(AND($B174&gt;=1,$B174&lt;=T_Hold),H_ServNPL,0)</f>
        <v>-0</v>
      </c>
      <c r="H374" s="19" t="n">
        <f aca="false">-IF($B174=0,H_Acq+H_Board,0)-IF(AND($B174&gt;=1,$B174&lt;=T_Hold),H_ServNPL,0)</f>
        <v>-0</v>
      </c>
      <c r="I374" s="19" t="n">
        <f aca="false">-IF($B174=0,H_Acq+H_Board,0)-IF(AND($B174&gt;=1,$B174&lt;=T_Hold),H_ServNPL,0)</f>
        <v>-0</v>
      </c>
      <c r="J374" s="19" t="n">
        <f aca="false">-IF($B174=0,H_Acq+H_Board,0)-IF(AND($B174&gt;=1,$B174&lt;=T_Hold),H_ServNPL,0)</f>
        <v>-0</v>
      </c>
    </row>
    <row r="375" customFormat="false" ht="15" hidden="false" customHeight="false" outlineLevel="0" collapsed="false">
      <c r="B375" s="0" t="n">
        <v>74</v>
      </c>
      <c r="C375" s="19" t="n">
        <f aca="false">-IF($B175=0,H_Acq+H_Board,0)-IF(AND($B175&gt;=1,$B175&lt;=T_Hold),H_ServNPL,0)</f>
        <v>-0</v>
      </c>
      <c r="D375" s="19" t="n">
        <f aca="false">-IF($B175=0,H_Acq+H_Board,0)-IF(AND($B175&gt;=1,$B175&lt;=T_Hold),H_ServNPL,0)</f>
        <v>-0</v>
      </c>
      <c r="E375" s="19" t="n">
        <f aca="false">-IF($B175=0,H_Acq+H_Board,0)-IF(AND($B175&gt;=1,$B175&lt;=T_Hold),H_ServNPL,0)</f>
        <v>-0</v>
      </c>
      <c r="F375" s="19" t="n">
        <f aca="false">-IF($B175=0,H_Acq+H_Board,0)-IF(AND($B175&gt;=1,$B175&lt;=T_Hold),H_ServNPL,0)</f>
        <v>-0</v>
      </c>
      <c r="G375" s="19" t="n">
        <f aca="false">-IF($B175=0,H_Acq+H_Board,0)-IF(AND($B175&gt;=1,$B175&lt;=T_Hold),H_ServNPL,0)</f>
        <v>-0</v>
      </c>
      <c r="H375" s="19" t="n">
        <f aca="false">-IF($B175=0,H_Acq+H_Board,0)-IF(AND($B175&gt;=1,$B175&lt;=T_Hold),H_ServNPL,0)</f>
        <v>-0</v>
      </c>
      <c r="I375" s="19" t="n">
        <f aca="false">-IF($B175=0,H_Acq+H_Board,0)-IF(AND($B175&gt;=1,$B175&lt;=T_Hold),H_ServNPL,0)</f>
        <v>-0</v>
      </c>
      <c r="J375" s="19" t="n">
        <f aca="false">-IF($B175=0,H_Acq+H_Board,0)-IF(AND($B175&gt;=1,$B175&lt;=T_Hold),H_ServNPL,0)</f>
        <v>-0</v>
      </c>
    </row>
    <row r="376" customFormat="false" ht="15" hidden="false" customHeight="false" outlineLevel="0" collapsed="false">
      <c r="B376" s="0" t="n">
        <v>75</v>
      </c>
      <c r="C376" s="19" t="n">
        <f aca="false">-IF($B176=0,H_Acq+H_Board,0)-IF(AND($B176&gt;=1,$B176&lt;=T_Hold),H_ServNPL,0)</f>
        <v>-0</v>
      </c>
      <c r="D376" s="19" t="n">
        <f aca="false">-IF($B176=0,H_Acq+H_Board,0)-IF(AND($B176&gt;=1,$B176&lt;=T_Hold),H_ServNPL,0)</f>
        <v>-0</v>
      </c>
      <c r="E376" s="19" t="n">
        <f aca="false">-IF($B176=0,H_Acq+H_Board,0)-IF(AND($B176&gt;=1,$B176&lt;=T_Hold),H_ServNPL,0)</f>
        <v>-0</v>
      </c>
      <c r="F376" s="19" t="n">
        <f aca="false">-IF($B176=0,H_Acq+H_Board,0)-IF(AND($B176&gt;=1,$B176&lt;=T_Hold),H_ServNPL,0)</f>
        <v>-0</v>
      </c>
      <c r="G376" s="19" t="n">
        <f aca="false">-IF($B176=0,H_Acq+H_Board,0)-IF(AND($B176&gt;=1,$B176&lt;=T_Hold),H_ServNPL,0)</f>
        <v>-0</v>
      </c>
      <c r="H376" s="19" t="n">
        <f aca="false">-IF($B176=0,H_Acq+H_Board,0)-IF(AND($B176&gt;=1,$B176&lt;=T_Hold),H_ServNPL,0)</f>
        <v>-0</v>
      </c>
      <c r="I376" s="19" t="n">
        <f aca="false">-IF($B176=0,H_Acq+H_Board,0)-IF(AND($B176&gt;=1,$B176&lt;=T_Hold),H_ServNPL,0)</f>
        <v>-0</v>
      </c>
      <c r="J376" s="19" t="n">
        <f aca="false">-IF($B176=0,H_Acq+H_Board,0)-IF(AND($B176&gt;=1,$B176&lt;=T_Hold),H_ServNPL,0)</f>
        <v>-0</v>
      </c>
    </row>
    <row r="377" customFormat="false" ht="15" hidden="false" customHeight="false" outlineLevel="0" collapsed="false">
      <c r="B377" s="0" t="n">
        <v>76</v>
      </c>
      <c r="C377" s="19" t="n">
        <f aca="false">-IF($B177=0,H_Acq+H_Board,0)-IF(AND($B177&gt;=1,$B177&lt;=T_Hold),H_ServNPL,0)</f>
        <v>-0</v>
      </c>
      <c r="D377" s="19" t="n">
        <f aca="false">-IF($B177=0,H_Acq+H_Board,0)-IF(AND($B177&gt;=1,$B177&lt;=T_Hold),H_ServNPL,0)</f>
        <v>-0</v>
      </c>
      <c r="E377" s="19" t="n">
        <f aca="false">-IF($B177=0,H_Acq+H_Board,0)-IF(AND($B177&gt;=1,$B177&lt;=T_Hold),H_ServNPL,0)</f>
        <v>-0</v>
      </c>
      <c r="F377" s="19" t="n">
        <f aca="false">-IF($B177=0,H_Acq+H_Board,0)-IF(AND($B177&gt;=1,$B177&lt;=T_Hold),H_ServNPL,0)</f>
        <v>-0</v>
      </c>
      <c r="G377" s="19" t="n">
        <f aca="false">-IF($B177=0,H_Acq+H_Board,0)-IF(AND($B177&gt;=1,$B177&lt;=T_Hold),H_ServNPL,0)</f>
        <v>-0</v>
      </c>
      <c r="H377" s="19" t="n">
        <f aca="false">-IF($B177=0,H_Acq+H_Board,0)-IF(AND($B177&gt;=1,$B177&lt;=T_Hold),H_ServNPL,0)</f>
        <v>-0</v>
      </c>
      <c r="I377" s="19" t="n">
        <f aca="false">-IF($B177=0,H_Acq+H_Board,0)-IF(AND($B177&gt;=1,$B177&lt;=T_Hold),H_ServNPL,0)</f>
        <v>-0</v>
      </c>
      <c r="J377" s="19" t="n">
        <f aca="false">-IF($B177=0,H_Acq+H_Board,0)-IF(AND($B177&gt;=1,$B177&lt;=T_Hold),H_ServNPL,0)</f>
        <v>-0</v>
      </c>
    </row>
    <row r="378" customFormat="false" ht="15" hidden="false" customHeight="false" outlineLevel="0" collapsed="false">
      <c r="B378" s="0" t="n">
        <v>77</v>
      </c>
      <c r="C378" s="19" t="n">
        <f aca="false">-IF($B178=0,H_Acq+H_Board,0)-IF(AND($B178&gt;=1,$B178&lt;=T_Hold),H_ServNPL,0)</f>
        <v>-0</v>
      </c>
      <c r="D378" s="19" t="n">
        <f aca="false">-IF($B178=0,H_Acq+H_Board,0)-IF(AND($B178&gt;=1,$B178&lt;=T_Hold),H_ServNPL,0)</f>
        <v>-0</v>
      </c>
      <c r="E378" s="19" t="n">
        <f aca="false">-IF($B178=0,H_Acq+H_Board,0)-IF(AND($B178&gt;=1,$B178&lt;=T_Hold),H_ServNPL,0)</f>
        <v>-0</v>
      </c>
      <c r="F378" s="19" t="n">
        <f aca="false">-IF($B178=0,H_Acq+H_Board,0)-IF(AND($B178&gt;=1,$B178&lt;=T_Hold),H_ServNPL,0)</f>
        <v>-0</v>
      </c>
      <c r="G378" s="19" t="n">
        <f aca="false">-IF($B178=0,H_Acq+H_Board,0)-IF(AND($B178&gt;=1,$B178&lt;=T_Hold),H_ServNPL,0)</f>
        <v>-0</v>
      </c>
      <c r="H378" s="19" t="n">
        <f aca="false">-IF($B178=0,H_Acq+H_Board,0)-IF(AND($B178&gt;=1,$B178&lt;=T_Hold),H_ServNPL,0)</f>
        <v>-0</v>
      </c>
      <c r="I378" s="19" t="n">
        <f aca="false">-IF($B178=0,H_Acq+H_Board,0)-IF(AND($B178&gt;=1,$B178&lt;=T_Hold),H_ServNPL,0)</f>
        <v>-0</v>
      </c>
      <c r="J378" s="19" t="n">
        <f aca="false">-IF($B178=0,H_Acq+H_Board,0)-IF(AND($B178&gt;=1,$B178&lt;=T_Hold),H_ServNPL,0)</f>
        <v>-0</v>
      </c>
    </row>
    <row r="379" customFormat="false" ht="15" hidden="false" customHeight="false" outlineLevel="0" collapsed="false">
      <c r="B379" s="0" t="n">
        <v>78</v>
      </c>
      <c r="C379" s="19" t="n">
        <f aca="false">-IF($B179=0,H_Acq+H_Board,0)-IF(AND($B179&gt;=1,$B179&lt;=T_Hold),H_ServNPL,0)</f>
        <v>-0</v>
      </c>
      <c r="D379" s="19" t="n">
        <f aca="false">-IF($B179=0,H_Acq+H_Board,0)-IF(AND($B179&gt;=1,$B179&lt;=T_Hold),H_ServNPL,0)</f>
        <v>-0</v>
      </c>
      <c r="E379" s="19" t="n">
        <f aca="false">-IF($B179=0,H_Acq+H_Board,0)-IF(AND($B179&gt;=1,$B179&lt;=T_Hold),H_ServNPL,0)</f>
        <v>-0</v>
      </c>
      <c r="F379" s="19" t="n">
        <f aca="false">-IF($B179=0,H_Acq+H_Board,0)-IF(AND($B179&gt;=1,$B179&lt;=T_Hold),H_ServNPL,0)</f>
        <v>-0</v>
      </c>
      <c r="G379" s="19" t="n">
        <f aca="false">-IF($B179=0,H_Acq+H_Board,0)-IF(AND($B179&gt;=1,$B179&lt;=T_Hold),H_ServNPL,0)</f>
        <v>-0</v>
      </c>
      <c r="H379" s="19" t="n">
        <f aca="false">-IF($B179=0,H_Acq+H_Board,0)-IF(AND($B179&gt;=1,$B179&lt;=T_Hold),H_ServNPL,0)</f>
        <v>-0</v>
      </c>
      <c r="I379" s="19" t="n">
        <f aca="false">-IF($B179=0,H_Acq+H_Board,0)-IF(AND($B179&gt;=1,$B179&lt;=T_Hold),H_ServNPL,0)</f>
        <v>-0</v>
      </c>
      <c r="J379" s="19" t="n">
        <f aca="false">-IF($B179=0,H_Acq+H_Board,0)-IF(AND($B179&gt;=1,$B179&lt;=T_Hold),H_ServNPL,0)</f>
        <v>-0</v>
      </c>
    </row>
    <row r="380" customFormat="false" ht="15" hidden="false" customHeight="false" outlineLevel="0" collapsed="false">
      <c r="B380" s="0" t="n">
        <v>79</v>
      </c>
      <c r="C380" s="19" t="n">
        <f aca="false">-IF($B180=0,H_Acq+H_Board,0)-IF(AND($B180&gt;=1,$B180&lt;=T_Hold),H_ServNPL,0)</f>
        <v>-0</v>
      </c>
      <c r="D380" s="19" t="n">
        <f aca="false">-IF($B180=0,H_Acq+H_Board,0)-IF(AND($B180&gt;=1,$B180&lt;=T_Hold),H_ServNPL,0)</f>
        <v>-0</v>
      </c>
      <c r="E380" s="19" t="n">
        <f aca="false">-IF($B180=0,H_Acq+H_Board,0)-IF(AND($B180&gt;=1,$B180&lt;=T_Hold),H_ServNPL,0)</f>
        <v>-0</v>
      </c>
      <c r="F380" s="19" t="n">
        <f aca="false">-IF($B180=0,H_Acq+H_Board,0)-IF(AND($B180&gt;=1,$B180&lt;=T_Hold),H_ServNPL,0)</f>
        <v>-0</v>
      </c>
      <c r="G380" s="19" t="n">
        <f aca="false">-IF($B180=0,H_Acq+H_Board,0)-IF(AND($B180&gt;=1,$B180&lt;=T_Hold),H_ServNPL,0)</f>
        <v>-0</v>
      </c>
      <c r="H380" s="19" t="n">
        <f aca="false">-IF($B180=0,H_Acq+H_Board,0)-IF(AND($B180&gt;=1,$B180&lt;=T_Hold),H_ServNPL,0)</f>
        <v>-0</v>
      </c>
      <c r="I380" s="19" t="n">
        <f aca="false">-IF($B180=0,H_Acq+H_Board,0)-IF(AND($B180&gt;=1,$B180&lt;=T_Hold),H_ServNPL,0)</f>
        <v>-0</v>
      </c>
      <c r="J380" s="19" t="n">
        <f aca="false">-IF($B180=0,H_Acq+H_Board,0)-IF(AND($B180&gt;=1,$B180&lt;=T_Hold),H_ServNPL,0)</f>
        <v>-0</v>
      </c>
    </row>
    <row r="381" customFormat="false" ht="15" hidden="false" customHeight="false" outlineLevel="0" collapsed="false">
      <c r="B381" s="0" t="n">
        <v>80</v>
      </c>
      <c r="C381" s="19" t="n">
        <f aca="false">-IF($B181=0,H_Acq+H_Board,0)-IF(AND($B181&gt;=1,$B181&lt;=T_Hold),H_ServNPL,0)</f>
        <v>-0</v>
      </c>
      <c r="D381" s="19" t="n">
        <f aca="false">-IF($B181=0,H_Acq+H_Board,0)-IF(AND($B181&gt;=1,$B181&lt;=T_Hold),H_ServNPL,0)</f>
        <v>-0</v>
      </c>
      <c r="E381" s="19" t="n">
        <f aca="false">-IF($B181=0,H_Acq+H_Board,0)-IF(AND($B181&gt;=1,$B181&lt;=T_Hold),H_ServNPL,0)</f>
        <v>-0</v>
      </c>
      <c r="F381" s="19" t="n">
        <f aca="false">-IF($B181=0,H_Acq+H_Board,0)-IF(AND($B181&gt;=1,$B181&lt;=T_Hold),H_ServNPL,0)</f>
        <v>-0</v>
      </c>
      <c r="G381" s="19" t="n">
        <f aca="false">-IF($B181=0,H_Acq+H_Board,0)-IF(AND($B181&gt;=1,$B181&lt;=T_Hold),H_ServNPL,0)</f>
        <v>-0</v>
      </c>
      <c r="H381" s="19" t="n">
        <f aca="false">-IF($B181=0,H_Acq+H_Board,0)-IF(AND($B181&gt;=1,$B181&lt;=T_Hold),H_ServNPL,0)</f>
        <v>-0</v>
      </c>
      <c r="I381" s="19" t="n">
        <f aca="false">-IF($B181=0,H_Acq+H_Board,0)-IF(AND($B181&gt;=1,$B181&lt;=T_Hold),H_ServNPL,0)</f>
        <v>-0</v>
      </c>
      <c r="J381" s="19" t="n">
        <f aca="false">-IF($B181=0,H_Acq+H_Board,0)-IF(AND($B181&gt;=1,$B181&lt;=T_Hold),H_ServNPL,0)</f>
        <v>-0</v>
      </c>
    </row>
    <row r="382" customFormat="false" ht="15" hidden="false" customHeight="false" outlineLevel="0" collapsed="false">
      <c r="B382" s="0" t="n">
        <v>81</v>
      </c>
      <c r="C382" s="19" t="n">
        <f aca="false">-IF($B182=0,H_Acq+H_Board,0)-IF(AND($B182&gt;=1,$B182&lt;=T_Hold),H_ServNPL,0)</f>
        <v>-0</v>
      </c>
      <c r="D382" s="19" t="n">
        <f aca="false">-IF($B182=0,H_Acq+H_Board,0)-IF(AND($B182&gt;=1,$B182&lt;=T_Hold),H_ServNPL,0)</f>
        <v>-0</v>
      </c>
      <c r="E382" s="19" t="n">
        <f aca="false">-IF($B182=0,H_Acq+H_Board,0)-IF(AND($B182&gt;=1,$B182&lt;=T_Hold),H_ServNPL,0)</f>
        <v>-0</v>
      </c>
      <c r="F382" s="19" t="n">
        <f aca="false">-IF($B182=0,H_Acq+H_Board,0)-IF(AND($B182&gt;=1,$B182&lt;=T_Hold),H_ServNPL,0)</f>
        <v>-0</v>
      </c>
      <c r="G382" s="19" t="n">
        <f aca="false">-IF($B182=0,H_Acq+H_Board,0)-IF(AND($B182&gt;=1,$B182&lt;=T_Hold),H_ServNPL,0)</f>
        <v>-0</v>
      </c>
      <c r="H382" s="19" t="n">
        <f aca="false">-IF($B182=0,H_Acq+H_Board,0)-IF(AND($B182&gt;=1,$B182&lt;=T_Hold),H_ServNPL,0)</f>
        <v>-0</v>
      </c>
      <c r="I382" s="19" t="n">
        <f aca="false">-IF($B182=0,H_Acq+H_Board,0)-IF(AND($B182&gt;=1,$B182&lt;=T_Hold),H_ServNPL,0)</f>
        <v>-0</v>
      </c>
      <c r="J382" s="19" t="n">
        <f aca="false">-IF($B182=0,H_Acq+H_Board,0)-IF(AND($B182&gt;=1,$B182&lt;=T_Hold),H_ServNPL,0)</f>
        <v>-0</v>
      </c>
    </row>
    <row r="383" customFormat="false" ht="15" hidden="false" customHeight="false" outlineLevel="0" collapsed="false">
      <c r="B383" s="0" t="n">
        <v>82</v>
      </c>
      <c r="C383" s="19" t="n">
        <f aca="false">-IF($B183=0,H_Acq+H_Board,0)-IF(AND($B183&gt;=1,$B183&lt;=T_Hold),H_ServNPL,0)</f>
        <v>-0</v>
      </c>
      <c r="D383" s="19" t="n">
        <f aca="false">-IF($B183=0,H_Acq+H_Board,0)-IF(AND($B183&gt;=1,$B183&lt;=T_Hold),H_ServNPL,0)</f>
        <v>-0</v>
      </c>
      <c r="E383" s="19" t="n">
        <f aca="false">-IF($B183=0,H_Acq+H_Board,0)-IF(AND($B183&gt;=1,$B183&lt;=T_Hold),H_ServNPL,0)</f>
        <v>-0</v>
      </c>
      <c r="F383" s="19" t="n">
        <f aca="false">-IF($B183=0,H_Acq+H_Board,0)-IF(AND($B183&gt;=1,$B183&lt;=T_Hold),H_ServNPL,0)</f>
        <v>-0</v>
      </c>
      <c r="G383" s="19" t="n">
        <f aca="false">-IF($B183=0,H_Acq+H_Board,0)-IF(AND($B183&gt;=1,$B183&lt;=T_Hold),H_ServNPL,0)</f>
        <v>-0</v>
      </c>
      <c r="H383" s="19" t="n">
        <f aca="false">-IF($B183=0,H_Acq+H_Board,0)-IF(AND($B183&gt;=1,$B183&lt;=T_Hold),H_ServNPL,0)</f>
        <v>-0</v>
      </c>
      <c r="I383" s="19" t="n">
        <f aca="false">-IF($B183=0,H_Acq+H_Board,0)-IF(AND($B183&gt;=1,$B183&lt;=T_Hold),H_ServNPL,0)</f>
        <v>-0</v>
      </c>
      <c r="J383" s="19" t="n">
        <f aca="false">-IF($B183=0,H_Acq+H_Board,0)-IF(AND($B183&gt;=1,$B183&lt;=T_Hold),H_ServNPL,0)</f>
        <v>-0</v>
      </c>
    </row>
    <row r="384" customFormat="false" ht="15" hidden="false" customHeight="false" outlineLevel="0" collapsed="false">
      <c r="B384" s="0" t="n">
        <v>83</v>
      </c>
      <c r="C384" s="19" t="n">
        <f aca="false">-IF($B184=0,H_Acq+H_Board,0)-IF(AND($B184&gt;=1,$B184&lt;=T_Hold),H_ServNPL,0)</f>
        <v>-0</v>
      </c>
      <c r="D384" s="19" t="n">
        <f aca="false">-IF($B184=0,H_Acq+H_Board,0)-IF(AND($B184&gt;=1,$B184&lt;=T_Hold),H_ServNPL,0)</f>
        <v>-0</v>
      </c>
      <c r="E384" s="19" t="n">
        <f aca="false">-IF($B184=0,H_Acq+H_Board,0)-IF(AND($B184&gt;=1,$B184&lt;=T_Hold),H_ServNPL,0)</f>
        <v>-0</v>
      </c>
      <c r="F384" s="19" t="n">
        <f aca="false">-IF($B184=0,H_Acq+H_Board,0)-IF(AND($B184&gt;=1,$B184&lt;=T_Hold),H_ServNPL,0)</f>
        <v>-0</v>
      </c>
      <c r="G384" s="19" t="n">
        <f aca="false">-IF($B184=0,H_Acq+H_Board,0)-IF(AND($B184&gt;=1,$B184&lt;=T_Hold),H_ServNPL,0)</f>
        <v>-0</v>
      </c>
      <c r="H384" s="19" t="n">
        <f aca="false">-IF($B184=0,H_Acq+H_Board,0)-IF(AND($B184&gt;=1,$B184&lt;=T_Hold),H_ServNPL,0)</f>
        <v>-0</v>
      </c>
      <c r="I384" s="19" t="n">
        <f aca="false">-IF($B184=0,H_Acq+H_Board,0)-IF(AND($B184&gt;=1,$B184&lt;=T_Hold),H_ServNPL,0)</f>
        <v>-0</v>
      </c>
      <c r="J384" s="19" t="n">
        <f aca="false">-IF($B184=0,H_Acq+H_Board,0)-IF(AND($B184&gt;=1,$B184&lt;=T_Hold),H_ServNPL,0)</f>
        <v>-0</v>
      </c>
    </row>
    <row r="385" customFormat="false" ht="15" hidden="false" customHeight="false" outlineLevel="0" collapsed="false">
      <c r="B385" s="0" t="n">
        <v>84</v>
      </c>
      <c r="C385" s="19" t="n">
        <f aca="false">-IF($B185=0,H_Acq+H_Board,0)-IF(AND($B185&gt;=1,$B185&lt;=T_Hold),H_ServNPL,0)</f>
        <v>-0</v>
      </c>
      <c r="D385" s="19" t="n">
        <f aca="false">-IF($B185=0,H_Acq+H_Board,0)-IF(AND($B185&gt;=1,$B185&lt;=T_Hold),H_ServNPL,0)</f>
        <v>-0</v>
      </c>
      <c r="E385" s="19" t="n">
        <f aca="false">-IF($B185=0,H_Acq+H_Board,0)-IF(AND($B185&gt;=1,$B185&lt;=T_Hold),H_ServNPL,0)</f>
        <v>-0</v>
      </c>
      <c r="F385" s="19" t="n">
        <f aca="false">-IF($B185=0,H_Acq+H_Board,0)-IF(AND($B185&gt;=1,$B185&lt;=T_Hold),H_ServNPL,0)</f>
        <v>-0</v>
      </c>
      <c r="G385" s="19" t="n">
        <f aca="false">-IF($B185=0,H_Acq+H_Board,0)-IF(AND($B185&gt;=1,$B185&lt;=T_Hold),H_ServNPL,0)</f>
        <v>-0</v>
      </c>
      <c r="H385" s="19" t="n">
        <f aca="false">-IF($B185=0,H_Acq+H_Board,0)-IF(AND($B185&gt;=1,$B185&lt;=T_Hold),H_ServNPL,0)</f>
        <v>-0</v>
      </c>
      <c r="I385" s="19" t="n">
        <f aca="false">-IF($B185=0,H_Acq+H_Board,0)-IF(AND($B185&gt;=1,$B185&lt;=T_Hold),H_ServNPL,0)</f>
        <v>-0</v>
      </c>
      <c r="J385" s="19" t="n">
        <f aca="false">-IF($B185=0,H_Acq+H_Board,0)-IF(AND($B185&gt;=1,$B185&lt;=T_Hold),H_ServNPL,0)</f>
        <v>-0</v>
      </c>
    </row>
    <row r="386" customFormat="false" ht="15" hidden="false" customHeight="false" outlineLevel="0" collapsed="false">
      <c r="B386" s="0" t="n">
        <v>85</v>
      </c>
      <c r="C386" s="19" t="n">
        <f aca="false">-IF($B186=0,H_Acq+H_Board,0)-IF(AND($B186&gt;=1,$B186&lt;=T_Hold),H_ServNPL,0)</f>
        <v>-0</v>
      </c>
      <c r="D386" s="19" t="n">
        <f aca="false">-IF($B186=0,H_Acq+H_Board,0)-IF(AND($B186&gt;=1,$B186&lt;=T_Hold),H_ServNPL,0)</f>
        <v>-0</v>
      </c>
      <c r="E386" s="19" t="n">
        <f aca="false">-IF($B186=0,H_Acq+H_Board,0)-IF(AND($B186&gt;=1,$B186&lt;=T_Hold),H_ServNPL,0)</f>
        <v>-0</v>
      </c>
      <c r="F386" s="19" t="n">
        <f aca="false">-IF($B186=0,H_Acq+H_Board,0)-IF(AND($B186&gt;=1,$B186&lt;=T_Hold),H_ServNPL,0)</f>
        <v>-0</v>
      </c>
      <c r="G386" s="19" t="n">
        <f aca="false">-IF($B186=0,H_Acq+H_Board,0)-IF(AND($B186&gt;=1,$B186&lt;=T_Hold),H_ServNPL,0)</f>
        <v>-0</v>
      </c>
      <c r="H386" s="19" t="n">
        <f aca="false">-IF($B186=0,H_Acq+H_Board,0)-IF(AND($B186&gt;=1,$B186&lt;=T_Hold),H_ServNPL,0)</f>
        <v>-0</v>
      </c>
      <c r="I386" s="19" t="n">
        <f aca="false">-IF($B186=0,H_Acq+H_Board,0)-IF(AND($B186&gt;=1,$B186&lt;=T_Hold),H_ServNPL,0)</f>
        <v>-0</v>
      </c>
      <c r="J386" s="19" t="n">
        <f aca="false">-IF($B186=0,H_Acq+H_Board,0)-IF(AND($B186&gt;=1,$B186&lt;=T_Hold),H_ServNPL,0)</f>
        <v>-0</v>
      </c>
    </row>
    <row r="387" customFormat="false" ht="15" hidden="false" customHeight="false" outlineLevel="0" collapsed="false">
      <c r="B387" s="0" t="n">
        <v>86</v>
      </c>
      <c r="C387" s="19" t="n">
        <f aca="false">-IF($B187=0,H_Acq+H_Board,0)-IF(AND($B187&gt;=1,$B187&lt;=T_Hold),H_ServNPL,0)</f>
        <v>-0</v>
      </c>
      <c r="D387" s="19" t="n">
        <f aca="false">-IF($B187=0,H_Acq+H_Board,0)-IF(AND($B187&gt;=1,$B187&lt;=T_Hold),H_ServNPL,0)</f>
        <v>-0</v>
      </c>
      <c r="E387" s="19" t="n">
        <f aca="false">-IF($B187=0,H_Acq+H_Board,0)-IF(AND($B187&gt;=1,$B187&lt;=T_Hold),H_ServNPL,0)</f>
        <v>-0</v>
      </c>
      <c r="F387" s="19" t="n">
        <f aca="false">-IF($B187=0,H_Acq+H_Board,0)-IF(AND($B187&gt;=1,$B187&lt;=T_Hold),H_ServNPL,0)</f>
        <v>-0</v>
      </c>
      <c r="G387" s="19" t="n">
        <f aca="false">-IF($B187=0,H_Acq+H_Board,0)-IF(AND($B187&gt;=1,$B187&lt;=T_Hold),H_ServNPL,0)</f>
        <v>-0</v>
      </c>
      <c r="H387" s="19" t="n">
        <f aca="false">-IF($B187=0,H_Acq+H_Board,0)-IF(AND($B187&gt;=1,$B187&lt;=T_Hold),H_ServNPL,0)</f>
        <v>-0</v>
      </c>
      <c r="I387" s="19" t="n">
        <f aca="false">-IF($B187=0,H_Acq+H_Board,0)-IF(AND($B187&gt;=1,$B187&lt;=T_Hold),H_ServNPL,0)</f>
        <v>-0</v>
      </c>
      <c r="J387" s="19" t="n">
        <f aca="false">-IF($B187=0,H_Acq+H_Board,0)-IF(AND($B187&gt;=1,$B187&lt;=T_Hold),H_ServNPL,0)</f>
        <v>-0</v>
      </c>
    </row>
    <row r="388" customFormat="false" ht="15" hidden="false" customHeight="false" outlineLevel="0" collapsed="false">
      <c r="B388" s="0" t="n">
        <v>87</v>
      </c>
      <c r="C388" s="19" t="n">
        <f aca="false">-IF($B188=0,H_Acq+H_Board,0)-IF(AND($B188&gt;=1,$B188&lt;=T_Hold),H_ServNPL,0)</f>
        <v>-0</v>
      </c>
      <c r="D388" s="19" t="n">
        <f aca="false">-IF($B188=0,H_Acq+H_Board,0)-IF(AND($B188&gt;=1,$B188&lt;=T_Hold),H_ServNPL,0)</f>
        <v>-0</v>
      </c>
      <c r="E388" s="19" t="n">
        <f aca="false">-IF($B188=0,H_Acq+H_Board,0)-IF(AND($B188&gt;=1,$B188&lt;=T_Hold),H_ServNPL,0)</f>
        <v>-0</v>
      </c>
      <c r="F388" s="19" t="n">
        <f aca="false">-IF($B188=0,H_Acq+H_Board,0)-IF(AND($B188&gt;=1,$B188&lt;=T_Hold),H_ServNPL,0)</f>
        <v>-0</v>
      </c>
      <c r="G388" s="19" t="n">
        <f aca="false">-IF($B188=0,H_Acq+H_Board,0)-IF(AND($B188&gt;=1,$B188&lt;=T_Hold),H_ServNPL,0)</f>
        <v>-0</v>
      </c>
      <c r="H388" s="19" t="n">
        <f aca="false">-IF($B188=0,H_Acq+H_Board,0)-IF(AND($B188&gt;=1,$B188&lt;=T_Hold),H_ServNPL,0)</f>
        <v>-0</v>
      </c>
      <c r="I388" s="19" t="n">
        <f aca="false">-IF($B188=0,H_Acq+H_Board,0)-IF(AND($B188&gt;=1,$B188&lt;=T_Hold),H_ServNPL,0)</f>
        <v>-0</v>
      </c>
      <c r="J388" s="19" t="n">
        <f aca="false">-IF($B188=0,H_Acq+H_Board,0)-IF(AND($B188&gt;=1,$B188&lt;=T_Hold),H_ServNPL,0)</f>
        <v>-0</v>
      </c>
    </row>
    <row r="389" customFormat="false" ht="15" hidden="false" customHeight="false" outlineLevel="0" collapsed="false">
      <c r="B389" s="0" t="n">
        <v>88</v>
      </c>
      <c r="C389" s="19" t="n">
        <f aca="false">-IF($B189=0,H_Acq+H_Board,0)-IF(AND($B189&gt;=1,$B189&lt;=T_Hold),H_ServNPL,0)</f>
        <v>-0</v>
      </c>
      <c r="D389" s="19" t="n">
        <f aca="false">-IF($B189=0,H_Acq+H_Board,0)-IF(AND($B189&gt;=1,$B189&lt;=T_Hold),H_ServNPL,0)</f>
        <v>-0</v>
      </c>
      <c r="E389" s="19" t="n">
        <f aca="false">-IF($B189=0,H_Acq+H_Board,0)-IF(AND($B189&gt;=1,$B189&lt;=T_Hold),H_ServNPL,0)</f>
        <v>-0</v>
      </c>
      <c r="F389" s="19" t="n">
        <f aca="false">-IF($B189=0,H_Acq+H_Board,0)-IF(AND($B189&gt;=1,$B189&lt;=T_Hold),H_ServNPL,0)</f>
        <v>-0</v>
      </c>
      <c r="G389" s="19" t="n">
        <f aca="false">-IF($B189=0,H_Acq+H_Board,0)-IF(AND($B189&gt;=1,$B189&lt;=T_Hold),H_ServNPL,0)</f>
        <v>-0</v>
      </c>
      <c r="H389" s="19" t="n">
        <f aca="false">-IF($B189=0,H_Acq+H_Board,0)-IF(AND($B189&gt;=1,$B189&lt;=T_Hold),H_ServNPL,0)</f>
        <v>-0</v>
      </c>
      <c r="I389" s="19" t="n">
        <f aca="false">-IF($B189=0,H_Acq+H_Board,0)-IF(AND($B189&gt;=1,$B189&lt;=T_Hold),H_ServNPL,0)</f>
        <v>-0</v>
      </c>
      <c r="J389" s="19" t="n">
        <f aca="false">-IF($B189=0,H_Acq+H_Board,0)-IF(AND($B189&gt;=1,$B189&lt;=T_Hold),H_ServNPL,0)</f>
        <v>-0</v>
      </c>
    </row>
    <row r="390" customFormat="false" ht="15" hidden="false" customHeight="false" outlineLevel="0" collapsed="false">
      <c r="B390" s="0" t="n">
        <v>89</v>
      </c>
      <c r="C390" s="19" t="n">
        <f aca="false">-IF($B190=0,H_Acq+H_Board,0)-IF(AND($B190&gt;=1,$B190&lt;=T_Hold),H_ServNPL,0)</f>
        <v>-0</v>
      </c>
      <c r="D390" s="19" t="n">
        <f aca="false">-IF($B190=0,H_Acq+H_Board,0)-IF(AND($B190&gt;=1,$B190&lt;=T_Hold),H_ServNPL,0)</f>
        <v>-0</v>
      </c>
      <c r="E390" s="19" t="n">
        <f aca="false">-IF($B190=0,H_Acq+H_Board,0)-IF(AND($B190&gt;=1,$B190&lt;=T_Hold),H_ServNPL,0)</f>
        <v>-0</v>
      </c>
      <c r="F390" s="19" t="n">
        <f aca="false">-IF($B190=0,H_Acq+H_Board,0)-IF(AND($B190&gt;=1,$B190&lt;=T_Hold),H_ServNPL,0)</f>
        <v>-0</v>
      </c>
      <c r="G390" s="19" t="n">
        <f aca="false">-IF($B190=0,H_Acq+H_Board,0)-IF(AND($B190&gt;=1,$B190&lt;=T_Hold),H_ServNPL,0)</f>
        <v>-0</v>
      </c>
      <c r="H390" s="19" t="n">
        <f aca="false">-IF($B190=0,H_Acq+H_Board,0)-IF(AND($B190&gt;=1,$B190&lt;=T_Hold),H_ServNPL,0)</f>
        <v>-0</v>
      </c>
      <c r="I390" s="19" t="n">
        <f aca="false">-IF($B190=0,H_Acq+H_Board,0)-IF(AND($B190&gt;=1,$B190&lt;=T_Hold),H_ServNPL,0)</f>
        <v>-0</v>
      </c>
      <c r="J390" s="19" t="n">
        <f aca="false">-IF($B190=0,H_Acq+H_Board,0)-IF(AND($B190&gt;=1,$B190&lt;=T_Hold),H_ServNPL,0)</f>
        <v>-0</v>
      </c>
    </row>
    <row r="391" customFormat="false" ht="15" hidden="false" customHeight="false" outlineLevel="0" collapsed="false">
      <c r="B391" s="0" t="n">
        <v>90</v>
      </c>
      <c r="C391" s="19" t="n">
        <f aca="false">-IF($B191=0,H_Acq+H_Board,0)-IF(AND($B191&gt;=1,$B191&lt;=T_Hold),H_ServNPL,0)</f>
        <v>-0</v>
      </c>
      <c r="D391" s="19" t="n">
        <f aca="false">-IF($B191=0,H_Acq+H_Board,0)-IF(AND($B191&gt;=1,$B191&lt;=T_Hold),H_ServNPL,0)</f>
        <v>-0</v>
      </c>
      <c r="E391" s="19" t="n">
        <f aca="false">-IF($B191=0,H_Acq+H_Board,0)-IF(AND($B191&gt;=1,$B191&lt;=T_Hold),H_ServNPL,0)</f>
        <v>-0</v>
      </c>
      <c r="F391" s="19" t="n">
        <f aca="false">-IF($B191=0,H_Acq+H_Board,0)-IF(AND($B191&gt;=1,$B191&lt;=T_Hold),H_ServNPL,0)</f>
        <v>-0</v>
      </c>
      <c r="G391" s="19" t="n">
        <f aca="false">-IF($B191=0,H_Acq+H_Board,0)-IF(AND($B191&gt;=1,$B191&lt;=T_Hold),H_ServNPL,0)</f>
        <v>-0</v>
      </c>
      <c r="H391" s="19" t="n">
        <f aca="false">-IF($B191=0,H_Acq+H_Board,0)-IF(AND($B191&gt;=1,$B191&lt;=T_Hold),H_ServNPL,0)</f>
        <v>-0</v>
      </c>
      <c r="I391" s="19" t="n">
        <f aca="false">-IF($B191=0,H_Acq+H_Board,0)-IF(AND($B191&gt;=1,$B191&lt;=T_Hold),H_ServNPL,0)</f>
        <v>-0</v>
      </c>
      <c r="J391" s="19" t="n">
        <f aca="false">-IF($B191=0,H_Acq+H_Board,0)-IF(AND($B191&gt;=1,$B191&lt;=T_Hold),H_ServNPL,0)</f>
        <v>-0</v>
      </c>
    </row>
    <row r="400" customFormat="false" ht="30" hidden="false" customHeight="true" outlineLevel="0" collapsed="false">
      <c r="B400" s="2" t="s">
        <v>241</v>
      </c>
      <c r="L400" s="7" t="s">
        <v>242</v>
      </c>
      <c r="M400" s="7" t="s">
        <v>243</v>
      </c>
      <c r="N400" s="7" t="s">
        <v>244</v>
      </c>
      <c r="O400" s="7" t="s">
        <v>245</v>
      </c>
      <c r="P400" s="7" t="s">
        <v>246</v>
      </c>
    </row>
    <row r="401" customFormat="false" ht="15" hidden="false" customHeight="false" outlineLevel="0" collapsed="false">
      <c r="B401" s="0" t="n">
        <v>0</v>
      </c>
      <c r="C401" s="19" t="n">
        <f aca="false">IF(C$34="stop",C301,IF(C$34="third",C201,C101))</f>
        <v>-1700</v>
      </c>
      <c r="D401" s="19" t="n">
        <f aca="false">IF(D$34="stop",D301,IF(D$34="third",D201,D101))</f>
        <v>-1700</v>
      </c>
      <c r="E401" s="19" t="n">
        <f aca="false">IF(E$34="stop",E301,IF(E$34="third",E201,E101))</f>
        <v>-1700</v>
      </c>
      <c r="F401" s="19" t="n">
        <f aca="false">IF(F$34="stop",F301,IF(F$34="third",F201,F101))</f>
        <v>-1700</v>
      </c>
      <c r="G401" s="19" t="n">
        <f aca="false">IF(G$34="stop",G301,IF(G$34="third",G201,G101))</f>
        <v>-1700</v>
      </c>
      <c r="H401" s="19" t="n">
        <f aca="false">IF(H$34="stop",H301,IF(H$34="third",H201,H101))</f>
        <v>-1700</v>
      </c>
      <c r="I401" s="19" t="n">
        <f aca="false">IF(I$34="stop",I301,IF(I$34="third",I201,I101))</f>
        <v>-1700</v>
      </c>
      <c r="J401" s="19" t="n">
        <f aca="false">IF(J$34="stop",J301,IF(J$34="third",J201,J101))</f>
        <v>-1700</v>
      </c>
      <c r="L401" s="19" t="n">
        <f aca="false">SUM(C401:J401)-IF(B401=0,T_ptask,0)</f>
        <v>-448840</v>
      </c>
      <c r="M401" s="19" t="n">
        <f aca="false">D401+E401+F401+H401+I401+J401-IF(B401=0,T_Ask*(D$8+E$8+F$8+H$8+I$8+J$8),0)</f>
        <v>-305040</v>
      </c>
      <c r="N401" s="19" t="n">
        <f aca="false">SUMPRODUCT((C$35:J$35&gt;=0)*C401:J401)-IF(B401=0,T_ptbid,0)</f>
        <v>-345398.558617677</v>
      </c>
      <c r="O401" s="19" t="n">
        <f aca="false">SUM(C401:J401)-IF(B401=0,T_ptbid,0)</f>
        <v>-347098.558617677</v>
      </c>
      <c r="P401" s="19" t="n">
        <f aca="false">SUM(C401:J401)-IF(B401=0,T_ptpos,0)</f>
        <v>-429808.376500578</v>
      </c>
    </row>
    <row r="402" customFormat="false" ht="15" hidden="false" customHeight="false" outlineLevel="0" collapsed="false">
      <c r="B402" s="0" t="n">
        <v>1</v>
      </c>
      <c r="C402" s="19" t="n">
        <f aca="false">IF(C$34="stop",C302,IF(C$34="third",C202,C102))</f>
        <v>-3188.75</v>
      </c>
      <c r="D402" s="19" t="n">
        <f aca="false">IF(D$34="stop",D302,IF(D$34="third",D202,D102))</f>
        <v>-8811.75</v>
      </c>
      <c r="E402" s="19" t="n">
        <f aca="false">IF(E$34="stop",E302,IF(E$34="third",E202,E102))</f>
        <v>-1086.04166666667</v>
      </c>
      <c r="F402" s="19" t="n">
        <f aca="false">IF(F$34="stop",F302,IF(F$34="third",F202,F102))</f>
        <v>-7172.33333333333</v>
      </c>
      <c r="G402" s="19" t="n">
        <f aca="false">IF(G$34="stop",G302,IF(G$34="third",G202,G102))</f>
        <v>-4500.625</v>
      </c>
      <c r="H402" s="19" t="n">
        <f aca="false">IF(H$34="stop",H302,IF(H$34="third",H202,H102))</f>
        <v>-2794.66666666667</v>
      </c>
      <c r="I402" s="19" t="n">
        <f aca="false">IF(I$34="stop",I302,IF(I$34="third",I202,I102))</f>
        <v>-95</v>
      </c>
      <c r="J402" s="19" t="n">
        <f aca="false">IF(J$34="stop",J302,IF(J$34="third",J202,J102))</f>
        <v>-95</v>
      </c>
      <c r="L402" s="19" t="n">
        <f aca="false">SUM(C402:J402)-IF(B402=0,T_ptask,0)</f>
        <v>-27744.1666666667</v>
      </c>
      <c r="M402" s="19" t="n">
        <f aca="false">D402+E402+F402+H402+I402+J402-IF(B402=0,T_Ask*(D$8+E$8+F$8+H$8+I$8+J$8),0)</f>
        <v>-20054.7916666667</v>
      </c>
      <c r="N402" s="19" t="n">
        <f aca="false">SUMPRODUCT((C$35:J$35&gt;=0)*C402:J402)-IF(B402=0,T_ptbid,0)</f>
        <v>-27649.1666666667</v>
      </c>
      <c r="O402" s="19" t="n">
        <f aca="false">SUM(C402:J402)-IF(B402=0,T_ptbid,0)</f>
        <v>-27744.1666666667</v>
      </c>
      <c r="P402" s="19" t="n">
        <f aca="false">SUM(C402:J402)-IF(B402=0,T_ptpos,0)</f>
        <v>-27744.1666666667</v>
      </c>
    </row>
    <row r="403" customFormat="false" ht="15" hidden="false" customHeight="false" outlineLevel="0" collapsed="false">
      <c r="B403" s="0" t="n">
        <v>2</v>
      </c>
      <c r="C403" s="19" t="n">
        <f aca="false">IF(C$34="stop",C303,IF(C$34="third",C203,C103))</f>
        <v>-1638.75</v>
      </c>
      <c r="D403" s="19" t="n">
        <f aca="false">IF(D$34="stop",D303,IF(D$34="third",D203,D103))</f>
        <v>-3811.08333333333</v>
      </c>
      <c r="E403" s="19" t="n">
        <f aca="false">IF(E$34="stop",E303,IF(E$34="third",E203,E103))</f>
        <v>-1484.04166666667</v>
      </c>
      <c r="F403" s="19" t="n">
        <f aca="false">IF(F$34="stop",F303,IF(F$34="third",F203,F103))</f>
        <v>-345.666666666667</v>
      </c>
      <c r="G403" s="19" t="n">
        <f aca="false">IF(G$34="stop",G303,IF(G$34="third",G203,G103))</f>
        <v>-1863.95833333333</v>
      </c>
      <c r="H403" s="19" t="n">
        <f aca="false">IF(H$34="stop",H303,IF(H$34="third",H203,H103))</f>
        <v>-3548.66666666667</v>
      </c>
      <c r="I403" s="19" t="n">
        <f aca="false">IF(I$34="stop",I303,IF(I$34="third",I203,I103))</f>
        <v>-1345</v>
      </c>
      <c r="J403" s="19" t="n">
        <f aca="false">IF(J$34="stop",J303,IF(J$34="third",J203,J103))</f>
        <v>-95</v>
      </c>
      <c r="L403" s="19" t="n">
        <f aca="false">SUM(C403:J403)-IF(B403=0,T_ptask,0)</f>
        <v>-14132.1666666667</v>
      </c>
      <c r="M403" s="19" t="n">
        <f aca="false">D403+E403+F403+H403+I403+J403-IF(B403=0,T_Ask*(D$8+E$8+F$8+H$8+I$8+J$8),0)</f>
        <v>-10629.4583333333</v>
      </c>
      <c r="N403" s="19" t="n">
        <f aca="false">SUMPRODUCT((C$35:J$35&gt;=0)*C403:J403)-IF(B403=0,T_ptbid,0)</f>
        <v>-14037.1666666667</v>
      </c>
      <c r="O403" s="19" t="n">
        <f aca="false">SUM(C403:J403)-IF(B403=0,T_ptbid,0)</f>
        <v>-14132.1666666667</v>
      </c>
      <c r="P403" s="19" t="n">
        <f aca="false">SUM(C403:J403)-IF(B403=0,T_ptpos,0)</f>
        <v>-14132.1666666667</v>
      </c>
    </row>
    <row r="404" customFormat="false" ht="15" hidden="false" customHeight="false" outlineLevel="0" collapsed="false">
      <c r="B404" s="0" t="n">
        <v>3</v>
      </c>
      <c r="C404" s="19" t="n">
        <f aca="false">IF(C$34="stop",C304,IF(C$34="third",C204,C104))</f>
        <v>-388.75</v>
      </c>
      <c r="D404" s="19" t="n">
        <f aca="false">IF(D$34="stop",D304,IF(D$34="third",D204,D104))</f>
        <v>-561.083333333333</v>
      </c>
      <c r="E404" s="19" t="n">
        <f aca="false">IF(E$34="stop",E304,IF(E$34="third",E204,E104))</f>
        <v>-234.041666666667</v>
      </c>
      <c r="F404" s="19" t="n">
        <f aca="false">IF(F$34="stop",F304,IF(F$34="third",F204,F104))</f>
        <v>-345.666666666667</v>
      </c>
      <c r="G404" s="19" t="n">
        <f aca="false">IF(G$34="stop",G304,IF(G$34="third",G204,G104))</f>
        <v>-613.958333333333</v>
      </c>
      <c r="H404" s="19" t="n">
        <f aca="false">IF(H$34="stop",H304,IF(H$34="third",H204,H104))</f>
        <v>-298.666666666667</v>
      </c>
      <c r="I404" s="19" t="n">
        <f aca="false">IF(I$34="stop",I304,IF(I$34="third",I204,I104))</f>
        <v>-95</v>
      </c>
      <c r="J404" s="19" t="n">
        <f aca="false">IF(J$34="stop",J304,IF(J$34="third",J204,J104))</f>
        <v>-95</v>
      </c>
      <c r="L404" s="19" t="n">
        <f aca="false">SUM(C404:J404)-IF(B404=0,T_ptask,0)</f>
        <v>-2632.16666666667</v>
      </c>
      <c r="M404" s="19" t="n">
        <f aca="false">D404+E404+F404+H404+I404+J404-IF(B404=0,T_Ask*(D$8+E$8+F$8+H$8+I$8+J$8),0)</f>
        <v>-1629.45833333333</v>
      </c>
      <c r="N404" s="19" t="n">
        <f aca="false">SUMPRODUCT((C$35:J$35&gt;=0)*C404:J404)-IF(B404=0,T_ptbid,0)</f>
        <v>-2537.16666666667</v>
      </c>
      <c r="O404" s="19" t="n">
        <f aca="false">SUM(C404:J404)-IF(B404=0,T_ptbid,0)</f>
        <v>-2632.16666666667</v>
      </c>
      <c r="P404" s="19" t="n">
        <f aca="false">SUM(C404:J404)-IF(B404=0,T_ptpos,0)</f>
        <v>-2632.16666666667</v>
      </c>
    </row>
    <row r="405" customFormat="false" ht="15" hidden="false" customHeight="false" outlineLevel="0" collapsed="false">
      <c r="B405" s="0" t="n">
        <v>4</v>
      </c>
      <c r="C405" s="19" t="n">
        <f aca="false">IF(C$34="stop",C305,IF(C$34="third",C205,C105))</f>
        <v>-388.75</v>
      </c>
      <c r="D405" s="19" t="n">
        <f aca="false">IF(D$34="stop",D305,IF(D$34="third",D205,D105))</f>
        <v>-561.083333333333</v>
      </c>
      <c r="E405" s="19" t="n">
        <f aca="false">IF(E$34="stop",E305,IF(E$34="third",E205,E105))</f>
        <v>-234.041666666667</v>
      </c>
      <c r="F405" s="19" t="n">
        <f aca="false">IF(F$34="stop",F305,IF(F$34="third",F205,F105))</f>
        <v>-345.666666666667</v>
      </c>
      <c r="G405" s="19" t="n">
        <f aca="false">IF(G$34="stop",G305,IF(G$34="third",G205,G105))</f>
        <v>-613.958333333333</v>
      </c>
      <c r="H405" s="19" t="n">
        <f aca="false">IF(H$34="stop",H305,IF(H$34="third",H205,H105))</f>
        <v>-298.666666666667</v>
      </c>
      <c r="I405" s="19" t="n">
        <f aca="false">IF(I$34="stop",I305,IF(I$34="third",I205,I105))</f>
        <v>-95</v>
      </c>
      <c r="J405" s="19" t="n">
        <f aca="false">IF(J$34="stop",J305,IF(J$34="third",J205,J105))</f>
        <v>-95</v>
      </c>
      <c r="L405" s="19" t="n">
        <f aca="false">SUM(C405:J405)-IF(B405=0,T_ptask,0)</f>
        <v>-2632.16666666667</v>
      </c>
      <c r="M405" s="19" t="n">
        <f aca="false">D405+E405+F405+H405+I405+J405-IF(B405=0,T_Ask*(D$8+E$8+F$8+H$8+I$8+J$8),0)</f>
        <v>-1629.45833333333</v>
      </c>
      <c r="N405" s="19" t="n">
        <f aca="false">SUMPRODUCT((C$35:J$35&gt;=0)*C405:J405)-IF(B405=0,T_ptbid,0)</f>
        <v>-2537.16666666667</v>
      </c>
      <c r="O405" s="19" t="n">
        <f aca="false">SUM(C405:J405)-IF(B405=0,T_ptbid,0)</f>
        <v>-2632.16666666667</v>
      </c>
      <c r="P405" s="19" t="n">
        <f aca="false">SUM(C405:J405)-IF(B405=0,T_ptpos,0)</f>
        <v>-2632.16666666667</v>
      </c>
    </row>
    <row r="406" customFormat="false" ht="15" hidden="false" customHeight="false" outlineLevel="0" collapsed="false">
      <c r="B406" s="0" t="n">
        <v>5</v>
      </c>
      <c r="C406" s="19" t="n">
        <f aca="false">IF(C$34="stop",C306,IF(C$34="third",C206,C106))</f>
        <v>-388.75</v>
      </c>
      <c r="D406" s="19" t="n">
        <f aca="false">IF(D$34="stop",D306,IF(D$34="third",D206,D106))</f>
        <v>-561.083333333333</v>
      </c>
      <c r="E406" s="19" t="n">
        <f aca="false">IF(E$34="stop",E306,IF(E$34="third",E206,E106))</f>
        <v>-234.041666666667</v>
      </c>
      <c r="F406" s="19" t="n">
        <f aca="false">IF(F$34="stop",F306,IF(F$34="third",F206,F106))</f>
        <v>-345.666666666667</v>
      </c>
      <c r="G406" s="19" t="n">
        <f aca="false">IF(G$34="stop",G306,IF(G$34="third",G206,G106))</f>
        <v>-613.958333333333</v>
      </c>
      <c r="H406" s="19" t="n">
        <f aca="false">IF(H$34="stop",H306,IF(H$34="third",H206,H106))</f>
        <v>-298.666666666667</v>
      </c>
      <c r="I406" s="19" t="n">
        <f aca="false">IF(I$34="stop",I306,IF(I$34="third",I206,I106))</f>
        <v>-95</v>
      </c>
      <c r="J406" s="19" t="n">
        <f aca="false">IF(J$34="stop",J306,IF(J$34="third",J206,J106))</f>
        <v>-95</v>
      </c>
      <c r="L406" s="19" t="n">
        <f aca="false">SUM(C406:J406)-IF(B406=0,T_ptask,0)</f>
        <v>-2632.16666666667</v>
      </c>
      <c r="M406" s="19" t="n">
        <f aca="false">D406+E406+F406+H406+I406+J406-IF(B406=0,T_Ask*(D$8+E$8+F$8+H$8+I$8+J$8),0)</f>
        <v>-1629.45833333333</v>
      </c>
      <c r="N406" s="19" t="n">
        <f aca="false">SUMPRODUCT((C$35:J$35&gt;=0)*C406:J406)-IF(B406=0,T_ptbid,0)</f>
        <v>-2537.16666666667</v>
      </c>
      <c r="O406" s="19" t="n">
        <f aca="false">SUM(C406:J406)-IF(B406=0,T_ptbid,0)</f>
        <v>-2632.16666666667</v>
      </c>
      <c r="P406" s="19" t="n">
        <f aca="false">SUM(C406:J406)-IF(B406=0,T_ptpos,0)</f>
        <v>-2632.16666666667</v>
      </c>
    </row>
    <row r="407" customFormat="false" ht="15" hidden="false" customHeight="false" outlineLevel="0" collapsed="false">
      <c r="B407" s="0" t="n">
        <v>6</v>
      </c>
      <c r="C407" s="19" t="n">
        <f aca="false">IF(C$34="stop",C307,IF(C$34="third",C207,C107))</f>
        <v>-388.75</v>
      </c>
      <c r="D407" s="19" t="n">
        <f aca="false">IF(D$34="stop",D307,IF(D$34="third",D207,D107))</f>
        <v>-561.083333333333</v>
      </c>
      <c r="E407" s="19" t="n">
        <f aca="false">IF(E$34="stop",E307,IF(E$34="third",E207,E107))</f>
        <v>-234.041666666667</v>
      </c>
      <c r="F407" s="19" t="n">
        <f aca="false">IF(F$34="stop",F307,IF(F$34="third",F207,F107))</f>
        <v>-345.666666666667</v>
      </c>
      <c r="G407" s="19" t="n">
        <f aca="false">IF(G$34="stop",G307,IF(G$34="third",G207,G107))</f>
        <v>-613.958333333333</v>
      </c>
      <c r="H407" s="19" t="n">
        <f aca="false">IF(H$34="stop",H307,IF(H$34="third",H207,H107))</f>
        <v>-298.666666666667</v>
      </c>
      <c r="I407" s="19" t="n">
        <f aca="false">IF(I$34="stop",I307,IF(I$34="third",I207,I107))</f>
        <v>-95</v>
      </c>
      <c r="J407" s="19" t="n">
        <f aca="false">IF(J$34="stop",J307,IF(J$34="third",J207,J107))</f>
        <v>-95</v>
      </c>
      <c r="L407" s="19" t="n">
        <f aca="false">SUM(C407:J407)-IF(B407=0,T_ptask,0)</f>
        <v>-2632.16666666667</v>
      </c>
      <c r="M407" s="19" t="n">
        <f aca="false">D407+E407+F407+H407+I407+J407-IF(B407=0,T_Ask*(D$8+E$8+F$8+H$8+I$8+J$8),0)</f>
        <v>-1629.45833333333</v>
      </c>
      <c r="N407" s="19" t="n">
        <f aca="false">SUMPRODUCT((C$35:J$35&gt;=0)*C407:J407)-IF(B407=0,T_ptbid,0)</f>
        <v>-2537.16666666667</v>
      </c>
      <c r="O407" s="19" t="n">
        <f aca="false">SUM(C407:J407)-IF(B407=0,T_ptbid,0)</f>
        <v>-2632.16666666667</v>
      </c>
      <c r="P407" s="19" t="n">
        <f aca="false">SUM(C407:J407)-IF(B407=0,T_ptpos,0)</f>
        <v>-2632.16666666667</v>
      </c>
    </row>
    <row r="408" customFormat="false" ht="15" hidden="false" customHeight="false" outlineLevel="0" collapsed="false">
      <c r="B408" s="0" t="n">
        <v>7</v>
      </c>
      <c r="C408" s="19" t="n">
        <f aca="false">IF(C$34="stop",C308,IF(C$34="third",C208,C108))</f>
        <v>-388.75</v>
      </c>
      <c r="D408" s="19" t="n">
        <f aca="false">IF(D$34="stop",D308,IF(D$34="third",D208,D108))</f>
        <v>-561.083333333333</v>
      </c>
      <c r="E408" s="19" t="n">
        <f aca="false">IF(E$34="stop",E308,IF(E$34="third",E208,E108))</f>
        <v>-234.041666666667</v>
      </c>
      <c r="F408" s="19" t="n">
        <f aca="false">IF(F$34="stop",F308,IF(F$34="third",F208,F108))</f>
        <v>-345.666666666667</v>
      </c>
      <c r="G408" s="19" t="n">
        <f aca="false">IF(G$34="stop",G308,IF(G$34="third",G208,G108))</f>
        <v>-613.958333333333</v>
      </c>
      <c r="H408" s="19" t="n">
        <f aca="false">IF(H$34="stop",H308,IF(H$34="third",H208,H108))</f>
        <v>-298.666666666667</v>
      </c>
      <c r="I408" s="19" t="n">
        <f aca="false">IF(I$34="stop",I308,IF(I$34="third",I208,I108))</f>
        <v>-95</v>
      </c>
      <c r="J408" s="19" t="n">
        <f aca="false">IF(J$34="stop",J308,IF(J$34="third",J208,J108))</f>
        <v>-95</v>
      </c>
      <c r="L408" s="19" t="n">
        <f aca="false">SUM(C408:J408)-IF(B408=0,T_ptask,0)</f>
        <v>-2632.16666666667</v>
      </c>
      <c r="M408" s="19" t="n">
        <f aca="false">D408+E408+F408+H408+I408+J408-IF(B408=0,T_Ask*(D$8+E$8+F$8+H$8+I$8+J$8),0)</f>
        <v>-1629.45833333333</v>
      </c>
      <c r="N408" s="19" t="n">
        <f aca="false">SUMPRODUCT((C$35:J$35&gt;=0)*C408:J408)-IF(B408=0,T_ptbid,0)</f>
        <v>-2537.16666666667</v>
      </c>
      <c r="O408" s="19" t="n">
        <f aca="false">SUM(C408:J408)-IF(B408=0,T_ptbid,0)</f>
        <v>-2632.16666666667</v>
      </c>
      <c r="P408" s="19" t="n">
        <f aca="false">SUM(C408:J408)-IF(B408=0,T_ptpos,0)</f>
        <v>-2632.16666666667</v>
      </c>
    </row>
    <row r="409" customFormat="false" ht="15" hidden="false" customHeight="false" outlineLevel="0" collapsed="false">
      <c r="B409" s="0" t="n">
        <v>8</v>
      </c>
      <c r="C409" s="19" t="n">
        <f aca="false">IF(C$34="stop",C309,IF(C$34="third",C209,C109))</f>
        <v>-388.75</v>
      </c>
      <c r="D409" s="19" t="n">
        <f aca="false">IF(D$34="stop",D309,IF(D$34="third",D209,D109))</f>
        <v>-561.083333333333</v>
      </c>
      <c r="E409" s="19" t="n">
        <f aca="false">IF(E$34="stop",E309,IF(E$34="third",E209,E109))</f>
        <v>-234.041666666667</v>
      </c>
      <c r="F409" s="19" t="n">
        <f aca="false">IF(F$34="stop",F309,IF(F$34="third",F209,F109))</f>
        <v>-345.666666666667</v>
      </c>
      <c r="G409" s="19" t="n">
        <f aca="false">IF(G$34="stop",G309,IF(G$34="third",G209,G109))</f>
        <v>-613.958333333333</v>
      </c>
      <c r="H409" s="19" t="n">
        <f aca="false">IF(H$34="stop",H309,IF(H$34="third",H209,H109))</f>
        <v>-298.666666666667</v>
      </c>
      <c r="I409" s="19" t="n">
        <f aca="false">IF(I$34="stop",I309,IF(I$34="third",I209,I109))</f>
        <v>-95</v>
      </c>
      <c r="J409" s="19" t="n">
        <f aca="false">IF(J$34="stop",J309,IF(J$34="third",J209,J109))</f>
        <v>-95</v>
      </c>
      <c r="L409" s="19" t="n">
        <f aca="false">SUM(C409:J409)-IF(B409=0,T_ptask,0)</f>
        <v>-2632.16666666667</v>
      </c>
      <c r="M409" s="19" t="n">
        <f aca="false">D409+E409+F409+H409+I409+J409-IF(B409=0,T_Ask*(D$8+E$8+F$8+H$8+I$8+J$8),0)</f>
        <v>-1629.45833333333</v>
      </c>
      <c r="N409" s="19" t="n">
        <f aca="false">SUMPRODUCT((C$35:J$35&gt;=0)*C409:J409)-IF(B409=0,T_ptbid,0)</f>
        <v>-2537.16666666667</v>
      </c>
      <c r="O409" s="19" t="n">
        <f aca="false">SUM(C409:J409)-IF(B409=0,T_ptbid,0)</f>
        <v>-2632.16666666667</v>
      </c>
      <c r="P409" s="19" t="n">
        <f aca="false">SUM(C409:J409)-IF(B409=0,T_ptpos,0)</f>
        <v>-2632.16666666667</v>
      </c>
    </row>
    <row r="410" customFormat="false" ht="15" hidden="false" customHeight="false" outlineLevel="0" collapsed="false">
      <c r="B410" s="0" t="n">
        <v>9</v>
      </c>
      <c r="C410" s="19" t="n">
        <f aca="false">IF(C$34="stop",C310,IF(C$34="third",C210,C110))</f>
        <v>-388.75</v>
      </c>
      <c r="D410" s="19" t="n">
        <f aca="false">IF(D$34="stop",D310,IF(D$34="third",D210,D110))</f>
        <v>-561.083333333333</v>
      </c>
      <c r="E410" s="19" t="n">
        <f aca="false">IF(E$34="stop",E310,IF(E$34="third",E210,E110))</f>
        <v>-234.041666666667</v>
      </c>
      <c r="F410" s="19" t="n">
        <f aca="false">IF(F$34="stop",F310,IF(F$34="third",F210,F110))</f>
        <v>-345.666666666667</v>
      </c>
      <c r="G410" s="19" t="n">
        <f aca="false">IF(G$34="stop",G310,IF(G$34="third",G210,G110))</f>
        <v>-613.958333333333</v>
      </c>
      <c r="H410" s="19" t="n">
        <f aca="false">IF(H$34="stop",H310,IF(H$34="third",H210,H110))</f>
        <v>-298.666666666667</v>
      </c>
      <c r="I410" s="19" t="n">
        <f aca="false">IF(I$34="stop",I310,IF(I$34="third",I210,I110))</f>
        <v>-95</v>
      </c>
      <c r="J410" s="19" t="n">
        <f aca="false">IF(J$34="stop",J310,IF(J$34="third",J210,J110))</f>
        <v>-95</v>
      </c>
      <c r="L410" s="19" t="n">
        <f aca="false">SUM(C410:J410)-IF(B410=0,T_ptask,0)</f>
        <v>-2632.16666666667</v>
      </c>
      <c r="M410" s="19" t="n">
        <f aca="false">D410+E410+F410+H410+I410+J410-IF(B410=0,T_Ask*(D$8+E$8+F$8+H$8+I$8+J$8),0)</f>
        <v>-1629.45833333333</v>
      </c>
      <c r="N410" s="19" t="n">
        <f aca="false">SUMPRODUCT((C$35:J$35&gt;=0)*C410:J410)-IF(B410=0,T_ptbid,0)</f>
        <v>-2537.16666666667</v>
      </c>
      <c r="O410" s="19" t="n">
        <f aca="false">SUM(C410:J410)-IF(B410=0,T_ptbid,0)</f>
        <v>-2632.16666666667</v>
      </c>
      <c r="P410" s="19" t="n">
        <f aca="false">SUM(C410:J410)-IF(B410=0,T_ptpos,0)</f>
        <v>-2632.16666666667</v>
      </c>
    </row>
    <row r="411" customFormat="false" ht="15" hidden="false" customHeight="false" outlineLevel="0" collapsed="false">
      <c r="B411" s="0" t="n">
        <v>10</v>
      </c>
      <c r="C411" s="19" t="n">
        <f aca="false">IF(C$34="stop",C311,IF(C$34="third",C211,C111))</f>
        <v>-1638.75</v>
      </c>
      <c r="D411" s="19" t="n">
        <f aca="false">IF(D$34="stop",D311,IF(D$34="third",D211,D111))</f>
        <v>-561.083333333333</v>
      </c>
      <c r="E411" s="19" t="n">
        <f aca="false">IF(E$34="stop",E311,IF(E$34="third",E211,E111))</f>
        <v>-1484.04166666667</v>
      </c>
      <c r="F411" s="19" t="n">
        <f aca="false">IF(F$34="stop",F311,IF(F$34="third",F211,F111))</f>
        <v>-345.666666666667</v>
      </c>
      <c r="G411" s="19" t="n">
        <f aca="false">IF(G$34="stop",G311,IF(G$34="third",G211,G111))</f>
        <v>-1863.95833333333</v>
      </c>
      <c r="H411" s="19" t="n">
        <f aca="false">IF(H$34="stop",H311,IF(H$34="third",H211,H111))</f>
        <v>-298.666666666667</v>
      </c>
      <c r="I411" s="19" t="n">
        <f aca="false">IF(I$34="stop",I311,IF(I$34="third",I211,I111))</f>
        <v>-1345</v>
      </c>
      <c r="J411" s="19" t="n">
        <f aca="false">IF(J$34="stop",J311,IF(J$34="third",J211,J111))</f>
        <v>-95</v>
      </c>
      <c r="L411" s="19" t="n">
        <f aca="false">SUM(C411:J411)-IF(B411=0,T_ptask,0)</f>
        <v>-7632.16666666667</v>
      </c>
      <c r="M411" s="19" t="n">
        <f aca="false">D411+E411+F411+H411+I411+J411-IF(B411=0,T_Ask*(D$8+E$8+F$8+H$8+I$8+J$8),0)</f>
        <v>-4129.45833333333</v>
      </c>
      <c r="N411" s="19" t="n">
        <f aca="false">SUMPRODUCT((C$35:J$35&gt;=0)*C411:J411)-IF(B411=0,T_ptbid,0)</f>
        <v>-7537.16666666667</v>
      </c>
      <c r="O411" s="19" t="n">
        <f aca="false">SUM(C411:J411)-IF(B411=0,T_ptbid,0)</f>
        <v>-7632.16666666667</v>
      </c>
      <c r="P411" s="19" t="n">
        <f aca="false">SUM(C411:J411)-IF(B411=0,T_ptpos,0)</f>
        <v>-7632.16666666667</v>
      </c>
    </row>
    <row r="412" customFormat="false" ht="15" hidden="false" customHeight="false" outlineLevel="0" collapsed="false">
      <c r="B412" s="0" t="n">
        <v>11</v>
      </c>
      <c r="C412" s="19" t="n">
        <f aca="false">IF(C$34="stop",C312,IF(C$34="third",C212,C112))</f>
        <v>-8038.75</v>
      </c>
      <c r="D412" s="19" t="n">
        <f aca="false">IF(D$34="stop",D312,IF(D$34="third",D212,D112))</f>
        <v>-561.083333333333</v>
      </c>
      <c r="E412" s="19" t="n">
        <f aca="false">IF(E$34="stop",E312,IF(E$34="third",E212,E112))</f>
        <v>-384.041666666667</v>
      </c>
      <c r="F412" s="19" t="n">
        <f aca="false">IF(F$34="stop",F312,IF(F$34="third",F212,F112))</f>
        <v>-345.666666666667</v>
      </c>
      <c r="G412" s="19" t="n">
        <f aca="false">IF(G$34="stop",G312,IF(G$34="third",G212,G112))</f>
        <v>-763.958333333333</v>
      </c>
      <c r="H412" s="19" t="n">
        <f aca="false">IF(H$34="stop",H312,IF(H$34="third",H212,H112))</f>
        <v>-298.666666666667</v>
      </c>
      <c r="I412" s="19" t="n">
        <f aca="false">IF(I$34="stop",I312,IF(I$34="third",I212,I112))</f>
        <v>-1573.63198184661</v>
      </c>
      <c r="J412" s="19" t="n">
        <f aca="false">IF(J$34="stop",J312,IF(J$34="third",J212,J112))</f>
        <v>-95</v>
      </c>
      <c r="L412" s="19" t="n">
        <f aca="false">SUM(C412:J412)-IF(B412=0,T_ptask,0)</f>
        <v>-12060.7986485133</v>
      </c>
      <c r="M412" s="19" t="n">
        <f aca="false">D412+E412+F412+H412+I412+J412-IF(B412=0,T_Ask*(D$8+E$8+F$8+H$8+I$8+J$8),0)</f>
        <v>-3258.09031517994</v>
      </c>
      <c r="N412" s="19" t="n">
        <f aca="false">SUMPRODUCT((C$35:J$35&gt;=0)*C412:J412)-IF(B412=0,T_ptbid,0)</f>
        <v>-11965.7986485133</v>
      </c>
      <c r="O412" s="19" t="n">
        <f aca="false">SUM(C412:J412)-IF(B412=0,T_ptbid,0)</f>
        <v>-12060.7986485133</v>
      </c>
      <c r="P412" s="19" t="n">
        <f aca="false">SUM(C412:J412)-IF(B412=0,T_ptpos,0)</f>
        <v>-12060.7986485133</v>
      </c>
    </row>
    <row r="413" customFormat="false" ht="15" hidden="false" customHeight="false" outlineLevel="0" collapsed="false">
      <c r="B413" s="0" t="n">
        <v>12</v>
      </c>
      <c r="C413" s="19" t="n">
        <f aca="false">IF(C$34="stop",C313,IF(C$34="third",C213,C113))</f>
        <v>-538.75</v>
      </c>
      <c r="D413" s="19" t="n">
        <f aca="false">IF(D$34="stop",D313,IF(D$34="third",D213,D113))</f>
        <v>-561.083333333333</v>
      </c>
      <c r="E413" s="19" t="n">
        <f aca="false">IF(E$34="stop",E313,IF(E$34="third",E213,E113))</f>
        <v>-384.041666666667</v>
      </c>
      <c r="F413" s="19" t="n">
        <f aca="false">IF(F$34="stop",F313,IF(F$34="third",F213,F113))</f>
        <v>-3595.66666666667</v>
      </c>
      <c r="G413" s="19" t="n">
        <f aca="false">IF(G$34="stop",G313,IF(G$34="third",G213,G113))</f>
        <v>-763.958333333333</v>
      </c>
      <c r="H413" s="19" t="n">
        <f aca="false">IF(H$34="stop",H313,IF(H$34="third",H213,H113))</f>
        <v>-298.666666666667</v>
      </c>
      <c r="I413" s="19" t="n">
        <f aca="false">IF(I$34="stop",I313,IF(I$34="third",I213,I113))</f>
        <v>-1573.63198184661</v>
      </c>
      <c r="J413" s="19" t="n">
        <f aca="false">IF(J$34="stop",J313,IF(J$34="third",J213,J113))</f>
        <v>-95</v>
      </c>
      <c r="L413" s="19" t="n">
        <f aca="false">SUM(C413:J413)-IF(B413=0,T_ptask,0)</f>
        <v>-7810.79864851328</v>
      </c>
      <c r="M413" s="19" t="n">
        <f aca="false">D413+E413+F413+H413+I413+J413-IF(B413=0,T_Ask*(D$8+E$8+F$8+H$8+I$8+J$8),0)</f>
        <v>-6508.09031517994</v>
      </c>
      <c r="N413" s="19" t="n">
        <f aca="false">SUMPRODUCT((C$35:J$35&gt;=0)*C413:J413)-IF(B413=0,T_ptbid,0)</f>
        <v>-7715.79864851328</v>
      </c>
      <c r="O413" s="19" t="n">
        <f aca="false">SUM(C413:J413)-IF(B413=0,T_ptbid,0)</f>
        <v>-7810.79864851328</v>
      </c>
      <c r="P413" s="19" t="n">
        <f aca="false">SUM(C413:J413)-IF(B413=0,T_ptpos,0)</f>
        <v>-7810.79864851328</v>
      </c>
    </row>
    <row r="414" customFormat="false" ht="15" hidden="false" customHeight="false" outlineLevel="0" collapsed="false">
      <c r="B414" s="0" t="n">
        <v>13</v>
      </c>
      <c r="C414" s="19" t="n">
        <f aca="false">IF(C$34="stop",C314,IF(C$34="third",C214,C114))</f>
        <v>-538.75</v>
      </c>
      <c r="D414" s="19" t="n">
        <f aca="false">IF(D$34="stop",D314,IF(D$34="third",D214,D114))</f>
        <v>-561.083333333333</v>
      </c>
      <c r="E414" s="19" t="n">
        <f aca="false">IF(E$34="stop",E314,IF(E$34="third",E214,E114))</f>
        <v>-5159.04166666667</v>
      </c>
      <c r="F414" s="19" t="n">
        <f aca="false">IF(F$34="stop",F314,IF(F$34="third",F214,F114))</f>
        <v>-495.666666666667</v>
      </c>
      <c r="G414" s="19" t="n">
        <f aca="false">IF(G$34="stop",G314,IF(G$34="third",G214,G114))</f>
        <v>-10388.9583333333</v>
      </c>
      <c r="H414" s="19" t="n">
        <f aca="false">IF(H$34="stop",H314,IF(H$34="third",H214,H114))</f>
        <v>-298.666666666667</v>
      </c>
      <c r="I414" s="19" t="n">
        <f aca="false">IF(I$34="stop",I314,IF(I$34="third",I214,I114))</f>
        <v>-10323.6319818466</v>
      </c>
      <c r="J414" s="19" t="n">
        <f aca="false">IF(J$34="stop",J314,IF(J$34="third",J214,J114))</f>
        <v>-0</v>
      </c>
      <c r="L414" s="19" t="n">
        <f aca="false">SUM(C414:J414)-IF(B414=0,T_ptask,0)</f>
        <v>-27765.7986485133</v>
      </c>
      <c r="M414" s="19" t="n">
        <f aca="false">D414+E414+F414+H414+I414+J414-IF(B414=0,T_Ask*(D$8+E$8+F$8+H$8+I$8+J$8),0)</f>
        <v>-16838.0903151799</v>
      </c>
      <c r="N414" s="19" t="n">
        <f aca="false">SUMPRODUCT((C$35:J$35&gt;=0)*C414:J414)-IF(B414=0,T_ptbid,0)</f>
        <v>-27765.7986485133</v>
      </c>
      <c r="O414" s="19" t="n">
        <f aca="false">SUM(C414:J414)-IF(B414=0,T_ptbid,0)</f>
        <v>-27765.7986485133</v>
      </c>
      <c r="P414" s="19" t="n">
        <f aca="false">SUM(C414:J414)-IF(B414=0,T_ptpos,0)</f>
        <v>-27765.7986485133</v>
      </c>
    </row>
    <row r="415" customFormat="false" ht="15" hidden="false" customHeight="false" outlineLevel="0" collapsed="false">
      <c r="B415" s="0" t="n">
        <v>14</v>
      </c>
      <c r="C415" s="19" t="n">
        <f aca="false">IF(C$34="stop",C315,IF(C$34="third",C215,C115))</f>
        <v>-538.75</v>
      </c>
      <c r="D415" s="19" t="n">
        <f aca="false">IF(D$34="stop",D315,IF(D$34="third",D215,D115))</f>
        <v>-561.083333333333</v>
      </c>
      <c r="E415" s="19" t="n">
        <f aca="false">IF(E$34="stop",E315,IF(E$34="third",E215,E115))</f>
        <v>-384.041666666667</v>
      </c>
      <c r="F415" s="19" t="n">
        <f aca="false">IF(F$34="stop",F315,IF(F$34="third",F215,F115))</f>
        <v>-495.666666666667</v>
      </c>
      <c r="G415" s="19" t="n">
        <f aca="false">IF(G$34="stop",G315,IF(G$34="third",G215,G115))</f>
        <v>-763.958333333333</v>
      </c>
      <c r="H415" s="19" t="n">
        <f aca="false">IF(H$34="stop",H315,IF(H$34="third",H215,H115))</f>
        <v>-298.666666666667</v>
      </c>
      <c r="I415" s="19" t="n">
        <f aca="false">IF(I$34="stop",I315,IF(I$34="third",I215,I115))</f>
        <v>-1573.63198184661</v>
      </c>
      <c r="J415" s="19" t="n">
        <f aca="false">IF(J$34="stop",J315,IF(J$34="third",J215,J115))</f>
        <v>-0</v>
      </c>
      <c r="L415" s="19" t="n">
        <f aca="false">SUM(C415:J415)-IF(B415=0,T_ptask,0)</f>
        <v>-4615.79864851328</v>
      </c>
      <c r="M415" s="19" t="n">
        <f aca="false">D415+E415+F415+H415+I415+J415-IF(B415=0,T_Ask*(D$8+E$8+F$8+H$8+I$8+J$8),0)</f>
        <v>-3313.09031517994</v>
      </c>
      <c r="N415" s="19" t="n">
        <f aca="false">SUMPRODUCT((C$35:J$35&gt;=0)*C415:J415)-IF(B415=0,T_ptbid,0)</f>
        <v>-4615.79864851328</v>
      </c>
      <c r="O415" s="19" t="n">
        <f aca="false">SUM(C415:J415)-IF(B415=0,T_ptbid,0)</f>
        <v>-4615.79864851328</v>
      </c>
      <c r="P415" s="19" t="n">
        <f aca="false">SUM(C415:J415)-IF(B415=0,T_ptpos,0)</f>
        <v>-4615.79864851328</v>
      </c>
    </row>
    <row r="416" customFormat="false" ht="15" hidden="false" customHeight="false" outlineLevel="0" collapsed="false">
      <c r="B416" s="0" t="n">
        <v>15</v>
      </c>
      <c r="C416" s="19" t="n">
        <f aca="false">IF(C$34="stop",C316,IF(C$34="third",C216,C116))</f>
        <v>125011.25</v>
      </c>
      <c r="D416" s="19" t="n">
        <f aca="false">IF(D$34="stop",D316,IF(D$34="third",D216,D116))</f>
        <v>-561.083333333333</v>
      </c>
      <c r="E416" s="19" t="n">
        <f aca="false">IF(E$34="stop",E316,IF(E$34="third",E216,E116))</f>
        <v>-384.041666666667</v>
      </c>
      <c r="F416" s="19" t="n">
        <f aca="false">IF(F$34="stop",F316,IF(F$34="third",F216,F116))</f>
        <v>-6695.66666666667</v>
      </c>
      <c r="G416" s="19" t="n">
        <f aca="false">IF(G$34="stop",G316,IF(G$34="third",G216,G116))</f>
        <v>-763.958333333333</v>
      </c>
      <c r="H416" s="19" t="n">
        <f aca="false">IF(H$34="stop",H316,IF(H$34="third",H216,H116))</f>
        <v>-298.666666666667</v>
      </c>
      <c r="I416" s="19" t="n">
        <f aca="false">IF(I$34="stop",I316,IF(I$34="third",I216,I116))</f>
        <v>-1573.63198184661</v>
      </c>
      <c r="J416" s="19" t="n">
        <f aca="false">IF(J$34="stop",J316,IF(J$34="third",J216,J116))</f>
        <v>-0</v>
      </c>
      <c r="L416" s="19" t="n">
        <f aca="false">SUM(C416:J416)-IF(B416=0,T_ptask,0)</f>
        <v>114734.201351487</v>
      </c>
      <c r="M416" s="19" t="n">
        <f aca="false">D416+E416+F416+H416+I416+J416-IF(B416=0,T_Ask*(D$8+E$8+F$8+H$8+I$8+J$8),0)</f>
        <v>-9513.09031517994</v>
      </c>
      <c r="N416" s="19" t="n">
        <f aca="false">SUMPRODUCT((C$35:J$35&gt;=0)*C416:J416)-IF(B416=0,T_ptbid,0)</f>
        <v>114734.201351487</v>
      </c>
      <c r="O416" s="19" t="n">
        <f aca="false">SUM(C416:J416)-IF(B416=0,T_ptbid,0)</f>
        <v>114734.201351487</v>
      </c>
      <c r="P416" s="19" t="n">
        <f aca="false">SUM(C416:J416)-IF(B416=0,T_ptpos,0)</f>
        <v>114734.201351487</v>
      </c>
    </row>
    <row r="417" customFormat="false" ht="15" hidden="false" customHeight="false" outlineLevel="0" collapsed="false">
      <c r="B417" s="0" t="n">
        <v>16</v>
      </c>
      <c r="C417" s="19" t="n">
        <f aca="false">IF(C$34="stop",C317,IF(C$34="third",C217,C117))</f>
        <v>0</v>
      </c>
      <c r="D417" s="19" t="n">
        <f aca="false">IF(D$34="stop",D317,IF(D$34="third",D217,D117))</f>
        <v>-561.083333333333</v>
      </c>
      <c r="E417" s="19" t="n">
        <f aca="false">IF(E$34="stop",E317,IF(E$34="third",E217,E117))</f>
        <v>-384.041666666667</v>
      </c>
      <c r="F417" s="19" t="n">
        <f aca="false">IF(F$34="stop",F317,IF(F$34="third",F217,F117))</f>
        <v>-495.666666666667</v>
      </c>
      <c r="G417" s="19" t="n">
        <f aca="false">IF(G$34="stop",G317,IF(G$34="third",G217,G117))</f>
        <v>-763.958333333333</v>
      </c>
      <c r="H417" s="19" t="n">
        <f aca="false">IF(H$34="stop",H317,IF(H$34="third",H217,H117))</f>
        <v>-298.666666666667</v>
      </c>
      <c r="I417" s="19" t="n">
        <f aca="false">IF(I$34="stop",I317,IF(I$34="third",I217,I117))</f>
        <v>-1573.63198184661</v>
      </c>
      <c r="J417" s="19" t="n">
        <f aca="false">IF(J$34="stop",J317,IF(J$34="third",J217,J117))</f>
        <v>-0</v>
      </c>
      <c r="L417" s="19" t="n">
        <f aca="false">SUM(C417:J417)-IF(B417=0,T_ptask,0)</f>
        <v>-4077.04864851328</v>
      </c>
      <c r="M417" s="19" t="n">
        <f aca="false">D417+E417+F417+H417+I417+J417-IF(B417=0,T_Ask*(D$8+E$8+F$8+H$8+I$8+J$8),0)</f>
        <v>-3313.09031517994</v>
      </c>
      <c r="N417" s="19" t="n">
        <f aca="false">SUMPRODUCT((C$35:J$35&gt;=0)*C417:J417)-IF(B417=0,T_ptbid,0)</f>
        <v>-4077.04864851328</v>
      </c>
      <c r="O417" s="19" t="n">
        <f aca="false">SUM(C417:J417)-IF(B417=0,T_ptbid,0)</f>
        <v>-4077.04864851328</v>
      </c>
      <c r="P417" s="19" t="n">
        <f aca="false">SUM(C417:J417)-IF(B417=0,T_ptpos,0)</f>
        <v>-4077.04864851328</v>
      </c>
    </row>
    <row r="418" customFormat="false" ht="15" hidden="false" customHeight="false" outlineLevel="0" collapsed="false">
      <c r="B418" s="0" t="n">
        <v>17</v>
      </c>
      <c r="C418" s="19" t="n">
        <f aca="false">IF(C$34="stop",C318,IF(C$34="third",C218,C118))</f>
        <v>0</v>
      </c>
      <c r="D418" s="19" t="n">
        <f aca="false">IF(D$34="stop",D318,IF(D$34="third",D218,D118))</f>
        <v>-561.083333333333</v>
      </c>
      <c r="E418" s="19" t="n">
        <f aca="false">IF(E$34="stop",E318,IF(E$34="third",E218,E118))</f>
        <v>59042.9583333333</v>
      </c>
      <c r="F418" s="19" t="n">
        <f aca="false">IF(F$34="stop",F318,IF(F$34="third",F218,F118))</f>
        <v>-495.666666666667</v>
      </c>
      <c r="G418" s="19" t="n">
        <f aca="false">IF(G$34="stop",G318,IF(G$34="third",G218,G118))</f>
        <v>221041.041666667</v>
      </c>
      <c r="H418" s="19" t="n">
        <f aca="false">IF(H$34="stop",H318,IF(H$34="third",H218,H118))</f>
        <v>-298.666666666667</v>
      </c>
      <c r="I418" s="19" t="n">
        <f aca="false">IF(I$34="stop",I318,IF(I$34="third",I218,I118))</f>
        <v>34959.0164595237</v>
      </c>
      <c r="J418" s="19" t="n">
        <f aca="false">IF(J$34="stop",J318,IF(J$34="third",J218,J118))</f>
        <v>-0</v>
      </c>
      <c r="L418" s="19" t="n">
        <f aca="false">SUM(C418:J418)-IF(B418=0,T_ptask,0)</f>
        <v>313687.599792857</v>
      </c>
      <c r="M418" s="19" t="n">
        <f aca="false">D418+E418+F418+H418+I418+J418-IF(B418=0,T_Ask*(D$8+E$8+F$8+H$8+I$8+J$8),0)</f>
        <v>92646.5581261904</v>
      </c>
      <c r="N418" s="19" t="n">
        <f aca="false">SUMPRODUCT((C$35:J$35&gt;=0)*C418:J418)-IF(B418=0,T_ptbid,0)</f>
        <v>313687.599792857</v>
      </c>
      <c r="O418" s="19" t="n">
        <f aca="false">SUM(C418:J418)-IF(B418=0,T_ptbid,0)</f>
        <v>313687.599792857</v>
      </c>
      <c r="P418" s="19" t="n">
        <f aca="false">SUM(C418:J418)-IF(B418=0,T_ptpos,0)</f>
        <v>313687.599792857</v>
      </c>
    </row>
    <row r="419" customFormat="false" ht="15" hidden="false" customHeight="false" outlineLevel="0" collapsed="false">
      <c r="B419" s="0" t="n">
        <v>18</v>
      </c>
      <c r="C419" s="19" t="n">
        <f aca="false">IF(C$34="stop",C319,IF(C$34="third",C219,C119))</f>
        <v>0</v>
      </c>
      <c r="D419" s="19" t="n">
        <f aca="false">IF(D$34="stop",D319,IF(D$34="third",D219,D119))</f>
        <v>-561.083333333333</v>
      </c>
      <c r="E419" s="19" t="n">
        <f aca="false">IF(E$34="stop",E319,IF(E$34="third",E219,E119))</f>
        <v>0</v>
      </c>
      <c r="F419" s="19" t="n">
        <f aca="false">IF(F$34="stop",F319,IF(F$34="third",F219,F119))</f>
        <v>-495.666666666667</v>
      </c>
      <c r="G419" s="19" t="n">
        <f aca="false">IF(G$34="stop",G319,IF(G$34="third",G219,G119))</f>
        <v>0</v>
      </c>
      <c r="H419" s="19" t="n">
        <f aca="false">IF(H$34="stop",H319,IF(H$34="third",H219,H119))</f>
        <v>-298.666666666667</v>
      </c>
      <c r="I419" s="19" t="n">
        <f aca="false">IF(I$34="stop",I319,IF(I$34="third",I219,I119))</f>
        <v>0</v>
      </c>
      <c r="J419" s="19" t="n">
        <f aca="false">IF(J$34="stop",J319,IF(J$34="third",J219,J119))</f>
        <v>-0</v>
      </c>
      <c r="L419" s="19" t="n">
        <f aca="false">SUM(C419:J419)-IF(B419=0,T_ptask,0)</f>
        <v>-1355.41666666667</v>
      </c>
      <c r="M419" s="19" t="n">
        <f aca="false">D419+E419+F419+H419+I419+J419-IF(B419=0,T_Ask*(D$8+E$8+F$8+H$8+I$8+J$8),0)</f>
        <v>-1355.41666666667</v>
      </c>
      <c r="N419" s="19" t="n">
        <f aca="false">SUMPRODUCT((C$35:J$35&gt;=0)*C419:J419)-IF(B419=0,T_ptbid,0)</f>
        <v>-1355.41666666667</v>
      </c>
      <c r="O419" s="19" t="n">
        <f aca="false">SUM(C419:J419)-IF(B419=0,T_ptbid,0)</f>
        <v>-1355.41666666667</v>
      </c>
      <c r="P419" s="19" t="n">
        <f aca="false">SUM(C419:J419)-IF(B419=0,T_ptpos,0)</f>
        <v>-1355.41666666667</v>
      </c>
    </row>
    <row r="420" customFormat="false" ht="15" hidden="false" customHeight="false" outlineLevel="0" collapsed="false">
      <c r="B420" s="0" t="n">
        <v>19</v>
      </c>
      <c r="C420" s="19" t="n">
        <f aca="false">IF(C$34="stop",C320,IF(C$34="third",C220,C120))</f>
        <v>0</v>
      </c>
      <c r="D420" s="19" t="n">
        <f aca="false">IF(D$34="stop",D320,IF(D$34="third",D220,D120))</f>
        <v>-561.083333333333</v>
      </c>
      <c r="E420" s="19" t="n">
        <f aca="false">IF(E$34="stop",E320,IF(E$34="third",E220,E120))</f>
        <v>0</v>
      </c>
      <c r="F420" s="19" t="n">
        <f aca="false">IF(F$34="stop",F320,IF(F$34="third",F220,F120))</f>
        <v>106640.333333333</v>
      </c>
      <c r="G420" s="19" t="n">
        <f aca="false">IF(G$34="stop",G320,IF(G$34="third",G220,G120))</f>
        <v>0</v>
      </c>
      <c r="H420" s="19" t="n">
        <f aca="false">IF(H$34="stop",H320,IF(H$34="third",H220,H120))</f>
        <v>-298.666666666667</v>
      </c>
      <c r="I420" s="19" t="n">
        <f aca="false">IF(I$34="stop",I320,IF(I$34="third",I220,I120))</f>
        <v>0</v>
      </c>
      <c r="J420" s="19" t="n">
        <f aca="false">IF(J$34="stop",J320,IF(J$34="third",J220,J120))</f>
        <v>-0</v>
      </c>
      <c r="L420" s="19" t="n">
        <f aca="false">SUM(C420:J420)-IF(B420=0,T_ptask,0)</f>
        <v>105780.583333333</v>
      </c>
      <c r="M420" s="19" t="n">
        <f aca="false">D420+E420+F420+H420+I420+J420-IF(B420=0,T_Ask*(D$8+E$8+F$8+H$8+I$8+J$8),0)</f>
        <v>105780.583333333</v>
      </c>
      <c r="N420" s="19" t="n">
        <f aca="false">SUMPRODUCT((C$35:J$35&gt;=0)*C420:J420)-IF(B420=0,T_ptbid,0)</f>
        <v>105780.583333333</v>
      </c>
      <c r="O420" s="19" t="n">
        <f aca="false">SUM(C420:J420)-IF(B420=0,T_ptbid,0)</f>
        <v>105780.583333333</v>
      </c>
      <c r="P420" s="19" t="n">
        <f aca="false">SUM(C420:J420)-IF(B420=0,T_ptpos,0)</f>
        <v>105780.583333333</v>
      </c>
    </row>
    <row r="421" customFormat="false" ht="15" hidden="false" customHeight="false" outlineLevel="0" collapsed="false">
      <c r="B421" s="0" t="n">
        <v>20</v>
      </c>
      <c r="C421" s="19" t="n">
        <f aca="false">IF(C$34="stop",C321,IF(C$34="third",C221,C121))</f>
        <v>0</v>
      </c>
      <c r="D421" s="19" t="n">
        <f aca="false">IF(D$34="stop",D321,IF(D$34="third",D221,D121))</f>
        <v>-561.083333333333</v>
      </c>
      <c r="E421" s="19" t="n">
        <f aca="false">IF(E$34="stop",E321,IF(E$34="third",E221,E121))</f>
        <v>0</v>
      </c>
      <c r="F421" s="19" t="n">
        <f aca="false">IF(F$34="stop",F321,IF(F$34="third",F221,F121))</f>
        <v>0</v>
      </c>
      <c r="G421" s="19" t="n">
        <f aca="false">IF(G$34="stop",G321,IF(G$34="third",G221,G121))</f>
        <v>0</v>
      </c>
      <c r="H421" s="19" t="n">
        <f aca="false">IF(H$34="stop",H321,IF(H$34="third",H221,H121))</f>
        <v>-298.666666666667</v>
      </c>
      <c r="I421" s="19" t="n">
        <f aca="false">IF(I$34="stop",I321,IF(I$34="third",I221,I121))</f>
        <v>0</v>
      </c>
      <c r="J421" s="19" t="n">
        <f aca="false">IF(J$34="stop",J321,IF(J$34="third",J221,J121))</f>
        <v>-0</v>
      </c>
      <c r="L421" s="19" t="n">
        <f aca="false">SUM(C421:J421)-IF(B421=0,T_ptask,0)</f>
        <v>-859.75</v>
      </c>
      <c r="M421" s="19" t="n">
        <f aca="false">D421+E421+F421+H421+I421+J421-IF(B421=0,T_Ask*(D$8+E$8+F$8+H$8+I$8+J$8),0)</f>
        <v>-859.75</v>
      </c>
      <c r="N421" s="19" t="n">
        <f aca="false">SUMPRODUCT((C$35:J$35&gt;=0)*C421:J421)-IF(B421=0,T_ptbid,0)</f>
        <v>-859.75</v>
      </c>
      <c r="O421" s="19" t="n">
        <f aca="false">SUM(C421:J421)-IF(B421=0,T_ptbid,0)</f>
        <v>-859.75</v>
      </c>
      <c r="P421" s="19" t="n">
        <f aca="false">SUM(C421:J421)-IF(B421=0,T_ptpos,0)</f>
        <v>-859.75</v>
      </c>
    </row>
    <row r="422" customFormat="false" ht="15" hidden="false" customHeight="false" outlineLevel="0" collapsed="false">
      <c r="B422" s="0" t="n">
        <v>21</v>
      </c>
      <c r="C422" s="19" t="n">
        <f aca="false">IF(C$34="stop",C322,IF(C$34="third",C222,C122))</f>
        <v>0</v>
      </c>
      <c r="D422" s="19" t="n">
        <f aca="false">IF(D$34="stop",D322,IF(D$34="third",D222,D122))</f>
        <v>-561.083333333333</v>
      </c>
      <c r="E422" s="19" t="n">
        <f aca="false">IF(E$34="stop",E322,IF(E$34="third",E222,E122))</f>
        <v>0</v>
      </c>
      <c r="F422" s="19" t="n">
        <f aca="false">IF(F$34="stop",F322,IF(F$34="third",F222,F122))</f>
        <v>0</v>
      </c>
      <c r="G422" s="19" t="n">
        <f aca="false">IF(G$34="stop",G322,IF(G$34="third",G222,G122))</f>
        <v>0</v>
      </c>
      <c r="H422" s="19" t="n">
        <f aca="false">IF(H$34="stop",H322,IF(H$34="third",H222,H122))</f>
        <v>-298.666666666667</v>
      </c>
      <c r="I422" s="19" t="n">
        <f aca="false">IF(I$34="stop",I322,IF(I$34="third",I222,I122))</f>
        <v>0</v>
      </c>
      <c r="J422" s="19" t="n">
        <f aca="false">IF(J$34="stop",J322,IF(J$34="third",J222,J122))</f>
        <v>-0</v>
      </c>
      <c r="L422" s="19" t="n">
        <f aca="false">SUM(C422:J422)-IF(B422=0,T_ptask,0)</f>
        <v>-859.75</v>
      </c>
      <c r="M422" s="19" t="n">
        <f aca="false">D422+E422+F422+H422+I422+J422-IF(B422=0,T_Ask*(D$8+E$8+F$8+H$8+I$8+J$8),0)</f>
        <v>-859.75</v>
      </c>
      <c r="N422" s="19" t="n">
        <f aca="false">SUMPRODUCT((C$35:J$35&gt;=0)*C422:J422)-IF(B422=0,T_ptbid,0)</f>
        <v>-859.75</v>
      </c>
      <c r="O422" s="19" t="n">
        <f aca="false">SUM(C422:J422)-IF(B422=0,T_ptbid,0)</f>
        <v>-859.75</v>
      </c>
      <c r="P422" s="19" t="n">
        <f aca="false">SUM(C422:J422)-IF(B422=0,T_ptpos,0)</f>
        <v>-859.75</v>
      </c>
    </row>
    <row r="423" customFormat="false" ht="15" hidden="false" customHeight="false" outlineLevel="0" collapsed="false">
      <c r="B423" s="0" t="n">
        <v>22</v>
      </c>
      <c r="C423" s="19" t="n">
        <f aca="false">IF(C$34="stop",C323,IF(C$34="third",C223,C123))</f>
        <v>0</v>
      </c>
      <c r="D423" s="19" t="n">
        <f aca="false">IF(D$34="stop",D323,IF(D$34="third",D223,D123))</f>
        <v>-561.083333333333</v>
      </c>
      <c r="E423" s="19" t="n">
        <f aca="false">IF(E$34="stop",E323,IF(E$34="third",E223,E123))</f>
        <v>0</v>
      </c>
      <c r="F423" s="19" t="n">
        <f aca="false">IF(F$34="stop",F323,IF(F$34="third",F223,F123))</f>
        <v>0</v>
      </c>
      <c r="G423" s="19" t="n">
        <f aca="false">IF(G$34="stop",G323,IF(G$34="third",G223,G123))</f>
        <v>0</v>
      </c>
      <c r="H423" s="19" t="n">
        <f aca="false">IF(H$34="stop",H323,IF(H$34="third",H223,H123))</f>
        <v>-298.666666666667</v>
      </c>
      <c r="I423" s="19" t="n">
        <f aca="false">IF(I$34="stop",I323,IF(I$34="third",I223,I123))</f>
        <v>0</v>
      </c>
      <c r="J423" s="19" t="n">
        <f aca="false">IF(J$34="stop",J323,IF(J$34="third",J223,J123))</f>
        <v>-0</v>
      </c>
      <c r="L423" s="19" t="n">
        <f aca="false">SUM(C423:J423)-IF(B423=0,T_ptask,0)</f>
        <v>-859.75</v>
      </c>
      <c r="M423" s="19" t="n">
        <f aca="false">D423+E423+F423+H423+I423+J423-IF(B423=0,T_Ask*(D$8+E$8+F$8+H$8+I$8+J$8),0)</f>
        <v>-859.75</v>
      </c>
      <c r="N423" s="19" t="n">
        <f aca="false">SUMPRODUCT((C$35:J$35&gt;=0)*C423:J423)-IF(B423=0,T_ptbid,0)</f>
        <v>-859.75</v>
      </c>
      <c r="O423" s="19" t="n">
        <f aca="false">SUM(C423:J423)-IF(B423=0,T_ptbid,0)</f>
        <v>-859.75</v>
      </c>
      <c r="P423" s="19" t="n">
        <f aca="false">SUM(C423:J423)-IF(B423=0,T_ptpos,0)</f>
        <v>-859.75</v>
      </c>
    </row>
    <row r="424" customFormat="false" ht="15" hidden="false" customHeight="false" outlineLevel="0" collapsed="false">
      <c r="B424" s="0" t="n">
        <v>23</v>
      </c>
      <c r="C424" s="19" t="n">
        <f aca="false">IF(C$34="stop",C324,IF(C$34="third",C224,C124))</f>
        <v>0</v>
      </c>
      <c r="D424" s="19" t="n">
        <f aca="false">IF(D$34="stop",D324,IF(D$34="third",D224,D124))</f>
        <v>-561.083333333333</v>
      </c>
      <c r="E424" s="19" t="n">
        <f aca="false">IF(E$34="stop",E324,IF(E$34="third",E224,E124))</f>
        <v>0</v>
      </c>
      <c r="F424" s="19" t="n">
        <f aca="false">IF(F$34="stop",F324,IF(F$34="third",F224,F124))</f>
        <v>0</v>
      </c>
      <c r="G424" s="19" t="n">
        <f aca="false">IF(G$34="stop",G324,IF(G$34="third",G224,G124))</f>
        <v>0</v>
      </c>
      <c r="H424" s="19" t="n">
        <f aca="false">IF(H$34="stop",H324,IF(H$34="third",H224,H124))</f>
        <v>-298.666666666667</v>
      </c>
      <c r="I424" s="19" t="n">
        <f aca="false">IF(I$34="stop",I324,IF(I$34="third",I224,I124))</f>
        <v>0</v>
      </c>
      <c r="J424" s="19" t="n">
        <f aca="false">IF(J$34="stop",J324,IF(J$34="third",J224,J124))</f>
        <v>-0</v>
      </c>
      <c r="L424" s="19" t="n">
        <f aca="false">SUM(C424:J424)-IF(B424=0,T_ptask,0)</f>
        <v>-859.75</v>
      </c>
      <c r="M424" s="19" t="n">
        <f aca="false">D424+E424+F424+H424+I424+J424-IF(B424=0,T_Ask*(D$8+E$8+F$8+H$8+I$8+J$8),0)</f>
        <v>-859.75</v>
      </c>
      <c r="N424" s="19" t="n">
        <f aca="false">SUMPRODUCT((C$35:J$35&gt;=0)*C424:J424)-IF(B424=0,T_ptbid,0)</f>
        <v>-859.75</v>
      </c>
      <c r="O424" s="19" t="n">
        <f aca="false">SUM(C424:J424)-IF(B424=0,T_ptbid,0)</f>
        <v>-859.75</v>
      </c>
      <c r="P424" s="19" t="n">
        <f aca="false">SUM(C424:J424)-IF(B424=0,T_ptpos,0)</f>
        <v>-859.75</v>
      </c>
    </row>
    <row r="425" customFormat="false" ht="15" hidden="false" customHeight="false" outlineLevel="0" collapsed="false">
      <c r="B425" s="0" t="n">
        <v>24</v>
      </c>
      <c r="C425" s="19" t="n">
        <f aca="false">IF(C$34="stop",C325,IF(C$34="third",C225,C125))</f>
        <v>0</v>
      </c>
      <c r="D425" s="19" t="n">
        <f aca="false">IF(D$34="stop",D325,IF(D$34="third",D225,D125))</f>
        <v>-561.083333333333</v>
      </c>
      <c r="E425" s="19" t="n">
        <f aca="false">IF(E$34="stop",E325,IF(E$34="third",E225,E125))</f>
        <v>0</v>
      </c>
      <c r="F425" s="19" t="n">
        <f aca="false">IF(F$34="stop",F325,IF(F$34="third",F225,F125))</f>
        <v>0</v>
      </c>
      <c r="G425" s="19" t="n">
        <f aca="false">IF(G$34="stop",G325,IF(G$34="third",G225,G125))</f>
        <v>0</v>
      </c>
      <c r="H425" s="19" t="n">
        <f aca="false">IF(H$34="stop",H325,IF(H$34="third",H225,H125))</f>
        <v>-298.666666666667</v>
      </c>
      <c r="I425" s="19" t="n">
        <f aca="false">IF(I$34="stop",I325,IF(I$34="third",I225,I125))</f>
        <v>0</v>
      </c>
      <c r="J425" s="19" t="n">
        <f aca="false">IF(J$34="stop",J325,IF(J$34="third",J225,J125))</f>
        <v>-0</v>
      </c>
      <c r="L425" s="19" t="n">
        <f aca="false">SUM(C425:J425)-IF(B425=0,T_ptask,0)</f>
        <v>-859.75</v>
      </c>
      <c r="M425" s="19" t="n">
        <f aca="false">D425+E425+F425+H425+I425+J425-IF(B425=0,T_Ask*(D$8+E$8+F$8+H$8+I$8+J$8),0)</f>
        <v>-859.75</v>
      </c>
      <c r="N425" s="19" t="n">
        <f aca="false">SUMPRODUCT((C$35:J$35&gt;=0)*C425:J425)-IF(B425=0,T_ptbid,0)</f>
        <v>-859.75</v>
      </c>
      <c r="O425" s="19" t="n">
        <f aca="false">SUM(C425:J425)-IF(B425=0,T_ptbid,0)</f>
        <v>-859.75</v>
      </c>
      <c r="P425" s="19" t="n">
        <f aca="false">SUM(C425:J425)-IF(B425=0,T_ptpos,0)</f>
        <v>-859.75</v>
      </c>
    </row>
    <row r="426" customFormat="false" ht="15" hidden="false" customHeight="false" outlineLevel="0" collapsed="false">
      <c r="B426" s="0" t="n">
        <v>25</v>
      </c>
      <c r="C426" s="19" t="n">
        <f aca="false">IF(C$34="stop",C326,IF(C$34="third",C226,C126))</f>
        <v>0</v>
      </c>
      <c r="D426" s="19" t="n">
        <f aca="false">IF(D$34="stop",D326,IF(D$34="third",D226,D126))</f>
        <v>-561.083333333333</v>
      </c>
      <c r="E426" s="19" t="n">
        <f aca="false">IF(E$34="stop",E326,IF(E$34="third",E226,E126))</f>
        <v>0</v>
      </c>
      <c r="F426" s="19" t="n">
        <f aca="false">IF(F$34="stop",F326,IF(F$34="third",F226,F126))</f>
        <v>0</v>
      </c>
      <c r="G426" s="19" t="n">
        <f aca="false">IF(G$34="stop",G326,IF(G$34="third",G226,G126))</f>
        <v>0</v>
      </c>
      <c r="H426" s="19" t="n">
        <f aca="false">IF(H$34="stop",H326,IF(H$34="third",H226,H126))</f>
        <v>-298.666666666667</v>
      </c>
      <c r="I426" s="19" t="n">
        <f aca="false">IF(I$34="stop",I326,IF(I$34="third",I226,I126))</f>
        <v>0</v>
      </c>
      <c r="J426" s="19" t="n">
        <f aca="false">IF(J$34="stop",J326,IF(J$34="third",J226,J126))</f>
        <v>-0</v>
      </c>
      <c r="L426" s="19" t="n">
        <f aca="false">SUM(C426:J426)-IF(B426=0,T_ptask,0)</f>
        <v>-859.75</v>
      </c>
      <c r="M426" s="19" t="n">
        <f aca="false">D426+E426+F426+H426+I426+J426-IF(B426=0,T_Ask*(D$8+E$8+F$8+H$8+I$8+J$8),0)</f>
        <v>-859.75</v>
      </c>
      <c r="N426" s="19" t="n">
        <f aca="false">SUMPRODUCT((C$35:J$35&gt;=0)*C426:J426)-IF(B426=0,T_ptbid,0)</f>
        <v>-859.75</v>
      </c>
      <c r="O426" s="19" t="n">
        <f aca="false">SUM(C426:J426)-IF(B426=0,T_ptbid,0)</f>
        <v>-859.75</v>
      </c>
      <c r="P426" s="19" t="n">
        <f aca="false">SUM(C426:J426)-IF(B426=0,T_ptpos,0)</f>
        <v>-859.75</v>
      </c>
    </row>
    <row r="427" customFormat="false" ht="15" hidden="false" customHeight="false" outlineLevel="0" collapsed="false">
      <c r="B427" s="0" t="n">
        <v>26</v>
      </c>
      <c r="C427" s="19" t="n">
        <f aca="false">IF(C$34="stop",C327,IF(C$34="third",C227,C127))</f>
        <v>0</v>
      </c>
      <c r="D427" s="19" t="n">
        <f aca="false">IF(D$34="stop",D327,IF(D$34="third",D227,D127))</f>
        <v>-561.083333333333</v>
      </c>
      <c r="E427" s="19" t="n">
        <f aca="false">IF(E$34="stop",E327,IF(E$34="third",E227,E127))</f>
        <v>0</v>
      </c>
      <c r="F427" s="19" t="n">
        <f aca="false">IF(F$34="stop",F327,IF(F$34="third",F227,F127))</f>
        <v>0</v>
      </c>
      <c r="G427" s="19" t="n">
        <f aca="false">IF(G$34="stop",G327,IF(G$34="third",G227,G127))</f>
        <v>0</v>
      </c>
      <c r="H427" s="19" t="n">
        <f aca="false">IF(H$34="stop",H327,IF(H$34="third",H227,H127))</f>
        <v>-298.666666666667</v>
      </c>
      <c r="I427" s="19" t="n">
        <f aca="false">IF(I$34="stop",I327,IF(I$34="third",I227,I127))</f>
        <v>0</v>
      </c>
      <c r="J427" s="19" t="n">
        <f aca="false">IF(J$34="stop",J327,IF(J$34="third",J227,J127))</f>
        <v>-0</v>
      </c>
      <c r="L427" s="19" t="n">
        <f aca="false">SUM(C427:J427)-IF(B427=0,T_ptask,0)</f>
        <v>-859.75</v>
      </c>
      <c r="M427" s="19" t="n">
        <f aca="false">D427+E427+F427+H427+I427+J427-IF(B427=0,T_Ask*(D$8+E$8+F$8+H$8+I$8+J$8),0)</f>
        <v>-859.75</v>
      </c>
      <c r="N427" s="19" t="n">
        <f aca="false">SUMPRODUCT((C$35:J$35&gt;=0)*C427:J427)-IF(B427=0,T_ptbid,0)</f>
        <v>-859.75</v>
      </c>
      <c r="O427" s="19" t="n">
        <f aca="false">SUM(C427:J427)-IF(B427=0,T_ptbid,0)</f>
        <v>-859.75</v>
      </c>
      <c r="P427" s="19" t="n">
        <f aca="false">SUM(C427:J427)-IF(B427=0,T_ptpos,0)</f>
        <v>-859.75</v>
      </c>
    </row>
    <row r="428" customFormat="false" ht="15" hidden="false" customHeight="false" outlineLevel="0" collapsed="false">
      <c r="B428" s="0" t="n">
        <v>27</v>
      </c>
      <c r="C428" s="19" t="n">
        <f aca="false">IF(C$34="stop",C328,IF(C$34="third",C228,C128))</f>
        <v>0</v>
      </c>
      <c r="D428" s="19" t="n">
        <f aca="false">IF(D$34="stop",D328,IF(D$34="third",D228,D128))</f>
        <v>-561.083333333333</v>
      </c>
      <c r="E428" s="19" t="n">
        <f aca="false">IF(E$34="stop",E328,IF(E$34="third",E228,E128))</f>
        <v>0</v>
      </c>
      <c r="F428" s="19" t="n">
        <f aca="false">IF(F$34="stop",F328,IF(F$34="third",F228,F128))</f>
        <v>0</v>
      </c>
      <c r="G428" s="19" t="n">
        <f aca="false">IF(G$34="stop",G328,IF(G$34="third",G228,G128))</f>
        <v>0</v>
      </c>
      <c r="H428" s="19" t="n">
        <f aca="false">IF(H$34="stop",H328,IF(H$34="third",H228,H128))</f>
        <v>-298.666666666667</v>
      </c>
      <c r="I428" s="19" t="n">
        <f aca="false">IF(I$34="stop",I328,IF(I$34="third",I228,I128))</f>
        <v>0</v>
      </c>
      <c r="J428" s="19" t="n">
        <f aca="false">IF(J$34="stop",J328,IF(J$34="third",J228,J128))</f>
        <v>-0</v>
      </c>
      <c r="L428" s="19" t="n">
        <f aca="false">SUM(C428:J428)-IF(B428=0,T_ptask,0)</f>
        <v>-859.75</v>
      </c>
      <c r="M428" s="19" t="n">
        <f aca="false">D428+E428+F428+H428+I428+J428-IF(B428=0,T_Ask*(D$8+E$8+F$8+H$8+I$8+J$8),0)</f>
        <v>-859.75</v>
      </c>
      <c r="N428" s="19" t="n">
        <f aca="false">SUMPRODUCT((C$35:J$35&gt;=0)*C428:J428)-IF(B428=0,T_ptbid,0)</f>
        <v>-859.75</v>
      </c>
      <c r="O428" s="19" t="n">
        <f aca="false">SUM(C428:J428)-IF(B428=0,T_ptbid,0)</f>
        <v>-859.75</v>
      </c>
      <c r="P428" s="19" t="n">
        <f aca="false">SUM(C428:J428)-IF(B428=0,T_ptpos,0)</f>
        <v>-859.75</v>
      </c>
    </row>
    <row r="429" customFormat="false" ht="15" hidden="false" customHeight="false" outlineLevel="0" collapsed="false">
      <c r="B429" s="0" t="n">
        <v>28</v>
      </c>
      <c r="C429" s="19" t="n">
        <f aca="false">IF(C$34="stop",C329,IF(C$34="third",C229,C129))</f>
        <v>0</v>
      </c>
      <c r="D429" s="19" t="n">
        <f aca="false">IF(D$34="stop",D329,IF(D$34="third",D229,D129))</f>
        <v>-561.083333333333</v>
      </c>
      <c r="E429" s="19" t="n">
        <f aca="false">IF(E$34="stop",E329,IF(E$34="third",E229,E129))</f>
        <v>0</v>
      </c>
      <c r="F429" s="19" t="n">
        <f aca="false">IF(F$34="stop",F329,IF(F$34="third",F229,F129))</f>
        <v>0</v>
      </c>
      <c r="G429" s="19" t="n">
        <f aca="false">IF(G$34="stop",G329,IF(G$34="third",G229,G129))</f>
        <v>0</v>
      </c>
      <c r="H429" s="19" t="n">
        <f aca="false">IF(H$34="stop",H329,IF(H$34="third",H229,H129))</f>
        <v>-298.666666666667</v>
      </c>
      <c r="I429" s="19" t="n">
        <f aca="false">IF(I$34="stop",I329,IF(I$34="third",I229,I129))</f>
        <v>0</v>
      </c>
      <c r="J429" s="19" t="n">
        <f aca="false">IF(J$34="stop",J329,IF(J$34="third",J229,J129))</f>
        <v>-0</v>
      </c>
      <c r="L429" s="19" t="n">
        <f aca="false">SUM(C429:J429)-IF(B429=0,T_ptask,0)</f>
        <v>-859.75</v>
      </c>
      <c r="M429" s="19" t="n">
        <f aca="false">D429+E429+F429+H429+I429+J429-IF(B429=0,T_Ask*(D$8+E$8+F$8+H$8+I$8+J$8),0)</f>
        <v>-859.75</v>
      </c>
      <c r="N429" s="19" t="n">
        <f aca="false">SUMPRODUCT((C$35:J$35&gt;=0)*C429:J429)-IF(B429=0,T_ptbid,0)</f>
        <v>-859.75</v>
      </c>
      <c r="O429" s="19" t="n">
        <f aca="false">SUM(C429:J429)-IF(B429=0,T_ptbid,0)</f>
        <v>-859.75</v>
      </c>
      <c r="P429" s="19" t="n">
        <f aca="false">SUM(C429:J429)-IF(B429=0,T_ptpos,0)</f>
        <v>-859.75</v>
      </c>
    </row>
    <row r="430" customFormat="false" ht="15" hidden="false" customHeight="false" outlineLevel="0" collapsed="false">
      <c r="B430" s="0" t="n">
        <v>29</v>
      </c>
      <c r="C430" s="19" t="n">
        <f aca="false">IF(C$34="stop",C330,IF(C$34="third",C230,C130))</f>
        <v>0</v>
      </c>
      <c r="D430" s="19" t="n">
        <f aca="false">IF(D$34="stop",D330,IF(D$34="third",D230,D130))</f>
        <v>-561.083333333333</v>
      </c>
      <c r="E430" s="19" t="n">
        <f aca="false">IF(E$34="stop",E330,IF(E$34="third",E230,E130))</f>
        <v>0</v>
      </c>
      <c r="F430" s="19" t="n">
        <f aca="false">IF(F$34="stop",F330,IF(F$34="third",F230,F130))</f>
        <v>0</v>
      </c>
      <c r="G430" s="19" t="n">
        <f aca="false">IF(G$34="stop",G330,IF(G$34="third",G230,G130))</f>
        <v>0</v>
      </c>
      <c r="H430" s="19" t="n">
        <f aca="false">IF(H$34="stop",H330,IF(H$34="third",H230,H130))</f>
        <v>-298.666666666667</v>
      </c>
      <c r="I430" s="19" t="n">
        <f aca="false">IF(I$34="stop",I330,IF(I$34="third",I230,I130))</f>
        <v>0</v>
      </c>
      <c r="J430" s="19" t="n">
        <f aca="false">IF(J$34="stop",J330,IF(J$34="third",J230,J130))</f>
        <v>-0</v>
      </c>
      <c r="L430" s="19" t="n">
        <f aca="false">SUM(C430:J430)-IF(B430=0,T_ptask,0)</f>
        <v>-859.75</v>
      </c>
      <c r="M430" s="19" t="n">
        <f aca="false">D430+E430+F430+H430+I430+J430-IF(B430=0,T_Ask*(D$8+E$8+F$8+H$8+I$8+J$8),0)</f>
        <v>-859.75</v>
      </c>
      <c r="N430" s="19" t="n">
        <f aca="false">SUMPRODUCT((C$35:J$35&gt;=0)*C430:J430)-IF(B430=0,T_ptbid,0)</f>
        <v>-859.75</v>
      </c>
      <c r="O430" s="19" t="n">
        <f aca="false">SUM(C430:J430)-IF(B430=0,T_ptbid,0)</f>
        <v>-859.75</v>
      </c>
      <c r="P430" s="19" t="n">
        <f aca="false">SUM(C430:J430)-IF(B430=0,T_ptpos,0)</f>
        <v>-859.75</v>
      </c>
    </row>
    <row r="431" customFormat="false" ht="15" hidden="false" customHeight="false" outlineLevel="0" collapsed="false">
      <c r="B431" s="0" t="n">
        <v>30</v>
      </c>
      <c r="C431" s="19" t="n">
        <f aca="false">IF(C$34="stop",C331,IF(C$34="third",C231,C131))</f>
        <v>0</v>
      </c>
      <c r="D431" s="19" t="n">
        <f aca="false">IF(D$34="stop",D331,IF(D$34="third",D231,D131))</f>
        <v>-3811.08333333333</v>
      </c>
      <c r="E431" s="19" t="n">
        <f aca="false">IF(E$34="stop",E331,IF(E$34="third",E231,E131))</f>
        <v>0</v>
      </c>
      <c r="F431" s="19" t="n">
        <f aca="false">IF(F$34="stop",F331,IF(F$34="third",F231,F131))</f>
        <v>0</v>
      </c>
      <c r="G431" s="19" t="n">
        <f aca="false">IF(G$34="stop",G331,IF(G$34="third",G231,G131))</f>
        <v>0</v>
      </c>
      <c r="H431" s="19" t="n">
        <f aca="false">IF(H$34="stop",H331,IF(H$34="third",H231,H131))</f>
        <v>-3548.66666666667</v>
      </c>
      <c r="I431" s="19" t="n">
        <f aca="false">IF(I$34="stop",I331,IF(I$34="third",I231,I131))</f>
        <v>0</v>
      </c>
      <c r="J431" s="19" t="n">
        <f aca="false">IF(J$34="stop",J331,IF(J$34="third",J231,J131))</f>
        <v>-0</v>
      </c>
      <c r="L431" s="19" t="n">
        <f aca="false">SUM(C431:J431)-IF(B431=0,T_ptask,0)</f>
        <v>-7359.75</v>
      </c>
      <c r="M431" s="19" t="n">
        <f aca="false">D431+E431+F431+H431+I431+J431-IF(B431=0,T_Ask*(D$8+E$8+F$8+H$8+I$8+J$8),0)</f>
        <v>-7359.75</v>
      </c>
      <c r="N431" s="19" t="n">
        <f aca="false">SUMPRODUCT((C$35:J$35&gt;=0)*C431:J431)-IF(B431=0,T_ptbid,0)</f>
        <v>-7359.75</v>
      </c>
      <c r="O431" s="19" t="n">
        <f aca="false">SUM(C431:J431)-IF(B431=0,T_ptbid,0)</f>
        <v>-7359.75</v>
      </c>
      <c r="P431" s="19" t="n">
        <f aca="false">SUM(C431:J431)-IF(B431=0,T_ptpos,0)</f>
        <v>-7359.75</v>
      </c>
    </row>
    <row r="432" customFormat="false" ht="15" hidden="false" customHeight="false" outlineLevel="0" collapsed="false">
      <c r="B432" s="0" t="n">
        <v>31</v>
      </c>
      <c r="C432" s="19" t="n">
        <f aca="false">IF(C$34="stop",C332,IF(C$34="third",C232,C132))</f>
        <v>0</v>
      </c>
      <c r="D432" s="19" t="n">
        <f aca="false">IF(D$34="stop",D332,IF(D$34="third",D232,D132))</f>
        <v>-711.083333333333</v>
      </c>
      <c r="E432" s="19" t="n">
        <f aca="false">IF(E$34="stop",E332,IF(E$34="third",E232,E132))</f>
        <v>0</v>
      </c>
      <c r="F432" s="19" t="n">
        <f aca="false">IF(F$34="stop",F332,IF(F$34="third",F232,F132))</f>
        <v>0</v>
      </c>
      <c r="G432" s="19" t="n">
        <f aca="false">IF(G$34="stop",G332,IF(G$34="third",G232,G132))</f>
        <v>0</v>
      </c>
      <c r="H432" s="19" t="n">
        <f aca="false">IF(H$34="stop",H332,IF(H$34="third",H232,H132))</f>
        <v>-5648.66666666667</v>
      </c>
      <c r="I432" s="19" t="n">
        <f aca="false">IF(I$34="stop",I332,IF(I$34="third",I232,I132))</f>
        <v>0</v>
      </c>
      <c r="J432" s="19" t="n">
        <f aca="false">IF(J$34="stop",J332,IF(J$34="third",J232,J132))</f>
        <v>-0</v>
      </c>
      <c r="L432" s="19" t="n">
        <f aca="false">SUM(C432:J432)-IF(B432=0,T_ptask,0)</f>
        <v>-6359.75</v>
      </c>
      <c r="M432" s="19" t="n">
        <f aca="false">D432+E432+F432+H432+I432+J432-IF(B432=0,T_Ask*(D$8+E$8+F$8+H$8+I$8+J$8),0)</f>
        <v>-6359.75</v>
      </c>
      <c r="N432" s="19" t="n">
        <f aca="false">SUMPRODUCT((C$35:J$35&gt;=0)*C432:J432)-IF(B432=0,T_ptbid,0)</f>
        <v>-6359.75</v>
      </c>
      <c r="O432" s="19" t="n">
        <f aca="false">SUM(C432:J432)-IF(B432=0,T_ptbid,0)</f>
        <v>-6359.75</v>
      </c>
      <c r="P432" s="19" t="n">
        <f aca="false">SUM(C432:J432)-IF(B432=0,T_ptpos,0)</f>
        <v>-6359.75</v>
      </c>
    </row>
    <row r="433" customFormat="false" ht="15" hidden="false" customHeight="false" outlineLevel="0" collapsed="false">
      <c r="B433" s="0" t="n">
        <v>32</v>
      </c>
      <c r="C433" s="19" t="n">
        <f aca="false">IF(C$34="stop",C333,IF(C$34="third",C233,C133))</f>
        <v>0</v>
      </c>
      <c r="D433" s="19" t="n">
        <f aca="false">IF(D$34="stop",D333,IF(D$34="third",D233,D133))</f>
        <v>-711.083333333333</v>
      </c>
      <c r="E433" s="19" t="n">
        <f aca="false">IF(E$34="stop",E333,IF(E$34="third",E233,E133))</f>
        <v>0</v>
      </c>
      <c r="F433" s="19" t="n">
        <f aca="false">IF(F$34="stop",F333,IF(F$34="third",F233,F133))</f>
        <v>0</v>
      </c>
      <c r="G433" s="19" t="n">
        <f aca="false">IF(G$34="stop",G333,IF(G$34="third",G233,G133))</f>
        <v>0</v>
      </c>
      <c r="H433" s="19" t="n">
        <f aca="false">IF(H$34="stop",H333,IF(H$34="third",H233,H133))</f>
        <v>-448.666666666667</v>
      </c>
      <c r="I433" s="19" t="n">
        <f aca="false">IF(I$34="stop",I333,IF(I$34="third",I233,I133))</f>
        <v>0</v>
      </c>
      <c r="J433" s="19" t="n">
        <f aca="false">IF(J$34="stop",J333,IF(J$34="third",J233,J133))</f>
        <v>-0</v>
      </c>
      <c r="L433" s="19" t="n">
        <f aca="false">SUM(C433:J433)-IF(B433=0,T_ptask,0)</f>
        <v>-1159.75</v>
      </c>
      <c r="M433" s="19" t="n">
        <f aca="false">D433+E433+F433+H433+I433+J433-IF(B433=0,T_Ask*(D$8+E$8+F$8+H$8+I$8+J$8),0)</f>
        <v>-1159.75</v>
      </c>
      <c r="N433" s="19" t="n">
        <f aca="false">SUMPRODUCT((C$35:J$35&gt;=0)*C433:J433)-IF(B433=0,T_ptbid,0)</f>
        <v>-1159.75</v>
      </c>
      <c r="O433" s="19" t="n">
        <f aca="false">SUM(C433:J433)-IF(B433=0,T_ptbid,0)</f>
        <v>-1159.75</v>
      </c>
      <c r="P433" s="19" t="n">
        <f aca="false">SUM(C433:J433)-IF(B433=0,T_ptpos,0)</f>
        <v>-1159.75</v>
      </c>
    </row>
    <row r="434" customFormat="false" ht="15" hidden="false" customHeight="false" outlineLevel="0" collapsed="false">
      <c r="B434" s="0" t="n">
        <v>33</v>
      </c>
      <c r="C434" s="19" t="n">
        <f aca="false">IF(C$34="stop",C334,IF(C$34="third",C234,C134))</f>
        <v>0</v>
      </c>
      <c r="D434" s="19" t="n">
        <f aca="false">IF(D$34="stop",D334,IF(D$34="third",D234,D134))</f>
        <v>-9661.08333333333</v>
      </c>
      <c r="E434" s="19" t="n">
        <f aca="false">IF(E$34="stop",E334,IF(E$34="third",E234,E134))</f>
        <v>0</v>
      </c>
      <c r="F434" s="19" t="n">
        <f aca="false">IF(F$34="stop",F334,IF(F$34="third",F234,F134))</f>
        <v>0</v>
      </c>
      <c r="G434" s="19" t="n">
        <f aca="false">IF(G$34="stop",G334,IF(G$34="third",G234,G134))</f>
        <v>0</v>
      </c>
      <c r="H434" s="19" t="n">
        <f aca="false">IF(H$34="stop",H334,IF(H$34="third",H234,H134))</f>
        <v>-448.666666666667</v>
      </c>
      <c r="I434" s="19" t="n">
        <f aca="false">IF(I$34="stop",I334,IF(I$34="third",I234,I134))</f>
        <v>0</v>
      </c>
      <c r="J434" s="19" t="n">
        <f aca="false">IF(J$34="stop",J334,IF(J$34="third",J234,J134))</f>
        <v>-0</v>
      </c>
      <c r="L434" s="19" t="n">
        <f aca="false">SUM(C434:J434)-IF(B434=0,T_ptask,0)</f>
        <v>-10109.75</v>
      </c>
      <c r="M434" s="19" t="n">
        <f aca="false">D434+E434+F434+H434+I434+J434-IF(B434=0,T_Ask*(D$8+E$8+F$8+H$8+I$8+J$8),0)</f>
        <v>-10109.75</v>
      </c>
      <c r="N434" s="19" t="n">
        <f aca="false">SUMPRODUCT((C$35:J$35&gt;=0)*C434:J434)-IF(B434=0,T_ptbid,0)</f>
        <v>-10109.75</v>
      </c>
      <c r="O434" s="19" t="n">
        <f aca="false">SUM(C434:J434)-IF(B434=0,T_ptbid,0)</f>
        <v>-10109.75</v>
      </c>
      <c r="P434" s="19" t="n">
        <f aca="false">SUM(C434:J434)-IF(B434=0,T_ptpos,0)</f>
        <v>-10109.75</v>
      </c>
    </row>
    <row r="435" customFormat="false" ht="15" hidden="false" customHeight="false" outlineLevel="0" collapsed="false">
      <c r="B435" s="0" t="n">
        <v>34</v>
      </c>
      <c r="C435" s="19" t="n">
        <f aca="false">IF(C$34="stop",C335,IF(C$34="third",C235,C135))</f>
        <v>0</v>
      </c>
      <c r="D435" s="19" t="n">
        <f aca="false">IF(D$34="stop",D335,IF(D$34="third",D235,D135))</f>
        <v>-711.083333333333</v>
      </c>
      <c r="E435" s="19" t="n">
        <f aca="false">IF(E$34="stop",E335,IF(E$34="third",E235,E135))</f>
        <v>0</v>
      </c>
      <c r="F435" s="19" t="n">
        <f aca="false">IF(F$34="stop",F335,IF(F$34="third",F235,F135))</f>
        <v>0</v>
      </c>
      <c r="G435" s="19" t="n">
        <f aca="false">IF(G$34="stop",G335,IF(G$34="third",G235,G135))</f>
        <v>0</v>
      </c>
      <c r="H435" s="19" t="n">
        <f aca="false">IF(H$34="stop",H335,IF(H$34="third",H235,H135))</f>
        <v>-448.666666666667</v>
      </c>
      <c r="I435" s="19" t="n">
        <f aca="false">IF(I$34="stop",I335,IF(I$34="third",I235,I135))</f>
        <v>0</v>
      </c>
      <c r="J435" s="19" t="n">
        <f aca="false">IF(J$34="stop",J335,IF(J$34="third",J235,J135))</f>
        <v>-0</v>
      </c>
      <c r="L435" s="19" t="n">
        <f aca="false">SUM(C435:J435)-IF(B435=0,T_ptask,0)</f>
        <v>-1159.75</v>
      </c>
      <c r="M435" s="19" t="n">
        <f aca="false">D435+E435+F435+H435+I435+J435-IF(B435=0,T_Ask*(D$8+E$8+F$8+H$8+I$8+J$8),0)</f>
        <v>-1159.75</v>
      </c>
      <c r="N435" s="19" t="n">
        <f aca="false">SUMPRODUCT((C$35:J$35&gt;=0)*C435:J435)-IF(B435=0,T_ptbid,0)</f>
        <v>-1159.75</v>
      </c>
      <c r="O435" s="19" t="n">
        <f aca="false">SUM(C435:J435)-IF(B435=0,T_ptbid,0)</f>
        <v>-1159.75</v>
      </c>
      <c r="P435" s="19" t="n">
        <f aca="false">SUM(C435:J435)-IF(B435=0,T_ptpos,0)</f>
        <v>-1159.75</v>
      </c>
    </row>
    <row r="436" customFormat="false" ht="15" hidden="false" customHeight="false" outlineLevel="0" collapsed="false">
      <c r="B436" s="0" t="n">
        <v>35</v>
      </c>
      <c r="C436" s="19" t="n">
        <f aca="false">IF(C$34="stop",C336,IF(C$34="third",C236,C136))</f>
        <v>0</v>
      </c>
      <c r="D436" s="19" t="n">
        <f aca="false">IF(D$34="stop",D336,IF(D$34="third",D236,D136))</f>
        <v>-711.083333333333</v>
      </c>
      <c r="E436" s="19" t="n">
        <f aca="false">IF(E$34="stop",E336,IF(E$34="third",E236,E136))</f>
        <v>0</v>
      </c>
      <c r="F436" s="19" t="n">
        <f aca="false">IF(F$34="stop",F336,IF(F$34="third",F236,F136))</f>
        <v>0</v>
      </c>
      <c r="G436" s="19" t="n">
        <f aca="false">IF(G$34="stop",G336,IF(G$34="third",G236,G136))</f>
        <v>0</v>
      </c>
      <c r="H436" s="19" t="n">
        <f aca="false">IF(H$34="stop",H336,IF(H$34="third",H236,H136))</f>
        <v>86599.3333333333</v>
      </c>
      <c r="I436" s="19" t="n">
        <f aca="false">IF(I$34="stop",I336,IF(I$34="third",I236,I136))</f>
        <v>0</v>
      </c>
      <c r="J436" s="19" t="n">
        <f aca="false">IF(J$34="stop",J336,IF(J$34="third",J236,J136))</f>
        <v>-0</v>
      </c>
      <c r="L436" s="19" t="n">
        <f aca="false">SUM(C436:J436)-IF(B436=0,T_ptask,0)</f>
        <v>85888.25</v>
      </c>
      <c r="M436" s="19" t="n">
        <f aca="false">D436+E436+F436+H436+I436+J436-IF(B436=0,T_Ask*(D$8+E$8+F$8+H$8+I$8+J$8),0)</f>
        <v>85888.25</v>
      </c>
      <c r="N436" s="19" t="n">
        <f aca="false">SUMPRODUCT((C$35:J$35&gt;=0)*C436:J436)-IF(B436=0,T_ptbid,0)</f>
        <v>85888.25</v>
      </c>
      <c r="O436" s="19" t="n">
        <f aca="false">SUM(C436:J436)-IF(B436=0,T_ptbid,0)</f>
        <v>85888.25</v>
      </c>
      <c r="P436" s="19" t="n">
        <f aca="false">SUM(C436:J436)-IF(B436=0,T_ptpos,0)</f>
        <v>85888.25</v>
      </c>
    </row>
    <row r="437" customFormat="false" ht="15" hidden="false" customHeight="false" outlineLevel="0" collapsed="false">
      <c r="B437" s="0" t="n">
        <v>36</v>
      </c>
      <c r="C437" s="19" t="n">
        <f aca="false">IF(C$34="stop",C337,IF(C$34="third",C237,C137))</f>
        <v>0</v>
      </c>
      <c r="D437" s="19" t="n">
        <f aca="false">IF(D$34="stop",D337,IF(D$34="third",D237,D137))</f>
        <v>-711.083333333333</v>
      </c>
      <c r="E437" s="19" t="n">
        <f aca="false">IF(E$34="stop",E337,IF(E$34="third",E237,E137))</f>
        <v>0</v>
      </c>
      <c r="F437" s="19" t="n">
        <f aca="false">IF(F$34="stop",F337,IF(F$34="third",F237,F137))</f>
        <v>0</v>
      </c>
      <c r="G437" s="19" t="n">
        <f aca="false">IF(G$34="stop",G337,IF(G$34="third",G237,G137))</f>
        <v>0</v>
      </c>
      <c r="H437" s="19" t="n">
        <f aca="false">IF(H$34="stop",H337,IF(H$34="third",H237,H137))</f>
        <v>0</v>
      </c>
      <c r="I437" s="19" t="n">
        <f aca="false">IF(I$34="stop",I337,IF(I$34="third",I237,I137))</f>
        <v>0</v>
      </c>
      <c r="J437" s="19" t="n">
        <f aca="false">IF(J$34="stop",J337,IF(J$34="third",J237,J137))</f>
        <v>-0</v>
      </c>
      <c r="L437" s="19" t="n">
        <f aca="false">SUM(C437:J437)-IF(B437=0,T_ptask,0)</f>
        <v>-711.083333333333</v>
      </c>
      <c r="M437" s="19" t="n">
        <f aca="false">D437+E437+F437+H437+I437+J437-IF(B437=0,T_Ask*(D$8+E$8+F$8+H$8+I$8+J$8),0)</f>
        <v>-711.083333333333</v>
      </c>
      <c r="N437" s="19" t="n">
        <f aca="false">SUMPRODUCT((C$35:J$35&gt;=0)*C437:J437)-IF(B437=0,T_ptbid,0)</f>
        <v>-711.083333333333</v>
      </c>
      <c r="O437" s="19" t="n">
        <f aca="false">SUM(C437:J437)-IF(B437=0,T_ptbid,0)</f>
        <v>-711.083333333333</v>
      </c>
      <c r="P437" s="19" t="n">
        <f aca="false">SUM(C437:J437)-IF(B437=0,T_ptpos,0)</f>
        <v>-711.083333333333</v>
      </c>
    </row>
    <row r="438" customFormat="false" ht="15" hidden="false" customHeight="false" outlineLevel="0" collapsed="false">
      <c r="B438" s="0" t="n">
        <v>37</v>
      </c>
      <c r="C438" s="19" t="n">
        <f aca="false">IF(C$34="stop",C338,IF(C$34="third",C238,C138))</f>
        <v>0</v>
      </c>
      <c r="D438" s="19" t="n">
        <f aca="false">IF(D$34="stop",D338,IF(D$34="third",D238,D138))</f>
        <v>198494.916666667</v>
      </c>
      <c r="E438" s="19" t="n">
        <f aca="false">IF(E$34="stop",E338,IF(E$34="third",E238,E138))</f>
        <v>0</v>
      </c>
      <c r="F438" s="19" t="n">
        <f aca="false">IF(F$34="stop",F338,IF(F$34="third",F238,F138))</f>
        <v>0</v>
      </c>
      <c r="G438" s="19" t="n">
        <f aca="false">IF(G$34="stop",G338,IF(G$34="third",G238,G138))</f>
        <v>0</v>
      </c>
      <c r="H438" s="19" t="n">
        <f aca="false">IF(H$34="stop",H338,IF(H$34="third",H238,H138))</f>
        <v>0</v>
      </c>
      <c r="I438" s="19" t="n">
        <f aca="false">IF(I$34="stop",I338,IF(I$34="third",I238,I138))</f>
        <v>0</v>
      </c>
      <c r="J438" s="19" t="n">
        <f aca="false">IF(J$34="stop",J338,IF(J$34="third",J238,J138))</f>
        <v>-0</v>
      </c>
      <c r="L438" s="19" t="n">
        <f aca="false">SUM(C438:J438)-IF(B438=0,T_ptask,0)</f>
        <v>198494.916666667</v>
      </c>
      <c r="M438" s="19" t="n">
        <f aca="false">D438+E438+F438+H438+I438+J438-IF(B438=0,T_Ask*(D$8+E$8+F$8+H$8+I$8+J$8),0)</f>
        <v>198494.916666667</v>
      </c>
      <c r="N438" s="19" t="n">
        <f aca="false">SUMPRODUCT((C$35:J$35&gt;=0)*C438:J438)-IF(B438=0,T_ptbid,0)</f>
        <v>198494.916666667</v>
      </c>
      <c r="O438" s="19" t="n">
        <f aca="false">SUM(C438:J438)-IF(B438=0,T_ptbid,0)</f>
        <v>198494.916666667</v>
      </c>
      <c r="P438" s="19" t="n">
        <f aca="false">SUM(C438:J438)-IF(B438=0,T_ptpos,0)</f>
        <v>198494.916666667</v>
      </c>
    </row>
    <row r="439" customFormat="false" ht="15" hidden="false" customHeight="false" outlineLevel="0" collapsed="false">
      <c r="B439" s="0" t="n">
        <v>38</v>
      </c>
      <c r="C439" s="19" t="n">
        <f aca="false">IF(C$34="stop",C339,IF(C$34="third",C239,C139))</f>
        <v>0</v>
      </c>
      <c r="D439" s="19" t="n">
        <f aca="false">IF(D$34="stop",D339,IF(D$34="third",D239,D139))</f>
        <v>0</v>
      </c>
      <c r="E439" s="19" t="n">
        <f aca="false">IF(E$34="stop",E339,IF(E$34="third",E239,E139))</f>
        <v>0</v>
      </c>
      <c r="F439" s="19" t="n">
        <f aca="false">IF(F$34="stop",F339,IF(F$34="third",F239,F139))</f>
        <v>0</v>
      </c>
      <c r="G439" s="19" t="n">
        <f aca="false">IF(G$34="stop",G339,IF(G$34="third",G239,G139))</f>
        <v>0</v>
      </c>
      <c r="H439" s="19" t="n">
        <f aca="false">IF(H$34="stop",H339,IF(H$34="third",H239,H139))</f>
        <v>0</v>
      </c>
      <c r="I439" s="19" t="n">
        <f aca="false">IF(I$34="stop",I339,IF(I$34="third",I239,I139))</f>
        <v>0</v>
      </c>
      <c r="J439" s="19" t="n">
        <f aca="false">IF(J$34="stop",J339,IF(J$34="third",J239,J139))</f>
        <v>-0</v>
      </c>
      <c r="L439" s="19" t="n">
        <f aca="false">SUM(C439:J439)-IF(B439=0,T_ptask,0)</f>
        <v>0</v>
      </c>
      <c r="M439" s="19" t="n">
        <f aca="false">D439+E439+F439+H439+I439+J439-IF(B439=0,T_Ask*(D$8+E$8+F$8+H$8+I$8+J$8),0)</f>
        <v>0</v>
      </c>
      <c r="N439" s="19" t="n">
        <f aca="false">SUMPRODUCT((C$35:J$35&gt;=0)*C439:J439)-IF(B439=0,T_ptbid,0)</f>
        <v>0</v>
      </c>
      <c r="O439" s="19" t="n">
        <f aca="false">SUM(C439:J439)-IF(B439=0,T_ptbid,0)</f>
        <v>0</v>
      </c>
      <c r="P439" s="19" t="n">
        <f aca="false">SUM(C439:J439)-IF(B439=0,T_ptpos,0)</f>
        <v>0</v>
      </c>
    </row>
    <row r="440" customFormat="false" ht="15" hidden="false" customHeight="false" outlineLevel="0" collapsed="false">
      <c r="B440" s="0" t="n">
        <v>39</v>
      </c>
      <c r="C440" s="19" t="n">
        <f aca="false">IF(C$34="stop",C340,IF(C$34="third",C240,C140))</f>
        <v>0</v>
      </c>
      <c r="D440" s="19" t="n">
        <f aca="false">IF(D$34="stop",D340,IF(D$34="third",D240,D140))</f>
        <v>0</v>
      </c>
      <c r="E440" s="19" t="n">
        <f aca="false">IF(E$34="stop",E340,IF(E$34="third",E240,E140))</f>
        <v>0</v>
      </c>
      <c r="F440" s="19" t="n">
        <f aca="false">IF(F$34="stop",F340,IF(F$34="third",F240,F140))</f>
        <v>0</v>
      </c>
      <c r="G440" s="19" t="n">
        <f aca="false">IF(G$34="stop",G340,IF(G$34="third",G240,G140))</f>
        <v>0</v>
      </c>
      <c r="H440" s="19" t="n">
        <f aca="false">IF(H$34="stop",H340,IF(H$34="third",H240,H140))</f>
        <v>0</v>
      </c>
      <c r="I440" s="19" t="n">
        <f aca="false">IF(I$34="stop",I340,IF(I$34="third",I240,I140))</f>
        <v>0</v>
      </c>
      <c r="J440" s="19" t="n">
        <f aca="false">IF(J$34="stop",J340,IF(J$34="third",J240,J140))</f>
        <v>-0</v>
      </c>
      <c r="L440" s="19" t="n">
        <f aca="false">SUM(C440:J440)-IF(B440=0,T_ptask,0)</f>
        <v>0</v>
      </c>
      <c r="M440" s="19" t="n">
        <f aca="false">D440+E440+F440+H440+I440+J440-IF(B440=0,T_Ask*(D$8+E$8+F$8+H$8+I$8+J$8),0)</f>
        <v>0</v>
      </c>
      <c r="N440" s="19" t="n">
        <f aca="false">SUMPRODUCT((C$35:J$35&gt;=0)*C440:J440)-IF(B440=0,T_ptbid,0)</f>
        <v>0</v>
      </c>
      <c r="O440" s="19" t="n">
        <f aca="false">SUM(C440:J440)-IF(B440=0,T_ptbid,0)</f>
        <v>0</v>
      </c>
      <c r="P440" s="19" t="n">
        <f aca="false">SUM(C440:J440)-IF(B440=0,T_ptpos,0)</f>
        <v>0</v>
      </c>
    </row>
    <row r="441" customFormat="false" ht="15" hidden="false" customHeight="false" outlineLevel="0" collapsed="false">
      <c r="B441" s="0" t="n">
        <v>40</v>
      </c>
      <c r="C441" s="19" t="n">
        <f aca="false">IF(C$34="stop",C341,IF(C$34="third",C241,C141))</f>
        <v>0</v>
      </c>
      <c r="D441" s="19" t="n">
        <f aca="false">IF(D$34="stop",D341,IF(D$34="third",D241,D141))</f>
        <v>0</v>
      </c>
      <c r="E441" s="19" t="n">
        <f aca="false">IF(E$34="stop",E341,IF(E$34="third",E241,E141))</f>
        <v>0</v>
      </c>
      <c r="F441" s="19" t="n">
        <f aca="false">IF(F$34="stop",F341,IF(F$34="third",F241,F141))</f>
        <v>0</v>
      </c>
      <c r="G441" s="19" t="n">
        <f aca="false">IF(G$34="stop",G341,IF(G$34="third",G241,G141))</f>
        <v>0</v>
      </c>
      <c r="H441" s="19" t="n">
        <f aca="false">IF(H$34="stop",H341,IF(H$34="third",H241,H141))</f>
        <v>0</v>
      </c>
      <c r="I441" s="19" t="n">
        <f aca="false">IF(I$34="stop",I341,IF(I$34="third",I241,I141))</f>
        <v>0</v>
      </c>
      <c r="J441" s="19" t="n">
        <f aca="false">IF(J$34="stop",J341,IF(J$34="third",J241,J141))</f>
        <v>-0</v>
      </c>
      <c r="L441" s="19" t="n">
        <f aca="false">SUM(C441:J441)-IF(B441=0,T_ptask,0)</f>
        <v>0</v>
      </c>
      <c r="M441" s="19" t="n">
        <f aca="false">D441+E441+F441+H441+I441+J441-IF(B441=0,T_Ask*(D$8+E$8+F$8+H$8+I$8+J$8),0)</f>
        <v>0</v>
      </c>
      <c r="N441" s="19" t="n">
        <f aca="false">SUMPRODUCT((C$35:J$35&gt;=0)*C441:J441)-IF(B441=0,T_ptbid,0)</f>
        <v>0</v>
      </c>
      <c r="O441" s="19" t="n">
        <f aca="false">SUM(C441:J441)-IF(B441=0,T_ptbid,0)</f>
        <v>0</v>
      </c>
      <c r="P441" s="19" t="n">
        <f aca="false">SUM(C441:J441)-IF(B441=0,T_ptpos,0)</f>
        <v>0</v>
      </c>
    </row>
    <row r="442" customFormat="false" ht="15" hidden="false" customHeight="false" outlineLevel="0" collapsed="false">
      <c r="B442" s="0" t="n">
        <v>41</v>
      </c>
      <c r="C442" s="19" t="n">
        <f aca="false">IF(C$34="stop",C342,IF(C$34="third",C242,C142))</f>
        <v>0</v>
      </c>
      <c r="D442" s="19" t="n">
        <f aca="false">IF(D$34="stop",D342,IF(D$34="third",D242,D142))</f>
        <v>0</v>
      </c>
      <c r="E442" s="19" t="n">
        <f aca="false">IF(E$34="stop",E342,IF(E$34="third",E242,E142))</f>
        <v>0</v>
      </c>
      <c r="F442" s="19" t="n">
        <f aca="false">IF(F$34="stop",F342,IF(F$34="third",F242,F142))</f>
        <v>0</v>
      </c>
      <c r="G442" s="19" t="n">
        <f aca="false">IF(G$34="stop",G342,IF(G$34="third",G242,G142))</f>
        <v>0</v>
      </c>
      <c r="H442" s="19" t="n">
        <f aca="false">IF(H$34="stop",H342,IF(H$34="third",H242,H142))</f>
        <v>0</v>
      </c>
      <c r="I442" s="19" t="n">
        <f aca="false">IF(I$34="stop",I342,IF(I$34="third",I242,I142))</f>
        <v>0</v>
      </c>
      <c r="J442" s="19" t="n">
        <f aca="false">IF(J$34="stop",J342,IF(J$34="third",J242,J142))</f>
        <v>-0</v>
      </c>
      <c r="L442" s="19" t="n">
        <f aca="false">SUM(C442:J442)-IF(B442=0,T_ptask,0)</f>
        <v>0</v>
      </c>
      <c r="M442" s="19" t="n">
        <f aca="false">D442+E442+F442+H442+I442+J442-IF(B442=0,T_Ask*(D$8+E$8+F$8+H$8+I$8+J$8),0)</f>
        <v>0</v>
      </c>
      <c r="N442" s="19" t="n">
        <f aca="false">SUMPRODUCT((C$35:J$35&gt;=0)*C442:J442)-IF(B442=0,T_ptbid,0)</f>
        <v>0</v>
      </c>
      <c r="O442" s="19" t="n">
        <f aca="false">SUM(C442:J442)-IF(B442=0,T_ptbid,0)</f>
        <v>0</v>
      </c>
      <c r="P442" s="19" t="n">
        <f aca="false">SUM(C442:J442)-IF(B442=0,T_ptpos,0)</f>
        <v>0</v>
      </c>
    </row>
    <row r="443" customFormat="false" ht="15" hidden="false" customHeight="false" outlineLevel="0" collapsed="false">
      <c r="B443" s="0" t="n">
        <v>42</v>
      </c>
      <c r="C443" s="19" t="n">
        <f aca="false">IF(C$34="stop",C343,IF(C$34="third",C243,C143))</f>
        <v>0</v>
      </c>
      <c r="D443" s="19" t="n">
        <f aca="false">IF(D$34="stop",D343,IF(D$34="third",D243,D143))</f>
        <v>0</v>
      </c>
      <c r="E443" s="19" t="n">
        <f aca="false">IF(E$34="stop",E343,IF(E$34="third",E243,E143))</f>
        <v>0</v>
      </c>
      <c r="F443" s="19" t="n">
        <f aca="false">IF(F$34="stop",F343,IF(F$34="third",F243,F143))</f>
        <v>0</v>
      </c>
      <c r="G443" s="19" t="n">
        <f aca="false">IF(G$34="stop",G343,IF(G$34="third",G243,G143))</f>
        <v>0</v>
      </c>
      <c r="H443" s="19" t="n">
        <f aca="false">IF(H$34="stop",H343,IF(H$34="third",H243,H143))</f>
        <v>0</v>
      </c>
      <c r="I443" s="19" t="n">
        <f aca="false">IF(I$34="stop",I343,IF(I$34="third",I243,I143))</f>
        <v>0</v>
      </c>
      <c r="J443" s="19" t="n">
        <f aca="false">IF(J$34="stop",J343,IF(J$34="third",J243,J143))</f>
        <v>-0</v>
      </c>
      <c r="L443" s="19" t="n">
        <f aca="false">SUM(C443:J443)-IF(B443=0,T_ptask,0)</f>
        <v>0</v>
      </c>
      <c r="M443" s="19" t="n">
        <f aca="false">D443+E443+F443+H443+I443+J443-IF(B443=0,T_Ask*(D$8+E$8+F$8+H$8+I$8+J$8),0)</f>
        <v>0</v>
      </c>
      <c r="N443" s="19" t="n">
        <f aca="false">SUMPRODUCT((C$35:J$35&gt;=0)*C443:J443)-IF(B443=0,T_ptbid,0)</f>
        <v>0</v>
      </c>
      <c r="O443" s="19" t="n">
        <f aca="false">SUM(C443:J443)-IF(B443=0,T_ptbid,0)</f>
        <v>0</v>
      </c>
      <c r="P443" s="19" t="n">
        <f aca="false">SUM(C443:J443)-IF(B443=0,T_ptpos,0)</f>
        <v>0</v>
      </c>
    </row>
    <row r="444" customFormat="false" ht="15" hidden="false" customHeight="false" outlineLevel="0" collapsed="false">
      <c r="B444" s="0" t="n">
        <v>43</v>
      </c>
      <c r="C444" s="19" t="n">
        <f aca="false">IF(C$34="stop",C344,IF(C$34="third",C244,C144))</f>
        <v>0</v>
      </c>
      <c r="D444" s="19" t="n">
        <f aca="false">IF(D$34="stop",D344,IF(D$34="third",D244,D144))</f>
        <v>0</v>
      </c>
      <c r="E444" s="19" t="n">
        <f aca="false">IF(E$34="stop",E344,IF(E$34="third",E244,E144))</f>
        <v>0</v>
      </c>
      <c r="F444" s="19" t="n">
        <f aca="false">IF(F$34="stop",F344,IF(F$34="third",F244,F144))</f>
        <v>0</v>
      </c>
      <c r="G444" s="19" t="n">
        <f aca="false">IF(G$34="stop",G344,IF(G$34="third",G244,G144))</f>
        <v>0</v>
      </c>
      <c r="H444" s="19" t="n">
        <f aca="false">IF(H$34="stop",H344,IF(H$34="third",H244,H144))</f>
        <v>0</v>
      </c>
      <c r="I444" s="19" t="n">
        <f aca="false">IF(I$34="stop",I344,IF(I$34="third",I244,I144))</f>
        <v>0</v>
      </c>
      <c r="J444" s="19" t="n">
        <f aca="false">IF(J$34="stop",J344,IF(J$34="third",J244,J144))</f>
        <v>-0</v>
      </c>
      <c r="L444" s="19" t="n">
        <f aca="false">SUM(C444:J444)-IF(B444=0,T_ptask,0)</f>
        <v>0</v>
      </c>
      <c r="M444" s="19" t="n">
        <f aca="false">D444+E444+F444+H444+I444+J444-IF(B444=0,T_Ask*(D$8+E$8+F$8+H$8+I$8+J$8),0)</f>
        <v>0</v>
      </c>
      <c r="N444" s="19" t="n">
        <f aca="false">SUMPRODUCT((C$35:J$35&gt;=0)*C444:J444)-IF(B444=0,T_ptbid,0)</f>
        <v>0</v>
      </c>
      <c r="O444" s="19" t="n">
        <f aca="false">SUM(C444:J444)-IF(B444=0,T_ptbid,0)</f>
        <v>0</v>
      </c>
      <c r="P444" s="19" t="n">
        <f aca="false">SUM(C444:J444)-IF(B444=0,T_ptpos,0)</f>
        <v>0</v>
      </c>
    </row>
    <row r="445" customFormat="false" ht="15" hidden="false" customHeight="false" outlineLevel="0" collapsed="false">
      <c r="B445" s="0" t="n">
        <v>44</v>
      </c>
      <c r="C445" s="19" t="n">
        <f aca="false">IF(C$34="stop",C345,IF(C$34="third",C245,C145))</f>
        <v>0</v>
      </c>
      <c r="D445" s="19" t="n">
        <f aca="false">IF(D$34="stop",D345,IF(D$34="third",D245,D145))</f>
        <v>0</v>
      </c>
      <c r="E445" s="19" t="n">
        <f aca="false">IF(E$34="stop",E345,IF(E$34="third",E245,E145))</f>
        <v>0</v>
      </c>
      <c r="F445" s="19" t="n">
        <f aca="false">IF(F$34="stop",F345,IF(F$34="third",F245,F145))</f>
        <v>0</v>
      </c>
      <c r="G445" s="19" t="n">
        <f aca="false">IF(G$34="stop",G345,IF(G$34="third",G245,G145))</f>
        <v>0</v>
      </c>
      <c r="H445" s="19" t="n">
        <f aca="false">IF(H$34="stop",H345,IF(H$34="third",H245,H145))</f>
        <v>0</v>
      </c>
      <c r="I445" s="19" t="n">
        <f aca="false">IF(I$34="stop",I345,IF(I$34="third",I245,I145))</f>
        <v>0</v>
      </c>
      <c r="J445" s="19" t="n">
        <f aca="false">IF(J$34="stop",J345,IF(J$34="third",J245,J145))</f>
        <v>-0</v>
      </c>
      <c r="L445" s="19" t="n">
        <f aca="false">SUM(C445:J445)-IF(B445=0,T_ptask,0)</f>
        <v>0</v>
      </c>
      <c r="M445" s="19" t="n">
        <f aca="false">D445+E445+F445+H445+I445+J445-IF(B445=0,T_Ask*(D$8+E$8+F$8+H$8+I$8+J$8),0)</f>
        <v>0</v>
      </c>
      <c r="N445" s="19" t="n">
        <f aca="false">SUMPRODUCT((C$35:J$35&gt;=0)*C445:J445)-IF(B445=0,T_ptbid,0)</f>
        <v>0</v>
      </c>
      <c r="O445" s="19" t="n">
        <f aca="false">SUM(C445:J445)-IF(B445=0,T_ptbid,0)</f>
        <v>0</v>
      </c>
      <c r="P445" s="19" t="n">
        <f aca="false">SUM(C445:J445)-IF(B445=0,T_ptpos,0)</f>
        <v>0</v>
      </c>
    </row>
    <row r="446" customFormat="false" ht="15" hidden="false" customHeight="false" outlineLevel="0" collapsed="false">
      <c r="B446" s="0" t="n">
        <v>45</v>
      </c>
      <c r="C446" s="19" t="n">
        <f aca="false">IF(C$34="stop",C346,IF(C$34="third",C246,C146))</f>
        <v>0</v>
      </c>
      <c r="D446" s="19" t="n">
        <f aca="false">IF(D$34="stop",D346,IF(D$34="third",D246,D146))</f>
        <v>0</v>
      </c>
      <c r="E446" s="19" t="n">
        <f aca="false">IF(E$34="stop",E346,IF(E$34="third",E246,E146))</f>
        <v>0</v>
      </c>
      <c r="F446" s="19" t="n">
        <f aca="false">IF(F$34="stop",F346,IF(F$34="third",F246,F146))</f>
        <v>0</v>
      </c>
      <c r="G446" s="19" t="n">
        <f aca="false">IF(G$34="stop",G346,IF(G$34="third",G246,G146))</f>
        <v>0</v>
      </c>
      <c r="H446" s="19" t="n">
        <f aca="false">IF(H$34="stop",H346,IF(H$34="third",H246,H146))</f>
        <v>0</v>
      </c>
      <c r="I446" s="19" t="n">
        <f aca="false">IF(I$34="stop",I346,IF(I$34="third",I246,I146))</f>
        <v>0</v>
      </c>
      <c r="J446" s="19" t="n">
        <f aca="false">IF(J$34="stop",J346,IF(J$34="third",J246,J146))</f>
        <v>-0</v>
      </c>
      <c r="L446" s="19" t="n">
        <f aca="false">SUM(C446:J446)-IF(B446=0,T_ptask,0)</f>
        <v>0</v>
      </c>
      <c r="M446" s="19" t="n">
        <f aca="false">D446+E446+F446+H446+I446+J446-IF(B446=0,T_Ask*(D$8+E$8+F$8+H$8+I$8+J$8),0)</f>
        <v>0</v>
      </c>
      <c r="N446" s="19" t="n">
        <f aca="false">SUMPRODUCT((C$35:J$35&gt;=0)*C446:J446)-IF(B446=0,T_ptbid,0)</f>
        <v>0</v>
      </c>
      <c r="O446" s="19" t="n">
        <f aca="false">SUM(C446:J446)-IF(B446=0,T_ptbid,0)</f>
        <v>0</v>
      </c>
      <c r="P446" s="19" t="n">
        <f aca="false">SUM(C446:J446)-IF(B446=0,T_ptpos,0)</f>
        <v>0</v>
      </c>
    </row>
    <row r="447" customFormat="false" ht="15" hidden="false" customHeight="false" outlineLevel="0" collapsed="false">
      <c r="B447" s="0" t="n">
        <v>46</v>
      </c>
      <c r="C447" s="19" t="n">
        <f aca="false">IF(C$34="stop",C347,IF(C$34="third",C247,C147))</f>
        <v>0</v>
      </c>
      <c r="D447" s="19" t="n">
        <f aca="false">IF(D$34="stop",D347,IF(D$34="third",D247,D147))</f>
        <v>0</v>
      </c>
      <c r="E447" s="19" t="n">
        <f aca="false">IF(E$34="stop",E347,IF(E$34="third",E247,E147))</f>
        <v>0</v>
      </c>
      <c r="F447" s="19" t="n">
        <f aca="false">IF(F$34="stop",F347,IF(F$34="third",F247,F147))</f>
        <v>0</v>
      </c>
      <c r="G447" s="19" t="n">
        <f aca="false">IF(G$34="stop",G347,IF(G$34="third",G247,G147))</f>
        <v>0</v>
      </c>
      <c r="H447" s="19" t="n">
        <f aca="false">IF(H$34="stop",H347,IF(H$34="third",H247,H147))</f>
        <v>0</v>
      </c>
      <c r="I447" s="19" t="n">
        <f aca="false">IF(I$34="stop",I347,IF(I$34="third",I247,I147))</f>
        <v>0</v>
      </c>
      <c r="J447" s="19" t="n">
        <f aca="false">IF(J$34="stop",J347,IF(J$34="third",J247,J147))</f>
        <v>-0</v>
      </c>
      <c r="L447" s="19" t="n">
        <f aca="false">SUM(C447:J447)-IF(B447=0,T_ptask,0)</f>
        <v>0</v>
      </c>
      <c r="M447" s="19" t="n">
        <f aca="false">D447+E447+F447+H447+I447+J447-IF(B447=0,T_Ask*(D$8+E$8+F$8+H$8+I$8+J$8),0)</f>
        <v>0</v>
      </c>
      <c r="N447" s="19" t="n">
        <f aca="false">SUMPRODUCT((C$35:J$35&gt;=0)*C447:J447)-IF(B447=0,T_ptbid,0)</f>
        <v>0</v>
      </c>
      <c r="O447" s="19" t="n">
        <f aca="false">SUM(C447:J447)-IF(B447=0,T_ptbid,0)</f>
        <v>0</v>
      </c>
      <c r="P447" s="19" t="n">
        <f aca="false">SUM(C447:J447)-IF(B447=0,T_ptpos,0)</f>
        <v>0</v>
      </c>
    </row>
    <row r="448" customFormat="false" ht="15" hidden="false" customHeight="false" outlineLevel="0" collapsed="false">
      <c r="B448" s="0" t="n">
        <v>47</v>
      </c>
      <c r="C448" s="19" t="n">
        <f aca="false">IF(C$34="stop",C348,IF(C$34="third",C248,C148))</f>
        <v>0</v>
      </c>
      <c r="D448" s="19" t="n">
        <f aca="false">IF(D$34="stop",D348,IF(D$34="third",D248,D148))</f>
        <v>0</v>
      </c>
      <c r="E448" s="19" t="n">
        <f aca="false">IF(E$34="stop",E348,IF(E$34="third",E248,E148))</f>
        <v>0</v>
      </c>
      <c r="F448" s="19" t="n">
        <f aca="false">IF(F$34="stop",F348,IF(F$34="third",F248,F148))</f>
        <v>0</v>
      </c>
      <c r="G448" s="19" t="n">
        <f aca="false">IF(G$34="stop",G348,IF(G$34="third",G248,G148))</f>
        <v>0</v>
      </c>
      <c r="H448" s="19" t="n">
        <f aca="false">IF(H$34="stop",H348,IF(H$34="third",H248,H148))</f>
        <v>0</v>
      </c>
      <c r="I448" s="19" t="n">
        <f aca="false">IF(I$34="stop",I348,IF(I$34="third",I248,I148))</f>
        <v>0</v>
      </c>
      <c r="J448" s="19" t="n">
        <f aca="false">IF(J$34="stop",J348,IF(J$34="third",J248,J148))</f>
        <v>-0</v>
      </c>
      <c r="L448" s="19" t="n">
        <f aca="false">SUM(C448:J448)-IF(B448=0,T_ptask,0)</f>
        <v>0</v>
      </c>
      <c r="M448" s="19" t="n">
        <f aca="false">D448+E448+F448+H448+I448+J448-IF(B448=0,T_Ask*(D$8+E$8+F$8+H$8+I$8+J$8),0)</f>
        <v>0</v>
      </c>
      <c r="N448" s="19" t="n">
        <f aca="false">SUMPRODUCT((C$35:J$35&gt;=0)*C448:J448)-IF(B448=0,T_ptbid,0)</f>
        <v>0</v>
      </c>
      <c r="O448" s="19" t="n">
        <f aca="false">SUM(C448:J448)-IF(B448=0,T_ptbid,0)</f>
        <v>0</v>
      </c>
      <c r="P448" s="19" t="n">
        <f aca="false">SUM(C448:J448)-IF(B448=0,T_ptpos,0)</f>
        <v>0</v>
      </c>
    </row>
    <row r="449" customFormat="false" ht="15" hidden="false" customHeight="false" outlineLevel="0" collapsed="false">
      <c r="B449" s="0" t="n">
        <v>48</v>
      </c>
      <c r="C449" s="19" t="n">
        <f aca="false">IF(C$34="stop",C349,IF(C$34="third",C249,C149))</f>
        <v>0</v>
      </c>
      <c r="D449" s="19" t="n">
        <f aca="false">IF(D$34="stop",D349,IF(D$34="third",D249,D149))</f>
        <v>0</v>
      </c>
      <c r="E449" s="19" t="n">
        <f aca="false">IF(E$34="stop",E349,IF(E$34="third",E249,E149))</f>
        <v>0</v>
      </c>
      <c r="F449" s="19" t="n">
        <f aca="false">IF(F$34="stop",F349,IF(F$34="third",F249,F149))</f>
        <v>0</v>
      </c>
      <c r="G449" s="19" t="n">
        <f aca="false">IF(G$34="stop",G349,IF(G$34="third",G249,G149))</f>
        <v>0</v>
      </c>
      <c r="H449" s="19" t="n">
        <f aca="false">IF(H$34="stop",H349,IF(H$34="third",H249,H149))</f>
        <v>0</v>
      </c>
      <c r="I449" s="19" t="n">
        <f aca="false">IF(I$34="stop",I349,IF(I$34="third",I249,I149))</f>
        <v>0</v>
      </c>
      <c r="J449" s="19" t="n">
        <f aca="false">IF(J$34="stop",J349,IF(J$34="third",J249,J149))</f>
        <v>-0</v>
      </c>
      <c r="L449" s="19" t="n">
        <f aca="false">SUM(C449:J449)-IF(B449=0,T_ptask,0)</f>
        <v>0</v>
      </c>
      <c r="M449" s="19" t="n">
        <f aca="false">D449+E449+F449+H449+I449+J449-IF(B449=0,T_Ask*(D$8+E$8+F$8+H$8+I$8+J$8),0)</f>
        <v>0</v>
      </c>
      <c r="N449" s="19" t="n">
        <f aca="false">SUMPRODUCT((C$35:J$35&gt;=0)*C449:J449)-IF(B449=0,T_ptbid,0)</f>
        <v>0</v>
      </c>
      <c r="O449" s="19" t="n">
        <f aca="false">SUM(C449:J449)-IF(B449=0,T_ptbid,0)</f>
        <v>0</v>
      </c>
      <c r="P449" s="19" t="n">
        <f aca="false">SUM(C449:J449)-IF(B449=0,T_ptpos,0)</f>
        <v>0</v>
      </c>
    </row>
    <row r="450" customFormat="false" ht="15" hidden="false" customHeight="false" outlineLevel="0" collapsed="false">
      <c r="B450" s="0" t="n">
        <v>49</v>
      </c>
      <c r="C450" s="19" t="n">
        <f aca="false">IF(C$34="stop",C350,IF(C$34="third",C250,C150))</f>
        <v>0</v>
      </c>
      <c r="D450" s="19" t="n">
        <f aca="false">IF(D$34="stop",D350,IF(D$34="third",D250,D150))</f>
        <v>0</v>
      </c>
      <c r="E450" s="19" t="n">
        <f aca="false">IF(E$34="stop",E350,IF(E$34="third",E250,E150))</f>
        <v>0</v>
      </c>
      <c r="F450" s="19" t="n">
        <f aca="false">IF(F$34="stop",F350,IF(F$34="third",F250,F150))</f>
        <v>0</v>
      </c>
      <c r="G450" s="19" t="n">
        <f aca="false">IF(G$34="stop",G350,IF(G$34="third",G250,G150))</f>
        <v>0</v>
      </c>
      <c r="H450" s="19" t="n">
        <f aca="false">IF(H$34="stop",H350,IF(H$34="third",H250,H150))</f>
        <v>0</v>
      </c>
      <c r="I450" s="19" t="n">
        <f aca="false">IF(I$34="stop",I350,IF(I$34="third",I250,I150))</f>
        <v>0</v>
      </c>
      <c r="J450" s="19" t="n">
        <f aca="false">IF(J$34="stop",J350,IF(J$34="third",J250,J150))</f>
        <v>-0</v>
      </c>
      <c r="L450" s="19" t="n">
        <f aca="false">SUM(C450:J450)-IF(B450=0,T_ptask,0)</f>
        <v>0</v>
      </c>
      <c r="M450" s="19" t="n">
        <f aca="false">D450+E450+F450+H450+I450+J450-IF(B450=0,T_Ask*(D$8+E$8+F$8+H$8+I$8+J$8),0)</f>
        <v>0</v>
      </c>
      <c r="N450" s="19" t="n">
        <f aca="false">SUMPRODUCT((C$35:J$35&gt;=0)*C450:J450)-IF(B450=0,T_ptbid,0)</f>
        <v>0</v>
      </c>
      <c r="O450" s="19" t="n">
        <f aca="false">SUM(C450:J450)-IF(B450=0,T_ptbid,0)</f>
        <v>0</v>
      </c>
      <c r="P450" s="19" t="n">
        <f aca="false">SUM(C450:J450)-IF(B450=0,T_ptpos,0)</f>
        <v>0</v>
      </c>
    </row>
    <row r="451" customFormat="false" ht="15" hidden="false" customHeight="false" outlineLevel="0" collapsed="false">
      <c r="B451" s="0" t="n">
        <v>50</v>
      </c>
      <c r="C451" s="19" t="n">
        <f aca="false">IF(C$34="stop",C351,IF(C$34="third",C251,C151))</f>
        <v>0</v>
      </c>
      <c r="D451" s="19" t="n">
        <f aca="false">IF(D$34="stop",D351,IF(D$34="third",D251,D151))</f>
        <v>0</v>
      </c>
      <c r="E451" s="19" t="n">
        <f aca="false">IF(E$34="stop",E351,IF(E$34="third",E251,E151))</f>
        <v>0</v>
      </c>
      <c r="F451" s="19" t="n">
        <f aca="false">IF(F$34="stop",F351,IF(F$34="third",F251,F151))</f>
        <v>0</v>
      </c>
      <c r="G451" s="19" t="n">
        <f aca="false">IF(G$34="stop",G351,IF(G$34="third",G251,G151))</f>
        <v>0</v>
      </c>
      <c r="H451" s="19" t="n">
        <f aca="false">IF(H$34="stop",H351,IF(H$34="third",H251,H151))</f>
        <v>0</v>
      </c>
      <c r="I451" s="19" t="n">
        <f aca="false">IF(I$34="stop",I351,IF(I$34="third",I251,I151))</f>
        <v>0</v>
      </c>
      <c r="J451" s="19" t="n">
        <f aca="false">IF(J$34="stop",J351,IF(J$34="third",J251,J151))</f>
        <v>-0</v>
      </c>
      <c r="L451" s="19" t="n">
        <f aca="false">SUM(C451:J451)-IF(B451=0,T_ptask,0)</f>
        <v>0</v>
      </c>
      <c r="M451" s="19" t="n">
        <f aca="false">D451+E451+F451+H451+I451+J451-IF(B451=0,T_Ask*(D$8+E$8+F$8+H$8+I$8+J$8),0)</f>
        <v>0</v>
      </c>
      <c r="N451" s="19" t="n">
        <f aca="false">SUMPRODUCT((C$35:J$35&gt;=0)*C451:J451)-IF(B451=0,T_ptbid,0)</f>
        <v>0</v>
      </c>
      <c r="O451" s="19" t="n">
        <f aca="false">SUM(C451:J451)-IF(B451=0,T_ptbid,0)</f>
        <v>0</v>
      </c>
      <c r="P451" s="19" t="n">
        <f aca="false">SUM(C451:J451)-IF(B451=0,T_ptpos,0)</f>
        <v>0</v>
      </c>
    </row>
    <row r="452" customFormat="false" ht="15" hidden="false" customHeight="false" outlineLevel="0" collapsed="false">
      <c r="B452" s="0" t="n">
        <v>51</v>
      </c>
      <c r="C452" s="19" t="n">
        <f aca="false">IF(C$34="stop",C352,IF(C$34="third",C252,C152))</f>
        <v>0</v>
      </c>
      <c r="D452" s="19" t="n">
        <f aca="false">IF(D$34="stop",D352,IF(D$34="third",D252,D152))</f>
        <v>0</v>
      </c>
      <c r="E452" s="19" t="n">
        <f aca="false">IF(E$34="stop",E352,IF(E$34="third",E252,E152))</f>
        <v>0</v>
      </c>
      <c r="F452" s="19" t="n">
        <f aca="false">IF(F$34="stop",F352,IF(F$34="third",F252,F152))</f>
        <v>0</v>
      </c>
      <c r="G452" s="19" t="n">
        <f aca="false">IF(G$34="stop",G352,IF(G$34="third",G252,G152))</f>
        <v>0</v>
      </c>
      <c r="H452" s="19" t="n">
        <f aca="false">IF(H$34="stop",H352,IF(H$34="third",H252,H152))</f>
        <v>0</v>
      </c>
      <c r="I452" s="19" t="n">
        <f aca="false">IF(I$34="stop",I352,IF(I$34="third",I252,I152))</f>
        <v>0</v>
      </c>
      <c r="J452" s="19" t="n">
        <f aca="false">IF(J$34="stop",J352,IF(J$34="third",J252,J152))</f>
        <v>-0</v>
      </c>
      <c r="L452" s="19" t="n">
        <f aca="false">SUM(C452:J452)-IF(B452=0,T_ptask,0)</f>
        <v>0</v>
      </c>
      <c r="M452" s="19" t="n">
        <f aca="false">D452+E452+F452+H452+I452+J452-IF(B452=0,T_Ask*(D$8+E$8+F$8+H$8+I$8+J$8),0)</f>
        <v>0</v>
      </c>
      <c r="N452" s="19" t="n">
        <f aca="false">SUMPRODUCT((C$35:J$35&gt;=0)*C452:J452)-IF(B452=0,T_ptbid,0)</f>
        <v>0</v>
      </c>
      <c r="O452" s="19" t="n">
        <f aca="false">SUM(C452:J452)-IF(B452=0,T_ptbid,0)</f>
        <v>0</v>
      </c>
      <c r="P452" s="19" t="n">
        <f aca="false">SUM(C452:J452)-IF(B452=0,T_ptpos,0)</f>
        <v>0</v>
      </c>
    </row>
    <row r="453" customFormat="false" ht="15" hidden="false" customHeight="false" outlineLevel="0" collapsed="false">
      <c r="B453" s="0" t="n">
        <v>52</v>
      </c>
      <c r="C453" s="19" t="n">
        <f aca="false">IF(C$34="stop",C353,IF(C$34="third",C253,C153))</f>
        <v>0</v>
      </c>
      <c r="D453" s="19" t="n">
        <f aca="false">IF(D$34="stop",D353,IF(D$34="third",D253,D153))</f>
        <v>0</v>
      </c>
      <c r="E453" s="19" t="n">
        <f aca="false">IF(E$34="stop",E353,IF(E$34="third",E253,E153))</f>
        <v>0</v>
      </c>
      <c r="F453" s="19" t="n">
        <f aca="false">IF(F$34="stop",F353,IF(F$34="third",F253,F153))</f>
        <v>0</v>
      </c>
      <c r="G453" s="19" t="n">
        <f aca="false">IF(G$34="stop",G353,IF(G$34="third",G253,G153))</f>
        <v>0</v>
      </c>
      <c r="H453" s="19" t="n">
        <f aca="false">IF(H$34="stop",H353,IF(H$34="third",H253,H153))</f>
        <v>0</v>
      </c>
      <c r="I453" s="19" t="n">
        <f aca="false">IF(I$34="stop",I353,IF(I$34="third",I253,I153))</f>
        <v>0</v>
      </c>
      <c r="J453" s="19" t="n">
        <f aca="false">IF(J$34="stop",J353,IF(J$34="third",J253,J153))</f>
        <v>-0</v>
      </c>
      <c r="L453" s="19" t="n">
        <f aca="false">SUM(C453:J453)-IF(B453=0,T_ptask,0)</f>
        <v>0</v>
      </c>
      <c r="M453" s="19" t="n">
        <f aca="false">D453+E453+F453+H453+I453+J453-IF(B453=0,T_Ask*(D$8+E$8+F$8+H$8+I$8+J$8),0)</f>
        <v>0</v>
      </c>
      <c r="N453" s="19" t="n">
        <f aca="false">SUMPRODUCT((C$35:J$35&gt;=0)*C453:J453)-IF(B453=0,T_ptbid,0)</f>
        <v>0</v>
      </c>
      <c r="O453" s="19" t="n">
        <f aca="false">SUM(C453:J453)-IF(B453=0,T_ptbid,0)</f>
        <v>0</v>
      </c>
      <c r="P453" s="19" t="n">
        <f aca="false">SUM(C453:J453)-IF(B453=0,T_ptpos,0)</f>
        <v>0</v>
      </c>
    </row>
    <row r="454" customFormat="false" ht="15" hidden="false" customHeight="false" outlineLevel="0" collapsed="false">
      <c r="B454" s="0" t="n">
        <v>53</v>
      </c>
      <c r="C454" s="19" t="n">
        <f aca="false">IF(C$34="stop",C354,IF(C$34="third",C254,C154))</f>
        <v>0</v>
      </c>
      <c r="D454" s="19" t="n">
        <f aca="false">IF(D$34="stop",D354,IF(D$34="third",D254,D154))</f>
        <v>0</v>
      </c>
      <c r="E454" s="19" t="n">
        <f aca="false">IF(E$34="stop",E354,IF(E$34="third",E254,E154))</f>
        <v>0</v>
      </c>
      <c r="F454" s="19" t="n">
        <f aca="false">IF(F$34="stop",F354,IF(F$34="third",F254,F154))</f>
        <v>0</v>
      </c>
      <c r="G454" s="19" t="n">
        <f aca="false">IF(G$34="stop",G354,IF(G$34="third",G254,G154))</f>
        <v>0</v>
      </c>
      <c r="H454" s="19" t="n">
        <f aca="false">IF(H$34="stop",H354,IF(H$34="third",H254,H154))</f>
        <v>0</v>
      </c>
      <c r="I454" s="19" t="n">
        <f aca="false">IF(I$34="stop",I354,IF(I$34="third",I254,I154))</f>
        <v>0</v>
      </c>
      <c r="J454" s="19" t="n">
        <f aca="false">IF(J$34="stop",J354,IF(J$34="third",J254,J154))</f>
        <v>-0</v>
      </c>
      <c r="L454" s="19" t="n">
        <f aca="false">SUM(C454:J454)-IF(B454=0,T_ptask,0)</f>
        <v>0</v>
      </c>
      <c r="M454" s="19" t="n">
        <f aca="false">D454+E454+F454+H454+I454+J454-IF(B454=0,T_Ask*(D$8+E$8+F$8+H$8+I$8+J$8),0)</f>
        <v>0</v>
      </c>
      <c r="N454" s="19" t="n">
        <f aca="false">SUMPRODUCT((C$35:J$35&gt;=0)*C454:J454)-IF(B454=0,T_ptbid,0)</f>
        <v>0</v>
      </c>
      <c r="O454" s="19" t="n">
        <f aca="false">SUM(C454:J454)-IF(B454=0,T_ptbid,0)</f>
        <v>0</v>
      </c>
      <c r="P454" s="19" t="n">
        <f aca="false">SUM(C454:J454)-IF(B454=0,T_ptpos,0)</f>
        <v>0</v>
      </c>
    </row>
    <row r="455" customFormat="false" ht="15" hidden="false" customHeight="false" outlineLevel="0" collapsed="false">
      <c r="B455" s="0" t="n">
        <v>54</v>
      </c>
      <c r="C455" s="19" t="n">
        <f aca="false">IF(C$34="stop",C355,IF(C$34="third",C255,C155))</f>
        <v>0</v>
      </c>
      <c r="D455" s="19" t="n">
        <f aca="false">IF(D$34="stop",D355,IF(D$34="third",D255,D155))</f>
        <v>0</v>
      </c>
      <c r="E455" s="19" t="n">
        <f aca="false">IF(E$34="stop",E355,IF(E$34="third",E255,E155))</f>
        <v>0</v>
      </c>
      <c r="F455" s="19" t="n">
        <f aca="false">IF(F$34="stop",F355,IF(F$34="third",F255,F155))</f>
        <v>0</v>
      </c>
      <c r="G455" s="19" t="n">
        <f aca="false">IF(G$34="stop",G355,IF(G$34="third",G255,G155))</f>
        <v>0</v>
      </c>
      <c r="H455" s="19" t="n">
        <f aca="false">IF(H$34="stop",H355,IF(H$34="third",H255,H155))</f>
        <v>0</v>
      </c>
      <c r="I455" s="19" t="n">
        <f aca="false">IF(I$34="stop",I355,IF(I$34="third",I255,I155))</f>
        <v>0</v>
      </c>
      <c r="J455" s="19" t="n">
        <f aca="false">IF(J$34="stop",J355,IF(J$34="third",J255,J155))</f>
        <v>-0</v>
      </c>
      <c r="L455" s="19" t="n">
        <f aca="false">SUM(C455:J455)-IF(B455=0,T_ptask,0)</f>
        <v>0</v>
      </c>
      <c r="M455" s="19" t="n">
        <f aca="false">D455+E455+F455+H455+I455+J455-IF(B455=0,T_Ask*(D$8+E$8+F$8+H$8+I$8+J$8),0)</f>
        <v>0</v>
      </c>
      <c r="N455" s="19" t="n">
        <f aca="false">SUMPRODUCT((C$35:J$35&gt;=0)*C455:J455)-IF(B455=0,T_ptbid,0)</f>
        <v>0</v>
      </c>
      <c r="O455" s="19" t="n">
        <f aca="false">SUM(C455:J455)-IF(B455=0,T_ptbid,0)</f>
        <v>0</v>
      </c>
      <c r="P455" s="19" t="n">
        <f aca="false">SUM(C455:J455)-IF(B455=0,T_ptpos,0)</f>
        <v>0</v>
      </c>
    </row>
    <row r="456" customFormat="false" ht="15" hidden="false" customHeight="false" outlineLevel="0" collapsed="false">
      <c r="B456" s="0" t="n">
        <v>55</v>
      </c>
      <c r="C456" s="19" t="n">
        <f aca="false">IF(C$34="stop",C356,IF(C$34="third",C256,C156))</f>
        <v>0</v>
      </c>
      <c r="D456" s="19" t="n">
        <f aca="false">IF(D$34="stop",D356,IF(D$34="third",D256,D156))</f>
        <v>0</v>
      </c>
      <c r="E456" s="19" t="n">
        <f aca="false">IF(E$34="stop",E356,IF(E$34="third",E256,E156))</f>
        <v>0</v>
      </c>
      <c r="F456" s="19" t="n">
        <f aca="false">IF(F$34="stop",F356,IF(F$34="third",F256,F156))</f>
        <v>0</v>
      </c>
      <c r="G456" s="19" t="n">
        <f aca="false">IF(G$34="stop",G356,IF(G$34="third",G256,G156))</f>
        <v>0</v>
      </c>
      <c r="H456" s="19" t="n">
        <f aca="false">IF(H$34="stop",H356,IF(H$34="third",H256,H156))</f>
        <v>0</v>
      </c>
      <c r="I456" s="19" t="n">
        <f aca="false">IF(I$34="stop",I356,IF(I$34="third",I256,I156))</f>
        <v>0</v>
      </c>
      <c r="J456" s="19" t="n">
        <f aca="false">IF(J$34="stop",J356,IF(J$34="third",J256,J156))</f>
        <v>-0</v>
      </c>
      <c r="L456" s="19" t="n">
        <f aca="false">SUM(C456:J456)-IF(B456=0,T_ptask,0)</f>
        <v>0</v>
      </c>
      <c r="M456" s="19" t="n">
        <f aca="false">D456+E456+F456+H456+I456+J456-IF(B456=0,T_Ask*(D$8+E$8+F$8+H$8+I$8+J$8),0)</f>
        <v>0</v>
      </c>
      <c r="N456" s="19" t="n">
        <f aca="false">SUMPRODUCT((C$35:J$35&gt;=0)*C456:J456)-IF(B456=0,T_ptbid,0)</f>
        <v>0</v>
      </c>
      <c r="O456" s="19" t="n">
        <f aca="false">SUM(C456:J456)-IF(B456=0,T_ptbid,0)</f>
        <v>0</v>
      </c>
      <c r="P456" s="19" t="n">
        <f aca="false">SUM(C456:J456)-IF(B456=0,T_ptpos,0)</f>
        <v>0</v>
      </c>
    </row>
    <row r="457" customFormat="false" ht="15" hidden="false" customHeight="false" outlineLevel="0" collapsed="false">
      <c r="B457" s="0" t="n">
        <v>56</v>
      </c>
      <c r="C457" s="19" t="n">
        <f aca="false">IF(C$34="stop",C357,IF(C$34="third",C257,C157))</f>
        <v>0</v>
      </c>
      <c r="D457" s="19" t="n">
        <f aca="false">IF(D$34="stop",D357,IF(D$34="third",D257,D157))</f>
        <v>0</v>
      </c>
      <c r="E457" s="19" t="n">
        <f aca="false">IF(E$34="stop",E357,IF(E$34="third",E257,E157))</f>
        <v>0</v>
      </c>
      <c r="F457" s="19" t="n">
        <f aca="false">IF(F$34="stop",F357,IF(F$34="third",F257,F157))</f>
        <v>0</v>
      </c>
      <c r="G457" s="19" t="n">
        <f aca="false">IF(G$34="stop",G357,IF(G$34="third",G257,G157))</f>
        <v>0</v>
      </c>
      <c r="H457" s="19" t="n">
        <f aca="false">IF(H$34="stop",H357,IF(H$34="third",H257,H157))</f>
        <v>0</v>
      </c>
      <c r="I457" s="19" t="n">
        <f aca="false">IF(I$34="stop",I357,IF(I$34="third",I257,I157))</f>
        <v>0</v>
      </c>
      <c r="J457" s="19" t="n">
        <f aca="false">IF(J$34="stop",J357,IF(J$34="third",J257,J157))</f>
        <v>-0</v>
      </c>
      <c r="L457" s="19" t="n">
        <f aca="false">SUM(C457:J457)-IF(B457=0,T_ptask,0)</f>
        <v>0</v>
      </c>
      <c r="M457" s="19" t="n">
        <f aca="false">D457+E457+F457+H457+I457+J457-IF(B457=0,T_Ask*(D$8+E$8+F$8+H$8+I$8+J$8),0)</f>
        <v>0</v>
      </c>
      <c r="N457" s="19" t="n">
        <f aca="false">SUMPRODUCT((C$35:J$35&gt;=0)*C457:J457)-IF(B457=0,T_ptbid,0)</f>
        <v>0</v>
      </c>
      <c r="O457" s="19" t="n">
        <f aca="false">SUM(C457:J457)-IF(B457=0,T_ptbid,0)</f>
        <v>0</v>
      </c>
      <c r="P457" s="19" t="n">
        <f aca="false">SUM(C457:J457)-IF(B457=0,T_ptpos,0)</f>
        <v>0</v>
      </c>
    </row>
    <row r="458" customFormat="false" ht="15" hidden="false" customHeight="false" outlineLevel="0" collapsed="false">
      <c r="B458" s="0" t="n">
        <v>57</v>
      </c>
      <c r="C458" s="19" t="n">
        <f aca="false">IF(C$34="stop",C358,IF(C$34="third",C258,C158))</f>
        <v>0</v>
      </c>
      <c r="D458" s="19" t="n">
        <f aca="false">IF(D$34="stop",D358,IF(D$34="third",D258,D158))</f>
        <v>0</v>
      </c>
      <c r="E458" s="19" t="n">
        <f aca="false">IF(E$34="stop",E358,IF(E$34="third",E258,E158))</f>
        <v>0</v>
      </c>
      <c r="F458" s="19" t="n">
        <f aca="false">IF(F$34="stop",F358,IF(F$34="third",F258,F158))</f>
        <v>0</v>
      </c>
      <c r="G458" s="19" t="n">
        <f aca="false">IF(G$34="stop",G358,IF(G$34="third",G258,G158))</f>
        <v>0</v>
      </c>
      <c r="H458" s="19" t="n">
        <f aca="false">IF(H$34="stop",H358,IF(H$34="third",H258,H158))</f>
        <v>0</v>
      </c>
      <c r="I458" s="19" t="n">
        <f aca="false">IF(I$34="stop",I358,IF(I$34="third",I258,I158))</f>
        <v>0</v>
      </c>
      <c r="J458" s="19" t="n">
        <f aca="false">IF(J$34="stop",J358,IF(J$34="third",J258,J158))</f>
        <v>-0</v>
      </c>
      <c r="L458" s="19" t="n">
        <f aca="false">SUM(C458:J458)-IF(B458=0,T_ptask,0)</f>
        <v>0</v>
      </c>
      <c r="M458" s="19" t="n">
        <f aca="false">D458+E458+F458+H458+I458+J458-IF(B458=0,T_Ask*(D$8+E$8+F$8+H$8+I$8+J$8),0)</f>
        <v>0</v>
      </c>
      <c r="N458" s="19" t="n">
        <f aca="false">SUMPRODUCT((C$35:J$35&gt;=0)*C458:J458)-IF(B458=0,T_ptbid,0)</f>
        <v>0</v>
      </c>
      <c r="O458" s="19" t="n">
        <f aca="false">SUM(C458:J458)-IF(B458=0,T_ptbid,0)</f>
        <v>0</v>
      </c>
      <c r="P458" s="19" t="n">
        <f aca="false">SUM(C458:J458)-IF(B458=0,T_ptpos,0)</f>
        <v>0</v>
      </c>
    </row>
    <row r="459" customFormat="false" ht="15" hidden="false" customHeight="false" outlineLevel="0" collapsed="false">
      <c r="B459" s="0" t="n">
        <v>58</v>
      </c>
      <c r="C459" s="19" t="n">
        <f aca="false">IF(C$34="stop",C359,IF(C$34="third",C259,C159))</f>
        <v>0</v>
      </c>
      <c r="D459" s="19" t="n">
        <f aca="false">IF(D$34="stop",D359,IF(D$34="third",D259,D159))</f>
        <v>0</v>
      </c>
      <c r="E459" s="19" t="n">
        <f aca="false">IF(E$34="stop",E359,IF(E$34="third",E259,E159))</f>
        <v>0</v>
      </c>
      <c r="F459" s="19" t="n">
        <f aca="false">IF(F$34="stop",F359,IF(F$34="third",F259,F159))</f>
        <v>0</v>
      </c>
      <c r="G459" s="19" t="n">
        <f aca="false">IF(G$34="stop",G359,IF(G$34="third",G259,G159))</f>
        <v>0</v>
      </c>
      <c r="H459" s="19" t="n">
        <f aca="false">IF(H$34="stop",H359,IF(H$34="third",H259,H159))</f>
        <v>0</v>
      </c>
      <c r="I459" s="19" t="n">
        <f aca="false">IF(I$34="stop",I359,IF(I$34="third",I259,I159))</f>
        <v>0</v>
      </c>
      <c r="J459" s="19" t="n">
        <f aca="false">IF(J$34="stop",J359,IF(J$34="third",J259,J159))</f>
        <v>-0</v>
      </c>
      <c r="L459" s="19" t="n">
        <f aca="false">SUM(C459:J459)-IF(B459=0,T_ptask,0)</f>
        <v>0</v>
      </c>
      <c r="M459" s="19" t="n">
        <f aca="false">D459+E459+F459+H459+I459+J459-IF(B459=0,T_Ask*(D$8+E$8+F$8+H$8+I$8+J$8),0)</f>
        <v>0</v>
      </c>
      <c r="N459" s="19" t="n">
        <f aca="false">SUMPRODUCT((C$35:J$35&gt;=0)*C459:J459)-IF(B459=0,T_ptbid,0)</f>
        <v>0</v>
      </c>
      <c r="O459" s="19" t="n">
        <f aca="false">SUM(C459:J459)-IF(B459=0,T_ptbid,0)</f>
        <v>0</v>
      </c>
      <c r="P459" s="19" t="n">
        <f aca="false">SUM(C459:J459)-IF(B459=0,T_ptpos,0)</f>
        <v>0</v>
      </c>
    </row>
    <row r="460" customFormat="false" ht="15" hidden="false" customHeight="false" outlineLevel="0" collapsed="false">
      <c r="B460" s="0" t="n">
        <v>59</v>
      </c>
      <c r="C460" s="19" t="n">
        <f aca="false">IF(C$34="stop",C360,IF(C$34="third",C260,C160))</f>
        <v>0</v>
      </c>
      <c r="D460" s="19" t="n">
        <f aca="false">IF(D$34="stop",D360,IF(D$34="third",D260,D160))</f>
        <v>0</v>
      </c>
      <c r="E460" s="19" t="n">
        <f aca="false">IF(E$34="stop",E360,IF(E$34="third",E260,E160))</f>
        <v>0</v>
      </c>
      <c r="F460" s="19" t="n">
        <f aca="false">IF(F$34="stop",F360,IF(F$34="third",F260,F160))</f>
        <v>0</v>
      </c>
      <c r="G460" s="19" t="n">
        <f aca="false">IF(G$34="stop",G360,IF(G$34="third",G260,G160))</f>
        <v>0</v>
      </c>
      <c r="H460" s="19" t="n">
        <f aca="false">IF(H$34="stop",H360,IF(H$34="third",H260,H160))</f>
        <v>0</v>
      </c>
      <c r="I460" s="19" t="n">
        <f aca="false">IF(I$34="stop",I360,IF(I$34="third",I260,I160))</f>
        <v>0</v>
      </c>
      <c r="J460" s="19" t="n">
        <f aca="false">IF(J$34="stop",J360,IF(J$34="third",J260,J160))</f>
        <v>-0</v>
      </c>
      <c r="L460" s="19" t="n">
        <f aca="false">SUM(C460:J460)-IF(B460=0,T_ptask,0)</f>
        <v>0</v>
      </c>
      <c r="M460" s="19" t="n">
        <f aca="false">D460+E460+F460+H460+I460+J460-IF(B460=0,T_Ask*(D$8+E$8+F$8+H$8+I$8+J$8),0)</f>
        <v>0</v>
      </c>
      <c r="N460" s="19" t="n">
        <f aca="false">SUMPRODUCT((C$35:J$35&gt;=0)*C460:J460)-IF(B460=0,T_ptbid,0)</f>
        <v>0</v>
      </c>
      <c r="O460" s="19" t="n">
        <f aca="false">SUM(C460:J460)-IF(B460=0,T_ptbid,0)</f>
        <v>0</v>
      </c>
      <c r="P460" s="19" t="n">
        <f aca="false">SUM(C460:J460)-IF(B460=0,T_ptpos,0)</f>
        <v>0</v>
      </c>
    </row>
    <row r="461" customFormat="false" ht="15" hidden="false" customHeight="false" outlineLevel="0" collapsed="false">
      <c r="B461" s="0" t="n">
        <v>60</v>
      </c>
      <c r="C461" s="19" t="n">
        <f aca="false">IF(C$34="stop",C361,IF(C$34="third",C261,C161))</f>
        <v>0</v>
      </c>
      <c r="D461" s="19" t="n">
        <f aca="false">IF(D$34="stop",D361,IF(D$34="third",D261,D161))</f>
        <v>0</v>
      </c>
      <c r="E461" s="19" t="n">
        <f aca="false">IF(E$34="stop",E361,IF(E$34="third",E261,E161))</f>
        <v>0</v>
      </c>
      <c r="F461" s="19" t="n">
        <f aca="false">IF(F$34="stop",F361,IF(F$34="third",F261,F161))</f>
        <v>0</v>
      </c>
      <c r="G461" s="19" t="n">
        <f aca="false">IF(G$34="stop",G361,IF(G$34="third",G261,G161))</f>
        <v>0</v>
      </c>
      <c r="H461" s="19" t="n">
        <f aca="false">IF(H$34="stop",H361,IF(H$34="third",H261,H161))</f>
        <v>0</v>
      </c>
      <c r="I461" s="19" t="n">
        <f aca="false">IF(I$34="stop",I361,IF(I$34="third",I261,I161))</f>
        <v>0</v>
      </c>
      <c r="J461" s="19" t="n">
        <f aca="false">IF(J$34="stop",J361,IF(J$34="third",J261,J161))</f>
        <v>-0</v>
      </c>
      <c r="L461" s="19" t="n">
        <f aca="false">SUM(C461:J461)-IF(B461=0,T_ptask,0)</f>
        <v>0</v>
      </c>
      <c r="M461" s="19" t="n">
        <f aca="false">D461+E461+F461+H461+I461+J461-IF(B461=0,T_Ask*(D$8+E$8+F$8+H$8+I$8+J$8),0)</f>
        <v>0</v>
      </c>
      <c r="N461" s="19" t="n">
        <f aca="false">SUMPRODUCT((C$35:J$35&gt;=0)*C461:J461)-IF(B461=0,T_ptbid,0)</f>
        <v>0</v>
      </c>
      <c r="O461" s="19" t="n">
        <f aca="false">SUM(C461:J461)-IF(B461=0,T_ptbid,0)</f>
        <v>0</v>
      </c>
      <c r="P461" s="19" t="n">
        <f aca="false">SUM(C461:J461)-IF(B461=0,T_ptpos,0)</f>
        <v>0</v>
      </c>
    </row>
    <row r="462" customFormat="false" ht="15" hidden="false" customHeight="false" outlineLevel="0" collapsed="false">
      <c r="B462" s="0" t="n">
        <v>61</v>
      </c>
      <c r="C462" s="19" t="n">
        <f aca="false">IF(C$34="stop",C362,IF(C$34="third",C262,C162))</f>
        <v>0</v>
      </c>
      <c r="D462" s="19" t="n">
        <f aca="false">IF(D$34="stop",D362,IF(D$34="third",D262,D162))</f>
        <v>0</v>
      </c>
      <c r="E462" s="19" t="n">
        <f aca="false">IF(E$34="stop",E362,IF(E$34="third",E262,E162))</f>
        <v>0</v>
      </c>
      <c r="F462" s="19" t="n">
        <f aca="false">IF(F$34="stop",F362,IF(F$34="third",F262,F162))</f>
        <v>0</v>
      </c>
      <c r="G462" s="19" t="n">
        <f aca="false">IF(G$34="stop",G362,IF(G$34="third",G262,G162))</f>
        <v>0</v>
      </c>
      <c r="H462" s="19" t="n">
        <f aca="false">IF(H$34="stop",H362,IF(H$34="third",H262,H162))</f>
        <v>0</v>
      </c>
      <c r="I462" s="19" t="n">
        <f aca="false">IF(I$34="stop",I362,IF(I$34="third",I262,I162))</f>
        <v>0</v>
      </c>
      <c r="J462" s="19" t="n">
        <f aca="false">IF(J$34="stop",J362,IF(J$34="third",J262,J162))</f>
        <v>-0</v>
      </c>
      <c r="L462" s="19" t="n">
        <f aca="false">SUM(C462:J462)-IF(B462=0,T_ptask,0)</f>
        <v>0</v>
      </c>
      <c r="M462" s="19" t="n">
        <f aca="false">D462+E462+F462+H462+I462+J462-IF(B462=0,T_Ask*(D$8+E$8+F$8+H$8+I$8+J$8),0)</f>
        <v>0</v>
      </c>
      <c r="N462" s="19" t="n">
        <f aca="false">SUMPRODUCT((C$35:J$35&gt;=0)*C462:J462)-IF(B462=0,T_ptbid,0)</f>
        <v>0</v>
      </c>
      <c r="O462" s="19" t="n">
        <f aca="false">SUM(C462:J462)-IF(B462=0,T_ptbid,0)</f>
        <v>0</v>
      </c>
      <c r="P462" s="19" t="n">
        <f aca="false">SUM(C462:J462)-IF(B462=0,T_ptpos,0)</f>
        <v>0</v>
      </c>
    </row>
    <row r="463" customFormat="false" ht="15" hidden="false" customHeight="false" outlineLevel="0" collapsed="false">
      <c r="B463" s="0" t="n">
        <v>62</v>
      </c>
      <c r="C463" s="19" t="n">
        <f aca="false">IF(C$34="stop",C363,IF(C$34="third",C263,C163))</f>
        <v>0</v>
      </c>
      <c r="D463" s="19" t="n">
        <f aca="false">IF(D$34="stop",D363,IF(D$34="third",D263,D163))</f>
        <v>0</v>
      </c>
      <c r="E463" s="19" t="n">
        <f aca="false">IF(E$34="stop",E363,IF(E$34="third",E263,E163))</f>
        <v>0</v>
      </c>
      <c r="F463" s="19" t="n">
        <f aca="false">IF(F$34="stop",F363,IF(F$34="third",F263,F163))</f>
        <v>0</v>
      </c>
      <c r="G463" s="19" t="n">
        <f aca="false">IF(G$34="stop",G363,IF(G$34="third",G263,G163))</f>
        <v>0</v>
      </c>
      <c r="H463" s="19" t="n">
        <f aca="false">IF(H$34="stop",H363,IF(H$34="third",H263,H163))</f>
        <v>0</v>
      </c>
      <c r="I463" s="19" t="n">
        <f aca="false">IF(I$34="stop",I363,IF(I$34="third",I263,I163))</f>
        <v>0</v>
      </c>
      <c r="J463" s="19" t="n">
        <f aca="false">IF(J$34="stop",J363,IF(J$34="third",J263,J163))</f>
        <v>-0</v>
      </c>
      <c r="L463" s="19" t="n">
        <f aca="false">SUM(C463:J463)-IF(B463=0,T_ptask,0)</f>
        <v>0</v>
      </c>
      <c r="M463" s="19" t="n">
        <f aca="false">D463+E463+F463+H463+I463+J463-IF(B463=0,T_Ask*(D$8+E$8+F$8+H$8+I$8+J$8),0)</f>
        <v>0</v>
      </c>
      <c r="N463" s="19" t="n">
        <f aca="false">SUMPRODUCT((C$35:J$35&gt;=0)*C463:J463)-IF(B463=0,T_ptbid,0)</f>
        <v>0</v>
      </c>
      <c r="O463" s="19" t="n">
        <f aca="false">SUM(C463:J463)-IF(B463=0,T_ptbid,0)</f>
        <v>0</v>
      </c>
      <c r="P463" s="19" t="n">
        <f aca="false">SUM(C463:J463)-IF(B463=0,T_ptpos,0)</f>
        <v>0</v>
      </c>
    </row>
    <row r="464" customFormat="false" ht="15" hidden="false" customHeight="false" outlineLevel="0" collapsed="false">
      <c r="B464" s="0" t="n">
        <v>63</v>
      </c>
      <c r="C464" s="19" t="n">
        <f aca="false">IF(C$34="stop",C364,IF(C$34="third",C264,C164))</f>
        <v>0</v>
      </c>
      <c r="D464" s="19" t="n">
        <f aca="false">IF(D$34="stop",D364,IF(D$34="third",D264,D164))</f>
        <v>0</v>
      </c>
      <c r="E464" s="19" t="n">
        <f aca="false">IF(E$34="stop",E364,IF(E$34="third",E264,E164))</f>
        <v>0</v>
      </c>
      <c r="F464" s="19" t="n">
        <f aca="false">IF(F$34="stop",F364,IF(F$34="third",F264,F164))</f>
        <v>0</v>
      </c>
      <c r="G464" s="19" t="n">
        <f aca="false">IF(G$34="stop",G364,IF(G$34="third",G264,G164))</f>
        <v>0</v>
      </c>
      <c r="H464" s="19" t="n">
        <f aca="false">IF(H$34="stop",H364,IF(H$34="third",H264,H164))</f>
        <v>0</v>
      </c>
      <c r="I464" s="19" t="n">
        <f aca="false">IF(I$34="stop",I364,IF(I$34="third",I264,I164))</f>
        <v>0</v>
      </c>
      <c r="J464" s="19" t="n">
        <f aca="false">IF(J$34="stop",J364,IF(J$34="third",J264,J164))</f>
        <v>-0</v>
      </c>
      <c r="L464" s="19" t="n">
        <f aca="false">SUM(C464:J464)-IF(B464=0,T_ptask,0)</f>
        <v>0</v>
      </c>
      <c r="M464" s="19" t="n">
        <f aca="false">D464+E464+F464+H464+I464+J464-IF(B464=0,T_Ask*(D$8+E$8+F$8+H$8+I$8+J$8),0)</f>
        <v>0</v>
      </c>
      <c r="N464" s="19" t="n">
        <f aca="false">SUMPRODUCT((C$35:J$35&gt;=0)*C464:J464)-IF(B464=0,T_ptbid,0)</f>
        <v>0</v>
      </c>
      <c r="O464" s="19" t="n">
        <f aca="false">SUM(C464:J464)-IF(B464=0,T_ptbid,0)</f>
        <v>0</v>
      </c>
      <c r="P464" s="19" t="n">
        <f aca="false">SUM(C464:J464)-IF(B464=0,T_ptpos,0)</f>
        <v>0</v>
      </c>
    </row>
    <row r="465" customFormat="false" ht="15" hidden="false" customHeight="false" outlineLevel="0" collapsed="false">
      <c r="B465" s="0" t="n">
        <v>64</v>
      </c>
      <c r="C465" s="19" t="n">
        <f aca="false">IF(C$34="stop",C365,IF(C$34="third",C265,C165))</f>
        <v>0</v>
      </c>
      <c r="D465" s="19" t="n">
        <f aca="false">IF(D$34="stop",D365,IF(D$34="third",D265,D165))</f>
        <v>0</v>
      </c>
      <c r="E465" s="19" t="n">
        <f aca="false">IF(E$34="stop",E365,IF(E$34="third",E265,E165))</f>
        <v>0</v>
      </c>
      <c r="F465" s="19" t="n">
        <f aca="false">IF(F$34="stop",F365,IF(F$34="third",F265,F165))</f>
        <v>0</v>
      </c>
      <c r="G465" s="19" t="n">
        <f aca="false">IF(G$34="stop",G365,IF(G$34="third",G265,G165))</f>
        <v>0</v>
      </c>
      <c r="H465" s="19" t="n">
        <f aca="false">IF(H$34="stop",H365,IF(H$34="third",H265,H165))</f>
        <v>0</v>
      </c>
      <c r="I465" s="19" t="n">
        <f aca="false">IF(I$34="stop",I365,IF(I$34="third",I265,I165))</f>
        <v>0</v>
      </c>
      <c r="J465" s="19" t="n">
        <f aca="false">IF(J$34="stop",J365,IF(J$34="third",J265,J165))</f>
        <v>-0</v>
      </c>
      <c r="L465" s="19" t="n">
        <f aca="false">SUM(C465:J465)-IF(B465=0,T_ptask,0)</f>
        <v>0</v>
      </c>
      <c r="M465" s="19" t="n">
        <f aca="false">D465+E465+F465+H465+I465+J465-IF(B465=0,T_Ask*(D$8+E$8+F$8+H$8+I$8+J$8),0)</f>
        <v>0</v>
      </c>
      <c r="N465" s="19" t="n">
        <f aca="false">SUMPRODUCT((C$35:J$35&gt;=0)*C465:J465)-IF(B465=0,T_ptbid,0)</f>
        <v>0</v>
      </c>
      <c r="O465" s="19" t="n">
        <f aca="false">SUM(C465:J465)-IF(B465=0,T_ptbid,0)</f>
        <v>0</v>
      </c>
      <c r="P465" s="19" t="n">
        <f aca="false">SUM(C465:J465)-IF(B465=0,T_ptpos,0)</f>
        <v>0</v>
      </c>
    </row>
    <row r="466" customFormat="false" ht="15" hidden="false" customHeight="false" outlineLevel="0" collapsed="false">
      <c r="B466" s="0" t="n">
        <v>65</v>
      </c>
      <c r="C466" s="19" t="n">
        <f aca="false">IF(C$34="stop",C366,IF(C$34="third",C266,C166))</f>
        <v>0</v>
      </c>
      <c r="D466" s="19" t="n">
        <f aca="false">IF(D$34="stop",D366,IF(D$34="third",D266,D166))</f>
        <v>0</v>
      </c>
      <c r="E466" s="19" t="n">
        <f aca="false">IF(E$34="stop",E366,IF(E$34="third",E266,E166))</f>
        <v>0</v>
      </c>
      <c r="F466" s="19" t="n">
        <f aca="false">IF(F$34="stop",F366,IF(F$34="third",F266,F166))</f>
        <v>0</v>
      </c>
      <c r="G466" s="19" t="n">
        <f aca="false">IF(G$34="stop",G366,IF(G$34="third",G266,G166))</f>
        <v>0</v>
      </c>
      <c r="H466" s="19" t="n">
        <f aca="false">IF(H$34="stop",H366,IF(H$34="third",H266,H166))</f>
        <v>0</v>
      </c>
      <c r="I466" s="19" t="n">
        <f aca="false">IF(I$34="stop",I366,IF(I$34="third",I266,I166))</f>
        <v>0</v>
      </c>
      <c r="J466" s="19" t="n">
        <f aca="false">IF(J$34="stop",J366,IF(J$34="third",J266,J166))</f>
        <v>-0</v>
      </c>
      <c r="L466" s="19" t="n">
        <f aca="false">SUM(C466:J466)-IF(B466=0,T_ptask,0)</f>
        <v>0</v>
      </c>
      <c r="M466" s="19" t="n">
        <f aca="false">D466+E466+F466+H466+I466+J466-IF(B466=0,T_Ask*(D$8+E$8+F$8+H$8+I$8+J$8),0)</f>
        <v>0</v>
      </c>
      <c r="N466" s="19" t="n">
        <f aca="false">SUMPRODUCT((C$35:J$35&gt;=0)*C466:J466)-IF(B466=0,T_ptbid,0)</f>
        <v>0</v>
      </c>
      <c r="O466" s="19" t="n">
        <f aca="false">SUM(C466:J466)-IF(B466=0,T_ptbid,0)</f>
        <v>0</v>
      </c>
      <c r="P466" s="19" t="n">
        <f aca="false">SUM(C466:J466)-IF(B466=0,T_ptpos,0)</f>
        <v>0</v>
      </c>
    </row>
    <row r="467" customFormat="false" ht="15" hidden="false" customHeight="false" outlineLevel="0" collapsed="false">
      <c r="B467" s="0" t="n">
        <v>66</v>
      </c>
      <c r="C467" s="19" t="n">
        <f aca="false">IF(C$34="stop",C367,IF(C$34="third",C267,C167))</f>
        <v>0</v>
      </c>
      <c r="D467" s="19" t="n">
        <f aca="false">IF(D$34="stop",D367,IF(D$34="third",D267,D167))</f>
        <v>0</v>
      </c>
      <c r="E467" s="19" t="n">
        <f aca="false">IF(E$34="stop",E367,IF(E$34="third",E267,E167))</f>
        <v>0</v>
      </c>
      <c r="F467" s="19" t="n">
        <f aca="false">IF(F$34="stop",F367,IF(F$34="third",F267,F167))</f>
        <v>0</v>
      </c>
      <c r="G467" s="19" t="n">
        <f aca="false">IF(G$34="stop",G367,IF(G$34="third",G267,G167))</f>
        <v>0</v>
      </c>
      <c r="H467" s="19" t="n">
        <f aca="false">IF(H$34="stop",H367,IF(H$34="third",H267,H167))</f>
        <v>0</v>
      </c>
      <c r="I467" s="19" t="n">
        <f aca="false">IF(I$34="stop",I367,IF(I$34="third",I267,I167))</f>
        <v>0</v>
      </c>
      <c r="J467" s="19" t="n">
        <f aca="false">IF(J$34="stop",J367,IF(J$34="third",J267,J167))</f>
        <v>-0</v>
      </c>
      <c r="L467" s="19" t="n">
        <f aca="false">SUM(C467:J467)-IF(B467=0,T_ptask,0)</f>
        <v>0</v>
      </c>
      <c r="M467" s="19" t="n">
        <f aca="false">D467+E467+F467+H467+I467+J467-IF(B467=0,T_Ask*(D$8+E$8+F$8+H$8+I$8+J$8),0)</f>
        <v>0</v>
      </c>
      <c r="N467" s="19" t="n">
        <f aca="false">SUMPRODUCT((C$35:J$35&gt;=0)*C467:J467)-IF(B467=0,T_ptbid,0)</f>
        <v>0</v>
      </c>
      <c r="O467" s="19" t="n">
        <f aca="false">SUM(C467:J467)-IF(B467=0,T_ptbid,0)</f>
        <v>0</v>
      </c>
      <c r="P467" s="19" t="n">
        <f aca="false">SUM(C467:J467)-IF(B467=0,T_ptpos,0)</f>
        <v>0</v>
      </c>
    </row>
    <row r="468" customFormat="false" ht="15" hidden="false" customHeight="false" outlineLevel="0" collapsed="false">
      <c r="B468" s="0" t="n">
        <v>67</v>
      </c>
      <c r="C468" s="19" t="n">
        <f aca="false">IF(C$34="stop",C368,IF(C$34="third",C268,C168))</f>
        <v>0</v>
      </c>
      <c r="D468" s="19" t="n">
        <f aca="false">IF(D$34="stop",D368,IF(D$34="third",D268,D168))</f>
        <v>0</v>
      </c>
      <c r="E468" s="19" t="n">
        <f aca="false">IF(E$34="stop",E368,IF(E$34="third",E268,E168))</f>
        <v>0</v>
      </c>
      <c r="F468" s="19" t="n">
        <f aca="false">IF(F$34="stop",F368,IF(F$34="third",F268,F168))</f>
        <v>0</v>
      </c>
      <c r="G468" s="19" t="n">
        <f aca="false">IF(G$34="stop",G368,IF(G$34="third",G268,G168))</f>
        <v>0</v>
      </c>
      <c r="H468" s="19" t="n">
        <f aca="false">IF(H$34="stop",H368,IF(H$34="third",H268,H168))</f>
        <v>0</v>
      </c>
      <c r="I468" s="19" t="n">
        <f aca="false">IF(I$34="stop",I368,IF(I$34="third",I268,I168))</f>
        <v>0</v>
      </c>
      <c r="J468" s="19" t="n">
        <f aca="false">IF(J$34="stop",J368,IF(J$34="third",J268,J168))</f>
        <v>-0</v>
      </c>
      <c r="L468" s="19" t="n">
        <f aca="false">SUM(C468:J468)-IF(B468=0,T_ptask,0)</f>
        <v>0</v>
      </c>
      <c r="M468" s="19" t="n">
        <f aca="false">D468+E468+F468+H468+I468+J468-IF(B468=0,T_Ask*(D$8+E$8+F$8+H$8+I$8+J$8),0)</f>
        <v>0</v>
      </c>
      <c r="N468" s="19" t="n">
        <f aca="false">SUMPRODUCT((C$35:J$35&gt;=0)*C468:J468)-IF(B468=0,T_ptbid,0)</f>
        <v>0</v>
      </c>
      <c r="O468" s="19" t="n">
        <f aca="false">SUM(C468:J468)-IF(B468=0,T_ptbid,0)</f>
        <v>0</v>
      </c>
      <c r="P468" s="19" t="n">
        <f aca="false">SUM(C468:J468)-IF(B468=0,T_ptpos,0)</f>
        <v>0</v>
      </c>
    </row>
    <row r="469" customFormat="false" ht="15" hidden="false" customHeight="false" outlineLevel="0" collapsed="false">
      <c r="B469" s="0" t="n">
        <v>68</v>
      </c>
      <c r="C469" s="19" t="n">
        <f aca="false">IF(C$34="stop",C369,IF(C$34="third",C269,C169))</f>
        <v>0</v>
      </c>
      <c r="D469" s="19" t="n">
        <f aca="false">IF(D$34="stop",D369,IF(D$34="third",D269,D169))</f>
        <v>0</v>
      </c>
      <c r="E469" s="19" t="n">
        <f aca="false">IF(E$34="stop",E369,IF(E$34="third",E269,E169))</f>
        <v>0</v>
      </c>
      <c r="F469" s="19" t="n">
        <f aca="false">IF(F$34="stop",F369,IF(F$34="third",F269,F169))</f>
        <v>0</v>
      </c>
      <c r="G469" s="19" t="n">
        <f aca="false">IF(G$34="stop",G369,IF(G$34="third",G269,G169))</f>
        <v>0</v>
      </c>
      <c r="H469" s="19" t="n">
        <f aca="false">IF(H$34="stop",H369,IF(H$34="third",H269,H169))</f>
        <v>0</v>
      </c>
      <c r="I469" s="19" t="n">
        <f aca="false">IF(I$34="stop",I369,IF(I$34="third",I269,I169))</f>
        <v>0</v>
      </c>
      <c r="J469" s="19" t="n">
        <f aca="false">IF(J$34="stop",J369,IF(J$34="third",J269,J169))</f>
        <v>-0</v>
      </c>
      <c r="L469" s="19" t="n">
        <f aca="false">SUM(C469:J469)-IF(B469=0,T_ptask,0)</f>
        <v>0</v>
      </c>
      <c r="M469" s="19" t="n">
        <f aca="false">D469+E469+F469+H469+I469+J469-IF(B469=0,T_Ask*(D$8+E$8+F$8+H$8+I$8+J$8),0)</f>
        <v>0</v>
      </c>
      <c r="N469" s="19" t="n">
        <f aca="false">SUMPRODUCT((C$35:J$35&gt;=0)*C469:J469)-IF(B469=0,T_ptbid,0)</f>
        <v>0</v>
      </c>
      <c r="O469" s="19" t="n">
        <f aca="false">SUM(C469:J469)-IF(B469=0,T_ptbid,0)</f>
        <v>0</v>
      </c>
      <c r="P469" s="19" t="n">
        <f aca="false">SUM(C469:J469)-IF(B469=0,T_ptpos,0)</f>
        <v>0</v>
      </c>
    </row>
    <row r="470" customFormat="false" ht="15" hidden="false" customHeight="false" outlineLevel="0" collapsed="false">
      <c r="B470" s="0" t="n">
        <v>69</v>
      </c>
      <c r="C470" s="19" t="n">
        <f aca="false">IF(C$34="stop",C370,IF(C$34="third",C270,C170))</f>
        <v>0</v>
      </c>
      <c r="D470" s="19" t="n">
        <f aca="false">IF(D$34="stop",D370,IF(D$34="third",D270,D170))</f>
        <v>0</v>
      </c>
      <c r="E470" s="19" t="n">
        <f aca="false">IF(E$34="stop",E370,IF(E$34="third",E270,E170))</f>
        <v>0</v>
      </c>
      <c r="F470" s="19" t="n">
        <f aca="false">IF(F$34="stop",F370,IF(F$34="third",F270,F170))</f>
        <v>0</v>
      </c>
      <c r="G470" s="19" t="n">
        <f aca="false">IF(G$34="stop",G370,IF(G$34="third",G270,G170))</f>
        <v>0</v>
      </c>
      <c r="H470" s="19" t="n">
        <f aca="false">IF(H$34="stop",H370,IF(H$34="third",H270,H170))</f>
        <v>0</v>
      </c>
      <c r="I470" s="19" t="n">
        <f aca="false">IF(I$34="stop",I370,IF(I$34="third",I270,I170))</f>
        <v>0</v>
      </c>
      <c r="J470" s="19" t="n">
        <f aca="false">IF(J$34="stop",J370,IF(J$34="third",J270,J170))</f>
        <v>-0</v>
      </c>
      <c r="L470" s="19" t="n">
        <f aca="false">SUM(C470:J470)-IF(B470=0,T_ptask,0)</f>
        <v>0</v>
      </c>
      <c r="M470" s="19" t="n">
        <f aca="false">D470+E470+F470+H470+I470+J470-IF(B470=0,T_Ask*(D$8+E$8+F$8+H$8+I$8+J$8),0)</f>
        <v>0</v>
      </c>
      <c r="N470" s="19" t="n">
        <f aca="false">SUMPRODUCT((C$35:J$35&gt;=0)*C470:J470)-IF(B470=0,T_ptbid,0)</f>
        <v>0</v>
      </c>
      <c r="O470" s="19" t="n">
        <f aca="false">SUM(C470:J470)-IF(B470=0,T_ptbid,0)</f>
        <v>0</v>
      </c>
      <c r="P470" s="19" t="n">
        <f aca="false">SUM(C470:J470)-IF(B470=0,T_ptpos,0)</f>
        <v>0</v>
      </c>
    </row>
    <row r="471" customFormat="false" ht="15" hidden="false" customHeight="false" outlineLevel="0" collapsed="false">
      <c r="B471" s="0" t="n">
        <v>70</v>
      </c>
      <c r="C471" s="19" t="n">
        <f aca="false">IF(C$34="stop",C371,IF(C$34="third",C271,C171))</f>
        <v>0</v>
      </c>
      <c r="D471" s="19" t="n">
        <f aca="false">IF(D$34="stop",D371,IF(D$34="third",D271,D171))</f>
        <v>0</v>
      </c>
      <c r="E471" s="19" t="n">
        <f aca="false">IF(E$34="stop",E371,IF(E$34="third",E271,E171))</f>
        <v>0</v>
      </c>
      <c r="F471" s="19" t="n">
        <f aca="false">IF(F$34="stop",F371,IF(F$34="third",F271,F171))</f>
        <v>0</v>
      </c>
      <c r="G471" s="19" t="n">
        <f aca="false">IF(G$34="stop",G371,IF(G$34="third",G271,G171))</f>
        <v>0</v>
      </c>
      <c r="H471" s="19" t="n">
        <f aca="false">IF(H$34="stop",H371,IF(H$34="third",H271,H171))</f>
        <v>0</v>
      </c>
      <c r="I471" s="19" t="n">
        <f aca="false">IF(I$34="stop",I371,IF(I$34="third",I271,I171))</f>
        <v>0</v>
      </c>
      <c r="J471" s="19" t="n">
        <f aca="false">IF(J$34="stop",J371,IF(J$34="third",J271,J171))</f>
        <v>-0</v>
      </c>
      <c r="L471" s="19" t="n">
        <f aca="false">SUM(C471:J471)-IF(B471=0,T_ptask,0)</f>
        <v>0</v>
      </c>
      <c r="M471" s="19" t="n">
        <f aca="false">D471+E471+F471+H471+I471+J471-IF(B471=0,T_Ask*(D$8+E$8+F$8+H$8+I$8+J$8),0)</f>
        <v>0</v>
      </c>
      <c r="N471" s="19" t="n">
        <f aca="false">SUMPRODUCT((C$35:J$35&gt;=0)*C471:J471)-IF(B471=0,T_ptbid,0)</f>
        <v>0</v>
      </c>
      <c r="O471" s="19" t="n">
        <f aca="false">SUM(C471:J471)-IF(B471=0,T_ptbid,0)</f>
        <v>0</v>
      </c>
      <c r="P471" s="19" t="n">
        <f aca="false">SUM(C471:J471)-IF(B471=0,T_ptpos,0)</f>
        <v>0</v>
      </c>
    </row>
    <row r="472" customFormat="false" ht="15" hidden="false" customHeight="false" outlineLevel="0" collapsed="false">
      <c r="B472" s="0" t="n">
        <v>71</v>
      </c>
      <c r="C472" s="19" t="n">
        <f aca="false">IF(C$34="stop",C372,IF(C$34="third",C272,C172))</f>
        <v>0</v>
      </c>
      <c r="D472" s="19" t="n">
        <f aca="false">IF(D$34="stop",D372,IF(D$34="third",D272,D172))</f>
        <v>0</v>
      </c>
      <c r="E472" s="19" t="n">
        <f aca="false">IF(E$34="stop",E372,IF(E$34="third",E272,E172))</f>
        <v>0</v>
      </c>
      <c r="F472" s="19" t="n">
        <f aca="false">IF(F$34="stop",F372,IF(F$34="third",F272,F172))</f>
        <v>0</v>
      </c>
      <c r="G472" s="19" t="n">
        <f aca="false">IF(G$34="stop",G372,IF(G$34="third",G272,G172))</f>
        <v>0</v>
      </c>
      <c r="H472" s="19" t="n">
        <f aca="false">IF(H$34="stop",H372,IF(H$34="third",H272,H172))</f>
        <v>0</v>
      </c>
      <c r="I472" s="19" t="n">
        <f aca="false">IF(I$34="stop",I372,IF(I$34="third",I272,I172))</f>
        <v>0</v>
      </c>
      <c r="J472" s="19" t="n">
        <f aca="false">IF(J$34="stop",J372,IF(J$34="third",J272,J172))</f>
        <v>-0</v>
      </c>
      <c r="L472" s="19" t="n">
        <f aca="false">SUM(C472:J472)-IF(B472=0,T_ptask,0)</f>
        <v>0</v>
      </c>
      <c r="M472" s="19" t="n">
        <f aca="false">D472+E472+F472+H472+I472+J472-IF(B472=0,T_Ask*(D$8+E$8+F$8+H$8+I$8+J$8),0)</f>
        <v>0</v>
      </c>
      <c r="N472" s="19" t="n">
        <f aca="false">SUMPRODUCT((C$35:J$35&gt;=0)*C472:J472)-IF(B472=0,T_ptbid,0)</f>
        <v>0</v>
      </c>
      <c r="O472" s="19" t="n">
        <f aca="false">SUM(C472:J472)-IF(B472=0,T_ptbid,0)</f>
        <v>0</v>
      </c>
      <c r="P472" s="19" t="n">
        <f aca="false">SUM(C472:J472)-IF(B472=0,T_ptpos,0)</f>
        <v>0</v>
      </c>
    </row>
    <row r="473" customFormat="false" ht="15" hidden="false" customHeight="false" outlineLevel="0" collapsed="false">
      <c r="B473" s="0" t="n">
        <v>72</v>
      </c>
      <c r="C473" s="19" t="n">
        <f aca="false">IF(C$34="stop",C373,IF(C$34="third",C273,C173))</f>
        <v>0</v>
      </c>
      <c r="D473" s="19" t="n">
        <f aca="false">IF(D$34="stop",D373,IF(D$34="third",D273,D173))</f>
        <v>0</v>
      </c>
      <c r="E473" s="19" t="n">
        <f aca="false">IF(E$34="stop",E373,IF(E$34="third",E273,E173))</f>
        <v>0</v>
      </c>
      <c r="F473" s="19" t="n">
        <f aca="false">IF(F$34="stop",F373,IF(F$34="third",F273,F173))</f>
        <v>0</v>
      </c>
      <c r="G473" s="19" t="n">
        <f aca="false">IF(G$34="stop",G373,IF(G$34="third",G273,G173))</f>
        <v>0</v>
      </c>
      <c r="H473" s="19" t="n">
        <f aca="false">IF(H$34="stop",H373,IF(H$34="third",H273,H173))</f>
        <v>0</v>
      </c>
      <c r="I473" s="19" t="n">
        <f aca="false">IF(I$34="stop",I373,IF(I$34="third",I273,I173))</f>
        <v>0</v>
      </c>
      <c r="J473" s="19" t="n">
        <f aca="false">IF(J$34="stop",J373,IF(J$34="third",J273,J173))</f>
        <v>-0</v>
      </c>
      <c r="L473" s="19" t="n">
        <f aca="false">SUM(C473:J473)-IF(B473=0,T_ptask,0)</f>
        <v>0</v>
      </c>
      <c r="M473" s="19" t="n">
        <f aca="false">D473+E473+F473+H473+I473+J473-IF(B473=0,T_Ask*(D$8+E$8+F$8+H$8+I$8+J$8),0)</f>
        <v>0</v>
      </c>
      <c r="N473" s="19" t="n">
        <f aca="false">SUMPRODUCT((C$35:J$35&gt;=0)*C473:J473)-IF(B473=0,T_ptbid,0)</f>
        <v>0</v>
      </c>
      <c r="O473" s="19" t="n">
        <f aca="false">SUM(C473:J473)-IF(B473=0,T_ptbid,0)</f>
        <v>0</v>
      </c>
      <c r="P473" s="19" t="n">
        <f aca="false">SUM(C473:J473)-IF(B473=0,T_ptpos,0)</f>
        <v>0</v>
      </c>
    </row>
    <row r="474" customFormat="false" ht="15" hidden="false" customHeight="false" outlineLevel="0" collapsed="false">
      <c r="B474" s="0" t="n">
        <v>73</v>
      </c>
      <c r="C474" s="19" t="n">
        <f aca="false">IF(C$34="stop",C374,IF(C$34="third",C274,C174))</f>
        <v>0</v>
      </c>
      <c r="D474" s="19" t="n">
        <f aca="false">IF(D$34="stop",D374,IF(D$34="third",D274,D174))</f>
        <v>0</v>
      </c>
      <c r="E474" s="19" t="n">
        <f aca="false">IF(E$34="stop",E374,IF(E$34="third",E274,E174))</f>
        <v>0</v>
      </c>
      <c r="F474" s="19" t="n">
        <f aca="false">IF(F$34="stop",F374,IF(F$34="third",F274,F174))</f>
        <v>0</v>
      </c>
      <c r="G474" s="19" t="n">
        <f aca="false">IF(G$34="stop",G374,IF(G$34="third",G274,G174))</f>
        <v>0</v>
      </c>
      <c r="H474" s="19" t="n">
        <f aca="false">IF(H$34="stop",H374,IF(H$34="third",H274,H174))</f>
        <v>0</v>
      </c>
      <c r="I474" s="19" t="n">
        <f aca="false">IF(I$34="stop",I374,IF(I$34="third",I274,I174))</f>
        <v>0</v>
      </c>
      <c r="J474" s="19" t="n">
        <f aca="false">IF(J$34="stop",J374,IF(J$34="third",J274,J174))</f>
        <v>-0</v>
      </c>
      <c r="L474" s="19" t="n">
        <f aca="false">SUM(C474:J474)-IF(B474=0,T_ptask,0)</f>
        <v>0</v>
      </c>
      <c r="M474" s="19" t="n">
        <f aca="false">D474+E474+F474+H474+I474+J474-IF(B474=0,T_Ask*(D$8+E$8+F$8+H$8+I$8+J$8),0)</f>
        <v>0</v>
      </c>
      <c r="N474" s="19" t="n">
        <f aca="false">SUMPRODUCT((C$35:J$35&gt;=0)*C474:J474)-IF(B474=0,T_ptbid,0)</f>
        <v>0</v>
      </c>
      <c r="O474" s="19" t="n">
        <f aca="false">SUM(C474:J474)-IF(B474=0,T_ptbid,0)</f>
        <v>0</v>
      </c>
      <c r="P474" s="19" t="n">
        <f aca="false">SUM(C474:J474)-IF(B474=0,T_ptpos,0)</f>
        <v>0</v>
      </c>
    </row>
    <row r="475" customFormat="false" ht="15" hidden="false" customHeight="false" outlineLevel="0" collapsed="false">
      <c r="B475" s="0" t="n">
        <v>74</v>
      </c>
      <c r="C475" s="19" t="n">
        <f aca="false">IF(C$34="stop",C375,IF(C$34="third",C275,C175))</f>
        <v>0</v>
      </c>
      <c r="D475" s="19" t="n">
        <f aca="false">IF(D$34="stop",D375,IF(D$34="third",D275,D175))</f>
        <v>0</v>
      </c>
      <c r="E475" s="19" t="n">
        <f aca="false">IF(E$34="stop",E375,IF(E$34="third",E275,E175))</f>
        <v>0</v>
      </c>
      <c r="F475" s="19" t="n">
        <f aca="false">IF(F$34="stop",F375,IF(F$34="third",F275,F175))</f>
        <v>0</v>
      </c>
      <c r="G475" s="19" t="n">
        <f aca="false">IF(G$34="stop",G375,IF(G$34="third",G275,G175))</f>
        <v>0</v>
      </c>
      <c r="H475" s="19" t="n">
        <f aca="false">IF(H$34="stop",H375,IF(H$34="third",H275,H175))</f>
        <v>0</v>
      </c>
      <c r="I475" s="19" t="n">
        <f aca="false">IF(I$34="stop",I375,IF(I$34="third",I275,I175))</f>
        <v>0</v>
      </c>
      <c r="J475" s="19" t="n">
        <f aca="false">IF(J$34="stop",J375,IF(J$34="third",J275,J175))</f>
        <v>-0</v>
      </c>
      <c r="L475" s="19" t="n">
        <f aca="false">SUM(C475:J475)-IF(B475=0,T_ptask,0)</f>
        <v>0</v>
      </c>
      <c r="M475" s="19" t="n">
        <f aca="false">D475+E475+F475+H475+I475+J475-IF(B475=0,T_Ask*(D$8+E$8+F$8+H$8+I$8+J$8),0)</f>
        <v>0</v>
      </c>
      <c r="N475" s="19" t="n">
        <f aca="false">SUMPRODUCT((C$35:J$35&gt;=0)*C475:J475)-IF(B475=0,T_ptbid,0)</f>
        <v>0</v>
      </c>
      <c r="O475" s="19" t="n">
        <f aca="false">SUM(C475:J475)-IF(B475=0,T_ptbid,0)</f>
        <v>0</v>
      </c>
      <c r="P475" s="19" t="n">
        <f aca="false">SUM(C475:J475)-IF(B475=0,T_ptpos,0)</f>
        <v>0</v>
      </c>
    </row>
    <row r="476" customFormat="false" ht="15" hidden="false" customHeight="false" outlineLevel="0" collapsed="false">
      <c r="B476" s="0" t="n">
        <v>75</v>
      </c>
      <c r="C476" s="19" t="n">
        <f aca="false">IF(C$34="stop",C376,IF(C$34="third",C276,C176))</f>
        <v>0</v>
      </c>
      <c r="D476" s="19" t="n">
        <f aca="false">IF(D$34="stop",D376,IF(D$34="third",D276,D176))</f>
        <v>0</v>
      </c>
      <c r="E476" s="19" t="n">
        <f aca="false">IF(E$34="stop",E376,IF(E$34="third",E276,E176))</f>
        <v>0</v>
      </c>
      <c r="F476" s="19" t="n">
        <f aca="false">IF(F$34="stop",F376,IF(F$34="third",F276,F176))</f>
        <v>0</v>
      </c>
      <c r="G476" s="19" t="n">
        <f aca="false">IF(G$34="stop",G376,IF(G$34="third",G276,G176))</f>
        <v>0</v>
      </c>
      <c r="H476" s="19" t="n">
        <f aca="false">IF(H$34="stop",H376,IF(H$34="third",H276,H176))</f>
        <v>0</v>
      </c>
      <c r="I476" s="19" t="n">
        <f aca="false">IF(I$34="stop",I376,IF(I$34="third",I276,I176))</f>
        <v>0</v>
      </c>
      <c r="J476" s="19" t="n">
        <f aca="false">IF(J$34="stop",J376,IF(J$34="third",J276,J176))</f>
        <v>-0</v>
      </c>
      <c r="L476" s="19" t="n">
        <f aca="false">SUM(C476:J476)-IF(B476=0,T_ptask,0)</f>
        <v>0</v>
      </c>
      <c r="M476" s="19" t="n">
        <f aca="false">D476+E476+F476+H476+I476+J476-IF(B476=0,T_Ask*(D$8+E$8+F$8+H$8+I$8+J$8),0)</f>
        <v>0</v>
      </c>
      <c r="N476" s="19" t="n">
        <f aca="false">SUMPRODUCT((C$35:J$35&gt;=0)*C476:J476)-IF(B476=0,T_ptbid,0)</f>
        <v>0</v>
      </c>
      <c r="O476" s="19" t="n">
        <f aca="false">SUM(C476:J476)-IF(B476=0,T_ptbid,0)</f>
        <v>0</v>
      </c>
      <c r="P476" s="19" t="n">
        <f aca="false">SUM(C476:J476)-IF(B476=0,T_ptpos,0)</f>
        <v>0</v>
      </c>
    </row>
    <row r="477" customFormat="false" ht="15" hidden="false" customHeight="false" outlineLevel="0" collapsed="false">
      <c r="B477" s="0" t="n">
        <v>76</v>
      </c>
      <c r="C477" s="19" t="n">
        <f aca="false">IF(C$34="stop",C377,IF(C$34="third",C277,C177))</f>
        <v>0</v>
      </c>
      <c r="D477" s="19" t="n">
        <f aca="false">IF(D$34="stop",D377,IF(D$34="third",D277,D177))</f>
        <v>0</v>
      </c>
      <c r="E477" s="19" t="n">
        <f aca="false">IF(E$34="stop",E377,IF(E$34="third",E277,E177))</f>
        <v>0</v>
      </c>
      <c r="F477" s="19" t="n">
        <f aca="false">IF(F$34="stop",F377,IF(F$34="third",F277,F177))</f>
        <v>0</v>
      </c>
      <c r="G477" s="19" t="n">
        <f aca="false">IF(G$34="stop",G377,IF(G$34="third",G277,G177))</f>
        <v>0</v>
      </c>
      <c r="H477" s="19" t="n">
        <f aca="false">IF(H$34="stop",H377,IF(H$34="third",H277,H177))</f>
        <v>0</v>
      </c>
      <c r="I477" s="19" t="n">
        <f aca="false">IF(I$34="stop",I377,IF(I$34="third",I277,I177))</f>
        <v>0</v>
      </c>
      <c r="J477" s="19" t="n">
        <f aca="false">IF(J$34="stop",J377,IF(J$34="third",J277,J177))</f>
        <v>-0</v>
      </c>
      <c r="L477" s="19" t="n">
        <f aca="false">SUM(C477:J477)-IF(B477=0,T_ptask,0)</f>
        <v>0</v>
      </c>
      <c r="M477" s="19" t="n">
        <f aca="false">D477+E477+F477+H477+I477+J477-IF(B477=0,T_Ask*(D$8+E$8+F$8+H$8+I$8+J$8),0)</f>
        <v>0</v>
      </c>
      <c r="N477" s="19" t="n">
        <f aca="false">SUMPRODUCT((C$35:J$35&gt;=0)*C477:J477)-IF(B477=0,T_ptbid,0)</f>
        <v>0</v>
      </c>
      <c r="O477" s="19" t="n">
        <f aca="false">SUM(C477:J477)-IF(B477=0,T_ptbid,0)</f>
        <v>0</v>
      </c>
      <c r="P477" s="19" t="n">
        <f aca="false">SUM(C477:J477)-IF(B477=0,T_ptpos,0)</f>
        <v>0</v>
      </c>
    </row>
    <row r="478" customFormat="false" ht="15" hidden="false" customHeight="false" outlineLevel="0" collapsed="false">
      <c r="B478" s="0" t="n">
        <v>77</v>
      </c>
      <c r="C478" s="19" t="n">
        <f aca="false">IF(C$34="stop",C378,IF(C$34="third",C278,C178))</f>
        <v>0</v>
      </c>
      <c r="D478" s="19" t="n">
        <f aca="false">IF(D$34="stop",D378,IF(D$34="third",D278,D178))</f>
        <v>0</v>
      </c>
      <c r="E478" s="19" t="n">
        <f aca="false">IF(E$34="stop",E378,IF(E$34="third",E278,E178))</f>
        <v>0</v>
      </c>
      <c r="F478" s="19" t="n">
        <f aca="false">IF(F$34="stop",F378,IF(F$34="third",F278,F178))</f>
        <v>0</v>
      </c>
      <c r="G478" s="19" t="n">
        <f aca="false">IF(G$34="stop",G378,IF(G$34="third",G278,G178))</f>
        <v>0</v>
      </c>
      <c r="H478" s="19" t="n">
        <f aca="false">IF(H$34="stop",H378,IF(H$34="third",H278,H178))</f>
        <v>0</v>
      </c>
      <c r="I478" s="19" t="n">
        <f aca="false">IF(I$34="stop",I378,IF(I$34="third",I278,I178))</f>
        <v>0</v>
      </c>
      <c r="J478" s="19" t="n">
        <f aca="false">IF(J$34="stop",J378,IF(J$34="third",J278,J178))</f>
        <v>-0</v>
      </c>
      <c r="L478" s="19" t="n">
        <f aca="false">SUM(C478:J478)-IF(B478=0,T_ptask,0)</f>
        <v>0</v>
      </c>
      <c r="M478" s="19" t="n">
        <f aca="false">D478+E478+F478+H478+I478+J478-IF(B478=0,T_Ask*(D$8+E$8+F$8+H$8+I$8+J$8),0)</f>
        <v>0</v>
      </c>
      <c r="N478" s="19" t="n">
        <f aca="false">SUMPRODUCT((C$35:J$35&gt;=0)*C478:J478)-IF(B478=0,T_ptbid,0)</f>
        <v>0</v>
      </c>
      <c r="O478" s="19" t="n">
        <f aca="false">SUM(C478:J478)-IF(B478=0,T_ptbid,0)</f>
        <v>0</v>
      </c>
      <c r="P478" s="19" t="n">
        <f aca="false">SUM(C478:J478)-IF(B478=0,T_ptpos,0)</f>
        <v>0</v>
      </c>
    </row>
    <row r="479" customFormat="false" ht="15" hidden="false" customHeight="false" outlineLevel="0" collapsed="false">
      <c r="B479" s="0" t="n">
        <v>78</v>
      </c>
      <c r="C479" s="19" t="n">
        <f aca="false">IF(C$34="stop",C379,IF(C$34="third",C279,C179))</f>
        <v>0</v>
      </c>
      <c r="D479" s="19" t="n">
        <f aca="false">IF(D$34="stop",D379,IF(D$34="third",D279,D179))</f>
        <v>0</v>
      </c>
      <c r="E479" s="19" t="n">
        <f aca="false">IF(E$34="stop",E379,IF(E$34="third",E279,E179))</f>
        <v>0</v>
      </c>
      <c r="F479" s="19" t="n">
        <f aca="false">IF(F$34="stop",F379,IF(F$34="third",F279,F179))</f>
        <v>0</v>
      </c>
      <c r="G479" s="19" t="n">
        <f aca="false">IF(G$34="stop",G379,IF(G$34="third",G279,G179))</f>
        <v>0</v>
      </c>
      <c r="H479" s="19" t="n">
        <f aca="false">IF(H$34="stop",H379,IF(H$34="third",H279,H179))</f>
        <v>0</v>
      </c>
      <c r="I479" s="19" t="n">
        <f aca="false">IF(I$34="stop",I379,IF(I$34="third",I279,I179))</f>
        <v>0</v>
      </c>
      <c r="J479" s="19" t="n">
        <f aca="false">IF(J$34="stop",J379,IF(J$34="third",J279,J179))</f>
        <v>-0</v>
      </c>
      <c r="L479" s="19" t="n">
        <f aca="false">SUM(C479:J479)-IF(B479=0,T_ptask,0)</f>
        <v>0</v>
      </c>
      <c r="M479" s="19" t="n">
        <f aca="false">D479+E479+F479+H479+I479+J479-IF(B479=0,T_Ask*(D$8+E$8+F$8+H$8+I$8+J$8),0)</f>
        <v>0</v>
      </c>
      <c r="N479" s="19" t="n">
        <f aca="false">SUMPRODUCT((C$35:J$35&gt;=0)*C479:J479)-IF(B479=0,T_ptbid,0)</f>
        <v>0</v>
      </c>
      <c r="O479" s="19" t="n">
        <f aca="false">SUM(C479:J479)-IF(B479=0,T_ptbid,0)</f>
        <v>0</v>
      </c>
      <c r="P479" s="19" t="n">
        <f aca="false">SUM(C479:J479)-IF(B479=0,T_ptpos,0)</f>
        <v>0</v>
      </c>
    </row>
    <row r="480" customFormat="false" ht="15" hidden="false" customHeight="false" outlineLevel="0" collapsed="false">
      <c r="B480" s="0" t="n">
        <v>79</v>
      </c>
      <c r="C480" s="19" t="n">
        <f aca="false">IF(C$34="stop",C380,IF(C$34="third",C280,C180))</f>
        <v>0</v>
      </c>
      <c r="D480" s="19" t="n">
        <f aca="false">IF(D$34="stop",D380,IF(D$34="third",D280,D180))</f>
        <v>0</v>
      </c>
      <c r="E480" s="19" t="n">
        <f aca="false">IF(E$34="stop",E380,IF(E$34="third",E280,E180))</f>
        <v>0</v>
      </c>
      <c r="F480" s="19" t="n">
        <f aca="false">IF(F$34="stop",F380,IF(F$34="third",F280,F180))</f>
        <v>0</v>
      </c>
      <c r="G480" s="19" t="n">
        <f aca="false">IF(G$34="stop",G380,IF(G$34="third",G280,G180))</f>
        <v>0</v>
      </c>
      <c r="H480" s="19" t="n">
        <f aca="false">IF(H$34="stop",H380,IF(H$34="third",H280,H180))</f>
        <v>0</v>
      </c>
      <c r="I480" s="19" t="n">
        <f aca="false">IF(I$34="stop",I380,IF(I$34="third",I280,I180))</f>
        <v>0</v>
      </c>
      <c r="J480" s="19" t="n">
        <f aca="false">IF(J$34="stop",J380,IF(J$34="third",J280,J180))</f>
        <v>-0</v>
      </c>
      <c r="L480" s="19" t="n">
        <f aca="false">SUM(C480:J480)-IF(B480=0,T_ptask,0)</f>
        <v>0</v>
      </c>
      <c r="M480" s="19" t="n">
        <f aca="false">D480+E480+F480+H480+I480+J480-IF(B480=0,T_Ask*(D$8+E$8+F$8+H$8+I$8+J$8),0)</f>
        <v>0</v>
      </c>
      <c r="N480" s="19" t="n">
        <f aca="false">SUMPRODUCT((C$35:J$35&gt;=0)*C480:J480)-IF(B480=0,T_ptbid,0)</f>
        <v>0</v>
      </c>
      <c r="O480" s="19" t="n">
        <f aca="false">SUM(C480:J480)-IF(B480=0,T_ptbid,0)</f>
        <v>0</v>
      </c>
      <c r="P480" s="19" t="n">
        <f aca="false">SUM(C480:J480)-IF(B480=0,T_ptpos,0)</f>
        <v>0</v>
      </c>
    </row>
    <row r="481" customFormat="false" ht="15" hidden="false" customHeight="false" outlineLevel="0" collapsed="false">
      <c r="B481" s="0" t="n">
        <v>80</v>
      </c>
      <c r="C481" s="19" t="n">
        <f aca="false">IF(C$34="stop",C381,IF(C$34="third",C281,C181))</f>
        <v>0</v>
      </c>
      <c r="D481" s="19" t="n">
        <f aca="false">IF(D$34="stop",D381,IF(D$34="third",D281,D181))</f>
        <v>0</v>
      </c>
      <c r="E481" s="19" t="n">
        <f aca="false">IF(E$34="stop",E381,IF(E$34="third",E281,E181))</f>
        <v>0</v>
      </c>
      <c r="F481" s="19" t="n">
        <f aca="false">IF(F$34="stop",F381,IF(F$34="third",F281,F181))</f>
        <v>0</v>
      </c>
      <c r="G481" s="19" t="n">
        <f aca="false">IF(G$34="stop",G381,IF(G$34="third",G281,G181))</f>
        <v>0</v>
      </c>
      <c r="H481" s="19" t="n">
        <f aca="false">IF(H$34="stop",H381,IF(H$34="third",H281,H181))</f>
        <v>0</v>
      </c>
      <c r="I481" s="19" t="n">
        <f aca="false">IF(I$34="stop",I381,IF(I$34="third",I281,I181))</f>
        <v>0</v>
      </c>
      <c r="J481" s="19" t="n">
        <f aca="false">IF(J$34="stop",J381,IF(J$34="third",J281,J181))</f>
        <v>-0</v>
      </c>
      <c r="L481" s="19" t="n">
        <f aca="false">SUM(C481:J481)-IF(B481=0,T_ptask,0)</f>
        <v>0</v>
      </c>
      <c r="M481" s="19" t="n">
        <f aca="false">D481+E481+F481+H481+I481+J481-IF(B481=0,T_Ask*(D$8+E$8+F$8+H$8+I$8+J$8),0)</f>
        <v>0</v>
      </c>
      <c r="N481" s="19" t="n">
        <f aca="false">SUMPRODUCT((C$35:J$35&gt;=0)*C481:J481)-IF(B481=0,T_ptbid,0)</f>
        <v>0</v>
      </c>
      <c r="O481" s="19" t="n">
        <f aca="false">SUM(C481:J481)-IF(B481=0,T_ptbid,0)</f>
        <v>0</v>
      </c>
      <c r="P481" s="19" t="n">
        <f aca="false">SUM(C481:J481)-IF(B481=0,T_ptpos,0)</f>
        <v>0</v>
      </c>
    </row>
    <row r="482" customFormat="false" ht="15" hidden="false" customHeight="false" outlineLevel="0" collapsed="false">
      <c r="B482" s="0" t="n">
        <v>81</v>
      </c>
      <c r="C482" s="19" t="n">
        <f aca="false">IF(C$34="stop",C382,IF(C$34="third",C282,C182))</f>
        <v>0</v>
      </c>
      <c r="D482" s="19" t="n">
        <f aca="false">IF(D$34="stop",D382,IF(D$34="third",D282,D182))</f>
        <v>0</v>
      </c>
      <c r="E482" s="19" t="n">
        <f aca="false">IF(E$34="stop",E382,IF(E$34="third",E282,E182))</f>
        <v>0</v>
      </c>
      <c r="F482" s="19" t="n">
        <f aca="false">IF(F$34="stop",F382,IF(F$34="third",F282,F182))</f>
        <v>0</v>
      </c>
      <c r="G482" s="19" t="n">
        <f aca="false">IF(G$34="stop",G382,IF(G$34="third",G282,G182))</f>
        <v>0</v>
      </c>
      <c r="H482" s="19" t="n">
        <f aca="false">IF(H$34="stop",H382,IF(H$34="third",H282,H182))</f>
        <v>0</v>
      </c>
      <c r="I482" s="19" t="n">
        <f aca="false">IF(I$34="stop",I382,IF(I$34="third",I282,I182))</f>
        <v>0</v>
      </c>
      <c r="J482" s="19" t="n">
        <f aca="false">IF(J$34="stop",J382,IF(J$34="third",J282,J182))</f>
        <v>-0</v>
      </c>
      <c r="L482" s="19" t="n">
        <f aca="false">SUM(C482:J482)-IF(B482=0,T_ptask,0)</f>
        <v>0</v>
      </c>
      <c r="M482" s="19" t="n">
        <f aca="false">D482+E482+F482+H482+I482+J482-IF(B482=0,T_Ask*(D$8+E$8+F$8+H$8+I$8+J$8),0)</f>
        <v>0</v>
      </c>
      <c r="N482" s="19" t="n">
        <f aca="false">SUMPRODUCT((C$35:J$35&gt;=0)*C482:J482)-IF(B482=0,T_ptbid,0)</f>
        <v>0</v>
      </c>
      <c r="O482" s="19" t="n">
        <f aca="false">SUM(C482:J482)-IF(B482=0,T_ptbid,0)</f>
        <v>0</v>
      </c>
      <c r="P482" s="19" t="n">
        <f aca="false">SUM(C482:J482)-IF(B482=0,T_ptpos,0)</f>
        <v>0</v>
      </c>
    </row>
    <row r="483" customFormat="false" ht="15" hidden="false" customHeight="false" outlineLevel="0" collapsed="false">
      <c r="B483" s="0" t="n">
        <v>82</v>
      </c>
      <c r="C483" s="19" t="n">
        <f aca="false">IF(C$34="stop",C383,IF(C$34="third",C283,C183))</f>
        <v>0</v>
      </c>
      <c r="D483" s="19" t="n">
        <f aca="false">IF(D$34="stop",D383,IF(D$34="third",D283,D183))</f>
        <v>0</v>
      </c>
      <c r="E483" s="19" t="n">
        <f aca="false">IF(E$34="stop",E383,IF(E$34="third",E283,E183))</f>
        <v>0</v>
      </c>
      <c r="F483" s="19" t="n">
        <f aca="false">IF(F$34="stop",F383,IF(F$34="third",F283,F183))</f>
        <v>0</v>
      </c>
      <c r="G483" s="19" t="n">
        <f aca="false">IF(G$34="stop",G383,IF(G$34="third",G283,G183))</f>
        <v>0</v>
      </c>
      <c r="H483" s="19" t="n">
        <f aca="false">IF(H$34="stop",H383,IF(H$34="third",H283,H183))</f>
        <v>0</v>
      </c>
      <c r="I483" s="19" t="n">
        <f aca="false">IF(I$34="stop",I383,IF(I$34="third",I283,I183))</f>
        <v>0</v>
      </c>
      <c r="J483" s="19" t="n">
        <f aca="false">IF(J$34="stop",J383,IF(J$34="third",J283,J183))</f>
        <v>-0</v>
      </c>
      <c r="L483" s="19" t="n">
        <f aca="false">SUM(C483:J483)-IF(B483=0,T_ptask,0)</f>
        <v>0</v>
      </c>
      <c r="M483" s="19" t="n">
        <f aca="false">D483+E483+F483+H483+I483+J483-IF(B483=0,T_Ask*(D$8+E$8+F$8+H$8+I$8+J$8),0)</f>
        <v>0</v>
      </c>
      <c r="N483" s="19" t="n">
        <f aca="false">SUMPRODUCT((C$35:J$35&gt;=0)*C483:J483)-IF(B483=0,T_ptbid,0)</f>
        <v>0</v>
      </c>
      <c r="O483" s="19" t="n">
        <f aca="false">SUM(C483:J483)-IF(B483=0,T_ptbid,0)</f>
        <v>0</v>
      </c>
      <c r="P483" s="19" t="n">
        <f aca="false">SUM(C483:J483)-IF(B483=0,T_ptpos,0)</f>
        <v>0</v>
      </c>
    </row>
    <row r="484" customFormat="false" ht="15" hidden="false" customHeight="false" outlineLevel="0" collapsed="false">
      <c r="B484" s="0" t="n">
        <v>83</v>
      </c>
      <c r="C484" s="19" t="n">
        <f aca="false">IF(C$34="stop",C384,IF(C$34="third",C284,C184))</f>
        <v>0</v>
      </c>
      <c r="D484" s="19" t="n">
        <f aca="false">IF(D$34="stop",D384,IF(D$34="third",D284,D184))</f>
        <v>0</v>
      </c>
      <c r="E484" s="19" t="n">
        <f aca="false">IF(E$34="stop",E384,IF(E$34="third",E284,E184))</f>
        <v>0</v>
      </c>
      <c r="F484" s="19" t="n">
        <f aca="false">IF(F$34="stop",F384,IF(F$34="third",F284,F184))</f>
        <v>0</v>
      </c>
      <c r="G484" s="19" t="n">
        <f aca="false">IF(G$34="stop",G384,IF(G$34="third",G284,G184))</f>
        <v>0</v>
      </c>
      <c r="H484" s="19" t="n">
        <f aca="false">IF(H$34="stop",H384,IF(H$34="third",H284,H184))</f>
        <v>0</v>
      </c>
      <c r="I484" s="19" t="n">
        <f aca="false">IF(I$34="stop",I384,IF(I$34="third",I284,I184))</f>
        <v>0</v>
      </c>
      <c r="J484" s="19" t="n">
        <f aca="false">IF(J$34="stop",J384,IF(J$34="third",J284,J184))</f>
        <v>-0</v>
      </c>
      <c r="L484" s="19" t="n">
        <f aca="false">SUM(C484:J484)-IF(B484=0,T_ptask,0)</f>
        <v>0</v>
      </c>
      <c r="M484" s="19" t="n">
        <f aca="false">D484+E484+F484+H484+I484+J484-IF(B484=0,T_Ask*(D$8+E$8+F$8+H$8+I$8+J$8),0)</f>
        <v>0</v>
      </c>
      <c r="N484" s="19" t="n">
        <f aca="false">SUMPRODUCT((C$35:J$35&gt;=0)*C484:J484)-IF(B484=0,T_ptbid,0)</f>
        <v>0</v>
      </c>
      <c r="O484" s="19" t="n">
        <f aca="false">SUM(C484:J484)-IF(B484=0,T_ptbid,0)</f>
        <v>0</v>
      </c>
      <c r="P484" s="19" t="n">
        <f aca="false">SUM(C484:J484)-IF(B484=0,T_ptpos,0)</f>
        <v>0</v>
      </c>
    </row>
    <row r="485" customFormat="false" ht="15" hidden="false" customHeight="false" outlineLevel="0" collapsed="false">
      <c r="B485" s="0" t="n">
        <v>84</v>
      </c>
      <c r="C485" s="19" t="n">
        <f aca="false">IF(C$34="stop",C385,IF(C$34="third",C285,C185))</f>
        <v>0</v>
      </c>
      <c r="D485" s="19" t="n">
        <f aca="false">IF(D$34="stop",D385,IF(D$34="third",D285,D185))</f>
        <v>0</v>
      </c>
      <c r="E485" s="19" t="n">
        <f aca="false">IF(E$34="stop",E385,IF(E$34="third",E285,E185))</f>
        <v>0</v>
      </c>
      <c r="F485" s="19" t="n">
        <f aca="false">IF(F$34="stop",F385,IF(F$34="third",F285,F185))</f>
        <v>0</v>
      </c>
      <c r="G485" s="19" t="n">
        <f aca="false">IF(G$34="stop",G385,IF(G$34="third",G285,G185))</f>
        <v>0</v>
      </c>
      <c r="H485" s="19" t="n">
        <f aca="false">IF(H$34="stop",H385,IF(H$34="third",H285,H185))</f>
        <v>0</v>
      </c>
      <c r="I485" s="19" t="n">
        <f aca="false">IF(I$34="stop",I385,IF(I$34="third",I285,I185))</f>
        <v>0</v>
      </c>
      <c r="J485" s="19" t="n">
        <f aca="false">IF(J$34="stop",J385,IF(J$34="third",J285,J185))</f>
        <v>-0</v>
      </c>
      <c r="L485" s="19" t="n">
        <f aca="false">SUM(C485:J485)-IF(B485=0,T_ptask,0)</f>
        <v>0</v>
      </c>
      <c r="M485" s="19" t="n">
        <f aca="false">D485+E485+F485+H485+I485+J485-IF(B485=0,T_Ask*(D$8+E$8+F$8+H$8+I$8+J$8),0)</f>
        <v>0</v>
      </c>
      <c r="N485" s="19" t="n">
        <f aca="false">SUMPRODUCT((C$35:J$35&gt;=0)*C485:J485)-IF(B485=0,T_ptbid,0)</f>
        <v>0</v>
      </c>
      <c r="O485" s="19" t="n">
        <f aca="false">SUM(C485:J485)-IF(B485=0,T_ptbid,0)</f>
        <v>0</v>
      </c>
      <c r="P485" s="19" t="n">
        <f aca="false">SUM(C485:J485)-IF(B485=0,T_ptpos,0)</f>
        <v>0</v>
      </c>
    </row>
    <row r="486" customFormat="false" ht="15" hidden="false" customHeight="false" outlineLevel="0" collapsed="false">
      <c r="B486" s="0" t="n">
        <v>85</v>
      </c>
      <c r="C486" s="19" t="n">
        <f aca="false">IF(C$34="stop",C386,IF(C$34="third",C286,C186))</f>
        <v>0</v>
      </c>
      <c r="D486" s="19" t="n">
        <f aca="false">IF(D$34="stop",D386,IF(D$34="third",D286,D186))</f>
        <v>0</v>
      </c>
      <c r="E486" s="19" t="n">
        <f aca="false">IF(E$34="stop",E386,IF(E$34="third",E286,E186))</f>
        <v>0</v>
      </c>
      <c r="F486" s="19" t="n">
        <f aca="false">IF(F$34="stop",F386,IF(F$34="third",F286,F186))</f>
        <v>0</v>
      </c>
      <c r="G486" s="19" t="n">
        <f aca="false">IF(G$34="stop",G386,IF(G$34="third",G286,G186))</f>
        <v>0</v>
      </c>
      <c r="H486" s="19" t="n">
        <f aca="false">IF(H$34="stop",H386,IF(H$34="third",H286,H186))</f>
        <v>0</v>
      </c>
      <c r="I486" s="19" t="n">
        <f aca="false">IF(I$34="stop",I386,IF(I$34="third",I286,I186))</f>
        <v>0</v>
      </c>
      <c r="J486" s="19" t="n">
        <f aca="false">IF(J$34="stop",J386,IF(J$34="third",J286,J186))</f>
        <v>-0</v>
      </c>
      <c r="L486" s="19" t="n">
        <f aca="false">SUM(C486:J486)-IF(B486=0,T_ptask,0)</f>
        <v>0</v>
      </c>
      <c r="M486" s="19" t="n">
        <f aca="false">D486+E486+F486+H486+I486+J486-IF(B486=0,T_Ask*(D$8+E$8+F$8+H$8+I$8+J$8),0)</f>
        <v>0</v>
      </c>
      <c r="N486" s="19" t="n">
        <f aca="false">SUMPRODUCT((C$35:J$35&gt;=0)*C486:J486)-IF(B486=0,T_ptbid,0)</f>
        <v>0</v>
      </c>
      <c r="O486" s="19" t="n">
        <f aca="false">SUM(C486:J486)-IF(B486=0,T_ptbid,0)</f>
        <v>0</v>
      </c>
      <c r="P486" s="19" t="n">
        <f aca="false">SUM(C486:J486)-IF(B486=0,T_ptpos,0)</f>
        <v>0</v>
      </c>
    </row>
    <row r="487" customFormat="false" ht="15" hidden="false" customHeight="false" outlineLevel="0" collapsed="false">
      <c r="B487" s="0" t="n">
        <v>86</v>
      </c>
      <c r="C487" s="19" t="n">
        <f aca="false">IF(C$34="stop",C387,IF(C$34="third",C287,C187))</f>
        <v>0</v>
      </c>
      <c r="D487" s="19" t="n">
        <f aca="false">IF(D$34="stop",D387,IF(D$34="third",D287,D187))</f>
        <v>0</v>
      </c>
      <c r="E487" s="19" t="n">
        <f aca="false">IF(E$34="stop",E387,IF(E$34="third",E287,E187))</f>
        <v>0</v>
      </c>
      <c r="F487" s="19" t="n">
        <f aca="false">IF(F$34="stop",F387,IF(F$34="third",F287,F187))</f>
        <v>0</v>
      </c>
      <c r="G487" s="19" t="n">
        <f aca="false">IF(G$34="stop",G387,IF(G$34="third",G287,G187))</f>
        <v>0</v>
      </c>
      <c r="H487" s="19" t="n">
        <f aca="false">IF(H$34="stop",H387,IF(H$34="third",H287,H187))</f>
        <v>0</v>
      </c>
      <c r="I487" s="19" t="n">
        <f aca="false">IF(I$34="stop",I387,IF(I$34="third",I287,I187))</f>
        <v>0</v>
      </c>
      <c r="J487" s="19" t="n">
        <f aca="false">IF(J$34="stop",J387,IF(J$34="third",J287,J187))</f>
        <v>-0</v>
      </c>
      <c r="L487" s="19" t="n">
        <f aca="false">SUM(C487:J487)-IF(B487=0,T_ptask,0)</f>
        <v>0</v>
      </c>
      <c r="M487" s="19" t="n">
        <f aca="false">D487+E487+F487+H487+I487+J487-IF(B487=0,T_Ask*(D$8+E$8+F$8+H$8+I$8+J$8),0)</f>
        <v>0</v>
      </c>
      <c r="N487" s="19" t="n">
        <f aca="false">SUMPRODUCT((C$35:J$35&gt;=0)*C487:J487)-IF(B487=0,T_ptbid,0)</f>
        <v>0</v>
      </c>
      <c r="O487" s="19" t="n">
        <f aca="false">SUM(C487:J487)-IF(B487=0,T_ptbid,0)</f>
        <v>0</v>
      </c>
      <c r="P487" s="19" t="n">
        <f aca="false">SUM(C487:J487)-IF(B487=0,T_ptpos,0)</f>
        <v>0</v>
      </c>
    </row>
    <row r="488" customFormat="false" ht="15" hidden="false" customHeight="false" outlineLevel="0" collapsed="false">
      <c r="B488" s="0" t="n">
        <v>87</v>
      </c>
      <c r="C488" s="19" t="n">
        <f aca="false">IF(C$34="stop",C388,IF(C$34="third",C288,C188))</f>
        <v>0</v>
      </c>
      <c r="D488" s="19" t="n">
        <f aca="false">IF(D$34="stop",D388,IF(D$34="third",D288,D188))</f>
        <v>0</v>
      </c>
      <c r="E488" s="19" t="n">
        <f aca="false">IF(E$34="stop",E388,IF(E$34="third",E288,E188))</f>
        <v>0</v>
      </c>
      <c r="F488" s="19" t="n">
        <f aca="false">IF(F$34="stop",F388,IF(F$34="third",F288,F188))</f>
        <v>0</v>
      </c>
      <c r="G488" s="19" t="n">
        <f aca="false">IF(G$34="stop",G388,IF(G$34="third",G288,G188))</f>
        <v>0</v>
      </c>
      <c r="H488" s="19" t="n">
        <f aca="false">IF(H$34="stop",H388,IF(H$34="third",H288,H188))</f>
        <v>0</v>
      </c>
      <c r="I488" s="19" t="n">
        <f aca="false">IF(I$34="stop",I388,IF(I$34="third",I288,I188))</f>
        <v>0</v>
      </c>
      <c r="J488" s="19" t="n">
        <f aca="false">IF(J$34="stop",J388,IF(J$34="third",J288,J188))</f>
        <v>-0</v>
      </c>
      <c r="L488" s="19" t="n">
        <f aca="false">SUM(C488:J488)-IF(B488=0,T_ptask,0)</f>
        <v>0</v>
      </c>
      <c r="M488" s="19" t="n">
        <f aca="false">D488+E488+F488+H488+I488+J488-IF(B488=0,T_Ask*(D$8+E$8+F$8+H$8+I$8+J$8),0)</f>
        <v>0</v>
      </c>
      <c r="N488" s="19" t="n">
        <f aca="false">SUMPRODUCT((C$35:J$35&gt;=0)*C488:J488)-IF(B488=0,T_ptbid,0)</f>
        <v>0</v>
      </c>
      <c r="O488" s="19" t="n">
        <f aca="false">SUM(C488:J488)-IF(B488=0,T_ptbid,0)</f>
        <v>0</v>
      </c>
      <c r="P488" s="19" t="n">
        <f aca="false">SUM(C488:J488)-IF(B488=0,T_ptpos,0)</f>
        <v>0</v>
      </c>
    </row>
    <row r="489" customFormat="false" ht="15" hidden="false" customHeight="false" outlineLevel="0" collapsed="false">
      <c r="B489" s="0" t="n">
        <v>88</v>
      </c>
      <c r="C489" s="19" t="n">
        <f aca="false">IF(C$34="stop",C389,IF(C$34="third",C289,C189))</f>
        <v>0</v>
      </c>
      <c r="D489" s="19" t="n">
        <f aca="false">IF(D$34="stop",D389,IF(D$34="third",D289,D189))</f>
        <v>0</v>
      </c>
      <c r="E489" s="19" t="n">
        <f aca="false">IF(E$34="stop",E389,IF(E$34="third",E289,E189))</f>
        <v>0</v>
      </c>
      <c r="F489" s="19" t="n">
        <f aca="false">IF(F$34="stop",F389,IF(F$34="third",F289,F189))</f>
        <v>0</v>
      </c>
      <c r="G489" s="19" t="n">
        <f aca="false">IF(G$34="stop",G389,IF(G$34="third",G289,G189))</f>
        <v>0</v>
      </c>
      <c r="H489" s="19" t="n">
        <f aca="false">IF(H$34="stop",H389,IF(H$34="third",H289,H189))</f>
        <v>0</v>
      </c>
      <c r="I489" s="19" t="n">
        <f aca="false">IF(I$34="stop",I389,IF(I$34="third",I289,I189))</f>
        <v>0</v>
      </c>
      <c r="J489" s="19" t="n">
        <f aca="false">IF(J$34="stop",J389,IF(J$34="third",J289,J189))</f>
        <v>-0</v>
      </c>
      <c r="L489" s="19" t="n">
        <f aca="false">SUM(C489:J489)-IF(B489=0,T_ptask,0)</f>
        <v>0</v>
      </c>
      <c r="M489" s="19" t="n">
        <f aca="false">D489+E489+F489+H489+I489+J489-IF(B489=0,T_Ask*(D$8+E$8+F$8+H$8+I$8+J$8),0)</f>
        <v>0</v>
      </c>
      <c r="N489" s="19" t="n">
        <f aca="false">SUMPRODUCT((C$35:J$35&gt;=0)*C489:J489)-IF(B489=0,T_ptbid,0)</f>
        <v>0</v>
      </c>
      <c r="O489" s="19" t="n">
        <f aca="false">SUM(C489:J489)-IF(B489=0,T_ptbid,0)</f>
        <v>0</v>
      </c>
      <c r="P489" s="19" t="n">
        <f aca="false">SUM(C489:J489)-IF(B489=0,T_ptpos,0)</f>
        <v>0</v>
      </c>
    </row>
    <row r="490" customFormat="false" ht="15" hidden="false" customHeight="false" outlineLevel="0" collapsed="false">
      <c r="B490" s="0" t="n">
        <v>89</v>
      </c>
      <c r="C490" s="19" t="n">
        <f aca="false">IF(C$34="stop",C390,IF(C$34="third",C290,C190))</f>
        <v>0</v>
      </c>
      <c r="D490" s="19" t="n">
        <f aca="false">IF(D$34="stop",D390,IF(D$34="third",D290,D190))</f>
        <v>0</v>
      </c>
      <c r="E490" s="19" t="n">
        <f aca="false">IF(E$34="stop",E390,IF(E$34="third",E290,E190))</f>
        <v>0</v>
      </c>
      <c r="F490" s="19" t="n">
        <f aca="false">IF(F$34="stop",F390,IF(F$34="third",F290,F190))</f>
        <v>0</v>
      </c>
      <c r="G490" s="19" t="n">
        <f aca="false">IF(G$34="stop",G390,IF(G$34="third",G290,G190))</f>
        <v>0</v>
      </c>
      <c r="H490" s="19" t="n">
        <f aca="false">IF(H$34="stop",H390,IF(H$34="third",H290,H190))</f>
        <v>0</v>
      </c>
      <c r="I490" s="19" t="n">
        <f aca="false">IF(I$34="stop",I390,IF(I$34="third",I290,I190))</f>
        <v>0</v>
      </c>
      <c r="J490" s="19" t="n">
        <f aca="false">IF(J$34="stop",J390,IF(J$34="third",J290,J190))</f>
        <v>-0</v>
      </c>
      <c r="L490" s="19" t="n">
        <f aca="false">SUM(C490:J490)-IF(B490=0,T_ptask,0)</f>
        <v>0</v>
      </c>
      <c r="M490" s="19" t="n">
        <f aca="false">D490+E490+F490+H490+I490+J490-IF(B490=0,T_Ask*(D$8+E$8+F$8+H$8+I$8+J$8),0)</f>
        <v>0</v>
      </c>
      <c r="N490" s="19" t="n">
        <f aca="false">SUMPRODUCT((C$35:J$35&gt;=0)*C490:J490)-IF(B490=0,T_ptbid,0)</f>
        <v>0</v>
      </c>
      <c r="O490" s="19" t="n">
        <f aca="false">SUM(C490:J490)-IF(B490=0,T_ptbid,0)</f>
        <v>0</v>
      </c>
      <c r="P490" s="19" t="n">
        <f aca="false">SUM(C490:J490)-IF(B490=0,T_ptpos,0)</f>
        <v>0</v>
      </c>
    </row>
    <row r="491" customFormat="false" ht="15" hidden="false" customHeight="false" outlineLevel="0" collapsed="false">
      <c r="B491" s="0" t="n">
        <v>90</v>
      </c>
      <c r="C491" s="19" t="n">
        <f aca="false">IF(C$34="stop",C391,IF(C$34="third",C291,C191))</f>
        <v>0</v>
      </c>
      <c r="D491" s="19" t="n">
        <f aca="false">IF(D$34="stop",D391,IF(D$34="third",D291,D191))</f>
        <v>0</v>
      </c>
      <c r="E491" s="19" t="n">
        <f aca="false">IF(E$34="stop",E391,IF(E$34="third",E291,E191))</f>
        <v>0</v>
      </c>
      <c r="F491" s="19" t="n">
        <f aca="false">IF(F$34="stop",F391,IF(F$34="third",F291,F191))</f>
        <v>0</v>
      </c>
      <c r="G491" s="19" t="n">
        <f aca="false">IF(G$34="stop",G391,IF(G$34="third",G291,G191))</f>
        <v>0</v>
      </c>
      <c r="H491" s="19" t="n">
        <f aca="false">IF(H$34="stop",H391,IF(H$34="third",H291,H191))</f>
        <v>0</v>
      </c>
      <c r="I491" s="19" t="n">
        <f aca="false">IF(I$34="stop",I391,IF(I$34="third",I291,I191))</f>
        <v>0</v>
      </c>
      <c r="J491" s="19" t="n">
        <f aca="false">IF(J$34="stop",J391,IF(J$34="third",J291,J191))</f>
        <v>-0</v>
      </c>
      <c r="L491" s="19" t="n">
        <f aca="false">SUM(C491:J491)-IF(B491=0,T_ptask,0)</f>
        <v>0</v>
      </c>
      <c r="M491" s="19" t="n">
        <f aca="false">D491+E491+F491+H491+I491+J491-IF(B491=0,T_Ask*(D$8+E$8+F$8+H$8+I$8+J$8),0)</f>
        <v>0</v>
      </c>
      <c r="N491" s="19" t="n">
        <f aca="false">SUMPRODUCT((C$35:J$35&gt;=0)*C491:J491)-IF(B491=0,T_ptbid,0)</f>
        <v>0</v>
      </c>
      <c r="O491" s="19" t="n">
        <f aca="false">SUM(C491:J491)-IF(B491=0,T_ptbid,0)</f>
        <v>0</v>
      </c>
      <c r="P491" s="19" t="n">
        <f aca="false">SUM(C491:J491)-IF(B491=0,T_ptpos,0)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2026-09-19T22:18:47Z</dcterms:created>
  <dc:creator>openpyxl</dc:creator>
  <dc:description/>
  <dc:language>en-US</dc:language>
  <cp:lastModifiedBy/>
  <dcterms:modified xsi:type="dcterms:W3CDTF">2026-09-19T22:18:48Z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