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0. Read Me" sheetId="1" state="visible" r:id="rId3"/>
    <sheet name="1. Terms" sheetId="2" state="visible" r:id="rId4"/>
    <sheet name="2. Waterfall" sheetId="3" state="visible" r:id="rId5"/>
    <sheet name="3. Timing" sheetId="4" state="visible" r:id="rId6"/>
    <sheet name="4. Checks" sheetId="5" state="visible" r:id="rId7"/>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<sst xmlns="http://schemas.openxmlformats.org/spreadsheetml/2006/main" count="128" uniqueCount="116">
  <si>
    <t xml:space="preserve">The Distribution Waterfall</t>
  </si>
  <si>
    <t xml:space="preserve">Chapter 30, live — and the same model for a fund of your own.</t>
  </si>
  <si>
    <t xml:space="preserve">A whole-of-fund waterfall on $160 million of distributable proceeds against $100 million of contributed capital: return of capital, a $10 million preferred return, a 100 percent GP catch-up to 20 percent of profit, then an 80/20 residual split. The chapter works it tier by tier and lands at $148 million to the LP interests and $12 million to carry.</t>
  </si>
  <si>
    <t xml:space="preserve">What the file adds</t>
  </si>
  <si>
    <t xml:space="preserve">The catch-up is solved algebraically rather than typed in. C ÷ ($10m + C) = 20% gives C = $2.5m, and the cell contains that solution, not the answer. Change the carry rate to 25 percent and the catch-up moves with it.</t>
  </si>
  <si>
    <t xml:space="preserve">Every tier tests its own cumulative entitlement, and the sheet refuses to agree with itself unless the allocations total the available proceeds. The waterfall is easiest to control when each tier is displayed separately and cumulative entitlements are tested after every allocation.</t>
  </si>
  <si>
    <t xml:space="preserve">The sheets</t>
  </si>
  <si>
    <t xml:space="preserve">1. Terms — the fund's economics, all of them inputs.</t>
  </si>
  <si>
    <t xml:space="preserve">2. Waterfall — the four tiers, with the nine controls a waterfall review should confirm.</t>
  </si>
  <si>
    <t xml:space="preserve">3. Timing — the preferred return with dates, because in a real model it compounds. Two funds with the same contributions and the same proceeds carry different carry if one realises quickly.</t>
  </si>
  <si>
    <t xml:space="preserve">4. Checks — every figure the chapter publishes, against what this file computes.</t>
  </si>
  <si>
    <t xml:space="preserve">Blue on a pale fill is an input. Black is a formula. Yellow marks an assumption that carries the answer. Nothing is locked, protected or watermarked.</t>
  </si>
  <si>
    <t xml:space="preserve">Terms</t>
  </si>
  <si>
    <t xml:space="preserve">A simplified whole-of-fund waterfall. Timing and tax are ignored on this sheet.</t>
  </si>
  <si>
    <t xml:space="preserve">Total distributable proceeds</t>
  </si>
  <si>
    <t xml:space="preserve">$m</t>
  </si>
  <si>
    <t xml:space="preserve">Total contributed capital to be returned</t>
  </si>
  <si>
    <t xml:space="preserve">Aggregate preferred return to LP interests</t>
  </si>
  <si>
    <t xml:space="preserve">Carry rate on profit</t>
  </si>
  <si>
    <t xml:space="preserve">Catch-up rate  (100 percent = full catch-up)</t>
  </si>
  <si>
    <t xml:space="preserve">Residual split to LP interests</t>
  </si>
  <si>
    <t xml:space="preserve">Total profit  (proceeds less contributed capital)</t>
  </si>
  <si>
    <t xml:space="preserve">Carry due on that profit, if the waterfall runs to completion</t>
  </si>
  <si>
    <t xml:space="preserve">The catch-up rate is the share of post-preferred proceeds that goes to carry until the carry has reached its percentage of profit distributed. At 100 per cent the GP catches up as fast as the documents allow; at 50 per cent the catch-up is shared and takes twice as long.</t>
  </si>
  <si>
    <t xml:space="preserve">The four tiers</t>
  </si>
  <si>
    <t xml:space="preserve">Each tier displayed separately, and cumulative entitlements tested after every allocation.</t>
  </si>
  <si>
    <t xml:space="preserve">Tier</t>
  </si>
  <si>
    <t xml:space="preserve">Available before</t>
  </si>
  <si>
    <t xml:space="preserve">To LP interests</t>
  </si>
  <si>
    <t xml:space="preserve">To carry</t>
  </si>
  <si>
    <t xml:space="preserve">Available after</t>
  </si>
  <si>
    <t xml:space="preserve">Cumulative profit to LP</t>
  </si>
  <si>
    <t xml:space="preserve">Note</t>
  </si>
  <si>
    <t xml:space="preserve">1 — Return of contributed capital</t>
  </si>
  <si>
    <t xml:space="preserve">Not profit — the return of the money that was put in</t>
  </si>
  <si>
    <t xml:space="preserve">2 — Preferred return</t>
  </si>
  <si>
    <t xml:space="preserve">The first profit distributed, and it all goes to the LP interests</t>
  </si>
  <si>
    <t xml:space="preserve">3 — GP catch-up</t>
  </si>
  <si>
    <t xml:space="preserve">C ÷ (preferred + C) = the carry rate, solved for C</t>
  </si>
  <si>
    <t xml:space="preserve">4 — Residual split</t>
  </si>
  <si>
    <t xml:space="preserve">80 per cent and 20 per cent, on the pre-filled terms</t>
  </si>
  <si>
    <t xml:space="preserve">Total</t>
  </si>
  <si>
    <t xml:space="preserve">Final allocation</t>
  </si>
  <si>
    <t xml:space="preserve">Recipient</t>
  </si>
  <si>
    <t xml:space="preserve">Return of capital</t>
  </si>
  <si>
    <t xml:space="preserve">Preferred return</t>
  </si>
  <si>
    <t xml:space="preserve">Catch-up</t>
  </si>
  <si>
    <t xml:space="preserve">Residual</t>
  </si>
  <si>
    <t xml:space="preserve">Book</t>
  </si>
  <si>
    <t xml:space="preserve">LP interests</t>
  </si>
  <si>
    <t xml:space="preserve">Carry vehicle</t>
  </si>
  <si>
    <t xml:space="preserve">Carry as a share of total profit</t>
  </si>
  <si>
    <t xml:space="preserve">Profit to the LP interests</t>
  </si>
  <si>
    <t xml:space="preserve">The nine controls a waterfall review should confirm</t>
  </si>
  <si>
    <t xml:space="preserve">Control</t>
  </si>
  <si>
    <t xml:space="preserve">Confirmed?</t>
  </si>
  <si>
    <t xml:space="preserve">Automatic test</t>
  </si>
  <si>
    <t xml:space="preserve">Result</t>
  </si>
  <si>
    <t xml:space="preserve">1. Correct cash available</t>
  </si>
  <si>
    <t xml:space="preserve">judgement — no automatic test</t>
  </si>
  <si>
    <t xml:space="preserve">2. Complete contribution and distribution history</t>
  </si>
  <si>
    <t xml:space="preserve">3. Preferred-return dates and compounding</t>
  </si>
  <si>
    <t xml:space="preserve">4. Correct treatment of fees and expenses</t>
  </si>
  <si>
    <t xml:space="preserve">5. Correct catch-up formula</t>
  </si>
  <si>
    <t xml:space="preserve">Catch-up leaves carry at exactly the carry rate of profit distributed through the tier</t>
  </si>
  <si>
    <t xml:space="preserve">6. Investor-specific carry terms</t>
  </si>
  <si>
    <t xml:space="preserve">7. Prior carry payments</t>
  </si>
  <si>
    <t xml:space="preserve">8. Escrow and clawback provisions</t>
  </si>
  <si>
    <t xml:space="preserve">9. Total allocation equals available proceeds</t>
  </si>
  <si>
    <t xml:space="preserve">Allocations total the available proceeds</t>
  </si>
  <si>
    <t xml:space="preserve">Controls confirmed</t>
  </si>
  <si>
    <t xml:space="preserve">Automatic tests passing</t>
  </si>
  <si>
    <t xml:space="preserve">The preferred return, with dates</t>
  </si>
  <si>
    <t xml:space="preserve">In a real model the preferred return compounds. Two funds with the same cash can carry different carry.</t>
  </si>
  <si>
    <t xml:space="preserve">The chapter states the point and does not model it: two funds with the same $100 million of contributions and the same $160 million of proceeds may produce different carry if one realises quickly and the other holds for many years. This sheet prices that difference.</t>
  </si>
  <si>
    <t xml:space="preserve">Preferred return rate, per year</t>
  </si>
  <si>
    <t xml:space="preserve">Compounding</t>
  </si>
  <si>
    <t xml:space="preserve">annual</t>
  </si>
  <si>
    <t xml:space="preserve">Carry rate</t>
  </si>
  <si>
    <t xml:space="preserve">Contributions and distributions</t>
  </si>
  <si>
    <t xml:space="preserve">Year</t>
  </si>
  <si>
    <t xml:space="preserve">Contributions</t>
  </si>
  <si>
    <t xml:space="preserve">Distributions</t>
  </si>
  <si>
    <t xml:space="preserve">Preferred accrued in the year</t>
  </si>
  <si>
    <t xml:space="preserve">Cumulative preferred</t>
  </si>
  <si>
    <t xml:space="preserve">Unreturned capital</t>
  </si>
  <si>
    <t xml:space="preserve">Total contributed</t>
  </si>
  <si>
    <t xml:space="preserve">Total distributed</t>
  </si>
  <si>
    <t xml:space="preserve">Preferred return accrued over the life</t>
  </si>
  <si>
    <t xml:space="preserve">Against the flat preferred return on sheet 1</t>
  </si>
  <si>
    <t xml:space="preserve">Difference the timing makes</t>
  </si>
  <si>
    <t xml:space="preserve">And the effect on carry, all else equal</t>
  </si>
  <si>
    <t xml:space="preserve">The convention here is deliberately simple — the preferred accrues on unreturned capital, with a half-year convention on the year's contributions. Real documents differ, and the day-count, the compounding frequency and whether the preferred accrues on fees are all things to read in the agreement rather than assume. The point of the sheet is the direction and the size of the effect.</t>
  </si>
  <si>
    <t xml:space="preserve">Every figure Chapter 30 publishes, against what this file computes</t>
  </si>
  <si>
    <t xml:space="preserve">Figure</t>
  </si>
  <si>
    <t xml:space="preserve">Chapter 30</t>
  </si>
  <si>
    <t xml:space="preserve">This file</t>
  </si>
  <si>
    <t xml:space="preserve">Status</t>
  </si>
  <si>
    <t xml:space="preserve">Available proceeds</t>
  </si>
  <si>
    <t xml:space="preserve">Return of capital to LP interests</t>
  </si>
  <si>
    <t xml:space="preserve">Proceeds remaining after tier 1</t>
  </si>
  <si>
    <t xml:space="preserve">Preferred return to LP interests</t>
  </si>
  <si>
    <t xml:space="preserve">Proceeds remaining after tier 2</t>
  </si>
  <si>
    <t xml:space="preserve">GP catch-up</t>
  </si>
  <si>
    <t xml:space="preserve">C ÷ ($10m + C) = 20%, solved in the cell</t>
  </si>
  <si>
    <t xml:space="preserve">Profit distributed after the catch-up</t>
  </si>
  <si>
    <t xml:space="preserve">Proceeds remaining after tier 3</t>
  </si>
  <si>
    <t xml:space="preserve">Residual to LP interests</t>
  </si>
  <si>
    <t xml:space="preserve">Residual to carry</t>
  </si>
  <si>
    <t xml:space="preserve">Total to LP interests</t>
  </si>
  <si>
    <t xml:space="preserve">Total to carry</t>
  </si>
  <si>
    <t xml:space="preserve">Total allocated</t>
  </si>
  <si>
    <t xml:space="preserve">Total profit</t>
  </si>
  <si>
    <t xml:space="preserve">Carry as a share of profit</t>
  </si>
  <si>
    <t xml:space="preserve">Figures agreeing with the chapter</t>
  </si>
  <si>
    <t xml:space="preserve">Change the carry rate on sheet 1 to 25 per cent and watch the catch-up move to $3.3 million on its own. That is the difference between a model and a table of results.</t>
  </si>
</sst>
</file>

<file path=xl/styles.xml><?xml version="1.0" encoding="utf-8"?>
<styleSheet xmlns="http://schemas.openxmlformats.org/spreadsheetml/2006/main">
  <numFmts count="4">
    <numFmt numFmtId="164" formatCode="General"/>
    <numFmt numFmtId="165" formatCode="#,##0.0"/>
    <numFmt numFmtId="166" formatCode="0.0%"/>
    <numFmt numFmtId="167" formatCode="0"/>
  </numFmts>
  <fonts count="13">
    <font>
      <sz val="11"/>
      <color theme="1"/>
      <name val="Calibri"/>
      <family val="2"/>
      <charset val="1"/>
    </font>
    <font>
      <sz val="10"/>
      <name val="Arial"/>
      <family val="0"/>
    </font>
    <font>
      <sz val="10"/>
      <name val="Arial"/>
      <family val="0"/>
    </font>
    <font>
      <sz val="10"/>
      <name val="Arial"/>
      <family val="0"/>
    </font>
    <font>
      <b val="true"/>
      <sz val="14"/>
      <color rgb="FF14171D"/>
      <name val="Arial"/>
      <family val="0"/>
      <charset val="1"/>
    </font>
    <font>
      <i val="true"/>
      <sz val="9"/>
      <color rgb="FF555555"/>
      <name val="Arial"/>
      <family val="0"/>
      <charset val="1"/>
    </font>
    <font>
      <sz val="10"/>
      <name val="Arial"/>
      <family val="0"/>
      <charset val="1"/>
    </font>
    <font>
      <b val="true"/>
      <sz val="11"/>
      <color rgb="FF14171D"/>
      <name val="Arial"/>
      <family val="0"/>
      <charset val="1"/>
    </font>
    <font>
      <sz val="10"/>
      <color rgb="FF0000FF"/>
      <name val="Arial"/>
      <family val="0"/>
      <charset val="1"/>
    </font>
    <font>
      <sz val="9"/>
      <color rgb="FF555555"/>
      <name val="Arial"/>
      <family val="0"/>
      <charset val="1"/>
    </font>
    <font>
      <b val="true"/>
      <sz val="10"/>
      <name val="Arial"/>
      <family val="0"/>
      <charset val="1"/>
    </font>
    <font>
      <b val="true"/>
      <sz val="10"/>
      <color rgb="FFFFFFFF"/>
      <name val="Arial"/>
      <family val="0"/>
      <charset val="1"/>
    </font>
    <font>
      <sz val="10"/>
      <color rgb="FF008000"/>
      <name val="Arial"/>
      <family val="0"/>
      <charset val="1"/>
    </font>
  </fonts>
  <fills count="5">
    <fill>
      <patternFill patternType="none"/>
    </fill>
    <fill>
      <patternFill patternType="gray125"/>
    </fill>
    <fill>
      <patternFill patternType="solid">
        <fgColor rgb="FFFFFF00"/>
        <bgColor rgb="FFFFFF00"/>
      </patternFill>
    </fill>
    <fill>
      <patternFill patternType="solid">
        <fgColor rgb="FF14171D"/>
        <bgColor rgb="FF000000"/>
      </patternFill>
    </fill>
    <fill>
      <patternFill patternType="solid">
        <fgColor rgb="FFEAF1FB"/>
        <bgColor rgb="FFFFFFFF"/>
      </patternFill>
    </fill>
  </fills>
  <borders count="3">
    <border diagonalUp="false" diagonalDown="false">
      <left/>
      <right/>
      <top/>
      <bottom/>
      <diagonal/>
    </border>
    <border diagonalUp="false" diagonalDown="false">
      <left style="thin">
        <color rgb="FFBBBBBB"/>
      </left>
      <right style="thin">
        <color rgb="FFBBBBBB"/>
      </right>
      <top style="thin">
        <color rgb="FFBBBBBB"/>
      </top>
      <bottom style="thin">
        <color rgb="FFBBBBBB"/>
      </bottom>
      <diagonal/>
    </border>
    <border diagonalUp="false" diagonalDown="false">
      <left/>
      <right/>
      <top style="thin">
        <color rgb="FF333333"/>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6">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true" applyProtection="false">
      <alignment horizontal="general" vertical="top" textRotation="0" wrapText="true" indent="0" shrinkToFit="false"/>
      <protection locked="true" hidden="false"/>
    </xf>
    <xf numFmtId="164" fontId="7" fillId="0" borderId="0" xfId="0" applyFont="true" applyBorder="false" applyAlignment="true" applyProtection="false">
      <alignment horizontal="general" vertical="top" textRotation="0" wrapText="tru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5" fontId="8" fillId="2" borderId="1" xfId="0" applyFont="true" applyBorder="true" applyAlignment="false" applyProtection="false">
      <alignment horizontal="general" vertical="bottom" textRotation="0" wrapText="false" indent="0" shrinkToFit="false"/>
      <protection locked="true" hidden="false"/>
    </xf>
    <xf numFmtId="164" fontId="9" fillId="0" borderId="0" xfId="0" applyFont="true" applyBorder="false" applyAlignment="false" applyProtection="false">
      <alignment horizontal="general" vertical="bottom" textRotation="0" wrapText="false" indent="0" shrinkToFit="false"/>
      <protection locked="true" hidden="false"/>
    </xf>
    <xf numFmtId="166" fontId="8" fillId="2" borderId="1" xfId="0" applyFont="true" applyBorder="true" applyAlignment="false" applyProtection="false">
      <alignment horizontal="general" vertical="bottom" textRotation="0" wrapText="false" indent="0" shrinkToFit="false"/>
      <protection locked="true" hidden="false"/>
    </xf>
    <xf numFmtId="166" fontId="6" fillId="0" borderId="1" xfId="0" applyFont="true" applyBorder="true" applyAlignment="false" applyProtection="false">
      <alignment horizontal="general" vertical="bottom" textRotation="0" wrapText="false" indent="0" shrinkToFit="false"/>
      <protection locked="true" hidden="false"/>
    </xf>
    <xf numFmtId="164" fontId="10" fillId="0" borderId="0" xfId="0" applyFont="true" applyBorder="false" applyAlignment="false" applyProtection="false">
      <alignment horizontal="general" vertical="bottom" textRotation="0" wrapText="false" indent="0" shrinkToFit="false"/>
      <protection locked="true" hidden="false"/>
    </xf>
    <xf numFmtId="165" fontId="10" fillId="0" borderId="0" xfId="0" applyFont="true" applyBorder="false" applyAlignment="false" applyProtection="false">
      <alignment horizontal="general" vertical="bottom" textRotation="0" wrapText="false" indent="0" shrinkToFit="false"/>
      <protection locked="true" hidden="false"/>
    </xf>
    <xf numFmtId="165" fontId="6" fillId="0" borderId="0" xfId="0" applyFont="true" applyBorder="false" applyAlignment="false" applyProtection="false">
      <alignment horizontal="general" vertical="bottom" textRotation="0" wrapText="false" indent="0" shrinkToFit="false"/>
      <protection locked="true" hidden="false"/>
    </xf>
    <xf numFmtId="164" fontId="9" fillId="0" borderId="0" xfId="0" applyFont="true" applyBorder="true" applyAlignment="true" applyProtection="false">
      <alignment horizontal="general" vertical="top" textRotation="0" wrapText="true" indent="0" shrinkToFit="false"/>
      <protection locked="true" hidden="false"/>
    </xf>
    <xf numFmtId="164" fontId="11" fillId="3" borderId="1" xfId="0" applyFont="true" applyBorder="true" applyAlignment="true" applyProtection="false">
      <alignment horizontal="center" vertical="bottom" textRotation="0" wrapText="true" indent="0" shrinkToFit="false"/>
      <protection locked="true" hidden="false"/>
    </xf>
    <xf numFmtId="164" fontId="6" fillId="0" borderId="1" xfId="0" applyFont="true" applyBorder="true" applyAlignment="false" applyProtection="false">
      <alignment horizontal="general" vertical="bottom" textRotation="0" wrapText="false" indent="0" shrinkToFit="false"/>
      <protection locked="true" hidden="false"/>
    </xf>
    <xf numFmtId="165" fontId="12" fillId="0" borderId="1" xfId="0" applyFont="true" applyBorder="true" applyAlignment="false" applyProtection="false">
      <alignment horizontal="general" vertical="bottom" textRotation="0" wrapText="false" indent="0" shrinkToFit="false"/>
      <protection locked="true" hidden="false"/>
    </xf>
    <xf numFmtId="165" fontId="6" fillId="0" borderId="1" xfId="0" applyFont="true" applyBorder="true" applyAlignment="false" applyProtection="false">
      <alignment horizontal="general" vertical="bottom" textRotation="0" wrapText="false" indent="0" shrinkToFit="false"/>
      <protection locked="true" hidden="false"/>
    </xf>
    <xf numFmtId="164" fontId="9" fillId="0" borderId="1" xfId="0" applyFont="true" applyBorder="true" applyAlignment="false" applyProtection="false">
      <alignment horizontal="general" vertical="bottom" textRotation="0" wrapText="false" indent="0" shrinkToFit="false"/>
      <protection locked="true" hidden="false"/>
    </xf>
    <xf numFmtId="165" fontId="10" fillId="2" borderId="1" xfId="0" applyFont="true" applyBorder="true" applyAlignment="false" applyProtection="false">
      <alignment horizontal="general" vertical="bottom" textRotation="0" wrapText="false" indent="0" shrinkToFit="false"/>
      <protection locked="true" hidden="false"/>
    </xf>
    <xf numFmtId="165" fontId="10" fillId="0" borderId="2" xfId="0" applyFont="true" applyBorder="true" applyAlignment="false" applyProtection="false">
      <alignment horizontal="general" vertical="bottom" textRotation="0" wrapText="fals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5" fontId="10" fillId="0" borderId="1" xfId="0" applyFont="true" applyBorder="true" applyAlignment="false" applyProtection="false">
      <alignment horizontal="general" vertical="bottom" textRotation="0" wrapText="false" indent="0" shrinkToFit="false"/>
      <protection locked="true" hidden="false"/>
    </xf>
    <xf numFmtId="165" fontId="8" fillId="0" borderId="1" xfId="0" applyFont="true" applyBorder="true" applyAlignment="false" applyProtection="false">
      <alignment horizontal="general" vertical="bottom" textRotation="0" wrapText="false" indent="0" shrinkToFit="false"/>
      <protection locked="true" hidden="false"/>
    </xf>
    <xf numFmtId="164" fontId="10" fillId="0" borderId="1" xfId="0" applyFont="true" applyBorder="true" applyAlignment="false" applyProtection="false">
      <alignment horizontal="general" vertical="bottom" textRotation="0" wrapText="false" indent="0" shrinkToFit="false"/>
      <protection locked="true" hidden="false"/>
    </xf>
    <xf numFmtId="166" fontId="10" fillId="2" borderId="0" xfId="0" applyFont="true" applyBorder="false" applyAlignment="false" applyProtection="false">
      <alignment horizontal="general" vertical="bottom" textRotation="0" wrapText="false" indent="0" shrinkToFit="false"/>
      <protection locked="true" hidden="false"/>
    </xf>
    <xf numFmtId="164" fontId="8" fillId="4" borderId="1" xfId="0" applyFont="true" applyBorder="true" applyAlignment="true" applyProtection="false">
      <alignment horizontal="center" vertical="bottom" textRotation="0" wrapText="false" indent="0" shrinkToFit="false"/>
      <protection locked="true" hidden="false"/>
    </xf>
    <xf numFmtId="167" fontId="10" fillId="0" borderId="0" xfId="0" applyFont="true" applyBorder="false" applyAlignment="false" applyProtection="false">
      <alignment horizontal="general" vertical="bottom" textRotation="0" wrapText="false" indent="0" shrinkToFit="false"/>
      <protection locked="true" hidden="false"/>
    </xf>
    <xf numFmtId="164" fontId="8" fillId="4" borderId="1" xfId="0" applyFont="true" applyBorder="true" applyAlignment="false" applyProtection="false">
      <alignment horizontal="general" vertical="bottom" textRotation="0" wrapText="false" indent="0" shrinkToFit="false"/>
      <protection locked="true" hidden="false"/>
    </xf>
    <xf numFmtId="166" fontId="12" fillId="0" borderId="0" xfId="0" applyFont="true" applyBorder="false" applyAlignment="false" applyProtection="false">
      <alignment horizontal="general" vertical="bottom" textRotation="0" wrapText="false" indent="0" shrinkToFit="false"/>
      <protection locked="true" hidden="false"/>
    </xf>
    <xf numFmtId="167" fontId="6" fillId="0" borderId="1" xfId="0" applyFont="true" applyBorder="true" applyAlignment="false" applyProtection="false">
      <alignment horizontal="general" vertical="bottom" textRotation="0" wrapText="false" indent="0" shrinkToFit="false"/>
      <protection locked="true" hidden="false"/>
    </xf>
    <xf numFmtId="165" fontId="8" fillId="4" borderId="1" xfId="0" applyFont="true" applyBorder="true" applyAlignment="false" applyProtection="false">
      <alignment horizontal="general" vertical="bottom" textRotation="0" wrapText="false" indent="0" shrinkToFit="false"/>
      <protection locked="true" hidden="false"/>
    </xf>
    <xf numFmtId="165" fontId="10" fillId="2" borderId="0" xfId="0" applyFont="true" applyBorder="false" applyAlignment="false" applyProtection="false">
      <alignment horizontal="general" vertical="bottom" textRotation="0" wrapText="false" indent="0" shrinkToFit="false"/>
      <protection locked="true" hidden="false"/>
    </xf>
    <xf numFmtId="165" fontId="12" fillId="0" borderId="0" xfId="0" applyFont="true" applyBorder="false" applyAlignment="false" applyProtection="false">
      <alignment horizontal="general" vertical="bottom" textRotation="0" wrapText="false" indent="0" shrinkToFit="false"/>
      <protection locked="true" hidden="false"/>
    </xf>
    <xf numFmtId="166" fontId="8" fillId="0" borderId="1" xfId="0" applyFont="true" applyBorder="true" applyAlignment="false" applyProtection="false">
      <alignment horizontal="general" vertical="bottom" textRotation="0" wrapText="false" indent="0" shrinkToFit="false"/>
      <protection locked="true" hidden="false"/>
    </xf>
    <xf numFmtId="166" fontId="12" fillId="0" borderId="1" xfId="0" applyFont="true" applyBorder="tru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BBBBB"/>
      <rgbColor rgb="FF808080"/>
      <rgbColor rgb="FF9999FF"/>
      <rgbColor rgb="FF993366"/>
      <rgbColor rgb="FFFFFFCC"/>
      <rgbColor rgb="FFEAF1FB"/>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555555"/>
      <rgbColor rgb="FF969696"/>
      <rgbColor rgb="FF003366"/>
      <rgbColor rgb="FF339966"/>
      <rgbColor rgb="FF14171D"/>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17"/>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112"/>
  </cols>
  <sheetData>
    <row r="1" customFormat="false" ht="17.35" hidden="false" customHeight="false" outlineLevel="0" collapsed="false">
      <c r="A1" s="1" t="s">
        <v>0</v>
      </c>
    </row>
    <row r="2" customFormat="false" ht="15" hidden="false" customHeight="false" outlineLevel="0" collapsed="false">
      <c r="A2" s="2" t="s">
        <v>1</v>
      </c>
    </row>
    <row r="5" customFormat="false" ht="35.05" hidden="false" customHeight="false" outlineLevel="0" collapsed="false">
      <c r="A5" s="3" t="s">
        <v>2</v>
      </c>
    </row>
    <row r="7" customFormat="false" ht="15" hidden="false" customHeight="false" outlineLevel="0" collapsed="false">
      <c r="A7" s="4" t="s">
        <v>3</v>
      </c>
    </row>
    <row r="8" customFormat="false" ht="23.85" hidden="false" customHeight="false" outlineLevel="0" collapsed="false">
      <c r="A8" s="3" t="s">
        <v>4</v>
      </c>
    </row>
    <row r="9" customFormat="false" ht="23.85" hidden="false" customHeight="false" outlineLevel="0" collapsed="false">
      <c r="A9" s="3" t="s">
        <v>5</v>
      </c>
    </row>
    <row r="11" customFormat="false" ht="15" hidden="false" customHeight="false" outlineLevel="0" collapsed="false">
      <c r="A11" s="4" t="s">
        <v>6</v>
      </c>
    </row>
    <row r="12" customFormat="false" ht="15" hidden="false" customHeight="false" outlineLevel="0" collapsed="false">
      <c r="A12" s="3" t="s">
        <v>7</v>
      </c>
    </row>
    <row r="13" customFormat="false" ht="15" hidden="false" customHeight="false" outlineLevel="0" collapsed="false">
      <c r="A13" s="3" t="s">
        <v>8</v>
      </c>
    </row>
    <row r="14" customFormat="false" ht="23.85" hidden="false" customHeight="false" outlineLevel="0" collapsed="false">
      <c r="A14" s="3" t="s">
        <v>9</v>
      </c>
    </row>
    <row r="15" customFormat="false" ht="15" hidden="false" customHeight="false" outlineLevel="0" collapsed="false">
      <c r="A15" s="3" t="s">
        <v>10</v>
      </c>
    </row>
    <row r="17" customFormat="false" ht="23.85" hidden="false" customHeight="false" outlineLevel="0" collapsed="false">
      <c r="A17" s="3" t="s">
        <v>11</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17"/>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54"/>
    <col collapsed="false" customWidth="true" hidden="false" outlineLevel="0" max="4" min="2" style="0" width="18"/>
    <col collapsed="false" customWidth="true" hidden="false" outlineLevel="0" max="5" min="5" style="0" width="46"/>
  </cols>
  <sheetData>
    <row r="1" customFormat="false" ht="17.35" hidden="false" customHeight="false" outlineLevel="0" collapsed="false">
      <c r="A1" s="1" t="s">
        <v>12</v>
      </c>
    </row>
    <row r="2" customFormat="false" ht="15" hidden="false" customHeight="false" outlineLevel="0" collapsed="false">
      <c r="A2" s="2" t="s">
        <v>13</v>
      </c>
    </row>
    <row r="5" customFormat="false" ht="15" hidden="false" customHeight="false" outlineLevel="0" collapsed="false">
      <c r="A5" s="5" t="s">
        <v>14</v>
      </c>
      <c r="C5" s="6" t="n">
        <v>160</v>
      </c>
      <c r="D5" s="7" t="s">
        <v>15</v>
      </c>
    </row>
    <row r="6" customFormat="false" ht="15" hidden="false" customHeight="false" outlineLevel="0" collapsed="false">
      <c r="A6" s="5" t="s">
        <v>16</v>
      </c>
      <c r="C6" s="6" t="n">
        <v>100</v>
      </c>
      <c r="D6" s="7" t="s">
        <v>15</v>
      </c>
    </row>
    <row r="7" customFormat="false" ht="15" hidden="false" customHeight="false" outlineLevel="0" collapsed="false">
      <c r="A7" s="5" t="s">
        <v>17</v>
      </c>
      <c r="C7" s="6" t="n">
        <v>10</v>
      </c>
      <c r="D7" s="7" t="s">
        <v>15</v>
      </c>
    </row>
    <row r="8" customFormat="false" ht="15" hidden="false" customHeight="false" outlineLevel="0" collapsed="false">
      <c r="A8" s="5" t="s">
        <v>18</v>
      </c>
      <c r="C8" s="8" t="n">
        <v>0.2</v>
      </c>
    </row>
    <row r="9" customFormat="false" ht="15" hidden="false" customHeight="false" outlineLevel="0" collapsed="false">
      <c r="A9" s="5" t="s">
        <v>19</v>
      </c>
      <c r="C9" s="8" t="n">
        <v>1</v>
      </c>
    </row>
    <row r="10" customFormat="false" ht="15" hidden="false" customHeight="false" outlineLevel="0" collapsed="false">
      <c r="A10" s="5" t="s">
        <v>20</v>
      </c>
      <c r="C10" s="9" t="n">
        <f aca="false">IFERROR(1-C8,"")</f>
        <v>0.8</v>
      </c>
    </row>
    <row r="12" customFormat="false" ht="15" hidden="false" customHeight="false" outlineLevel="0" collapsed="false">
      <c r="A12" s="10" t="s">
        <v>21</v>
      </c>
      <c r="C12" s="11" t="n">
        <f aca="false">IFERROR(C5-C6,"")</f>
        <v>60</v>
      </c>
    </row>
    <row r="13" customFormat="false" ht="15" hidden="false" customHeight="false" outlineLevel="0" collapsed="false">
      <c r="A13" s="5" t="s">
        <v>22</v>
      </c>
      <c r="C13" s="12" t="n">
        <f aca="false">IFERROR(C12*C8,"")</f>
        <v>12</v>
      </c>
    </row>
    <row r="15" customFormat="false" ht="15" hidden="false" customHeight="true" outlineLevel="0" collapsed="false">
      <c r="A15" s="13" t="s">
        <v>23</v>
      </c>
      <c r="B15" s="13"/>
      <c r="C15" s="13"/>
      <c r="D15" s="13"/>
      <c r="E15" s="13"/>
    </row>
    <row r="16" customFormat="false" ht="15" hidden="false" customHeight="false" outlineLevel="0" collapsed="false">
      <c r="A16" s="13"/>
      <c r="B16" s="13"/>
      <c r="C16" s="13"/>
      <c r="D16" s="13"/>
      <c r="E16" s="13"/>
    </row>
    <row r="17" customFormat="false" ht="15" hidden="false" customHeight="false" outlineLevel="0" collapsed="false">
      <c r="A17" s="13"/>
      <c r="B17" s="13"/>
      <c r="C17" s="13"/>
      <c r="D17" s="13"/>
      <c r="E17" s="13"/>
    </row>
  </sheetData>
  <mergeCells count="1">
    <mergeCell ref="A15:E17"/>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3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6"/>
    <col collapsed="false" customWidth="true" hidden="false" outlineLevel="0" max="6" min="2" style="0" width="16"/>
    <col collapsed="false" customWidth="true" hidden="false" outlineLevel="0" max="7" min="7" style="0" width="44"/>
  </cols>
  <sheetData>
    <row r="1" customFormat="false" ht="17.35" hidden="false" customHeight="false" outlineLevel="0" collapsed="false">
      <c r="A1" s="1" t="s">
        <v>24</v>
      </c>
    </row>
    <row r="2" customFormat="false" ht="15" hidden="false" customHeight="false" outlineLevel="0" collapsed="false">
      <c r="A2" s="2" t="s">
        <v>25</v>
      </c>
    </row>
    <row r="5" customFormat="false" ht="23.85" hidden="false" customHeight="false" outlineLevel="0" collapsed="false">
      <c r="A5" s="14" t="s">
        <v>26</v>
      </c>
      <c r="B5" s="14" t="s">
        <v>27</v>
      </c>
      <c r="C5" s="14" t="s">
        <v>28</v>
      </c>
      <c r="D5" s="14" t="s">
        <v>29</v>
      </c>
      <c r="E5" s="14" t="s">
        <v>30</v>
      </c>
      <c r="F5" s="14" t="s">
        <v>31</v>
      </c>
      <c r="G5" s="14" t="s">
        <v>32</v>
      </c>
    </row>
    <row r="6" customFormat="false" ht="15" hidden="false" customHeight="false" outlineLevel="0" collapsed="false">
      <c r="A6" s="15" t="s">
        <v>33</v>
      </c>
      <c r="B6" s="16" t="n">
        <f aca="false">'1. Terms'!C5</f>
        <v>160</v>
      </c>
      <c r="C6" s="17" t="n">
        <f aca="false">MIN(B6,'1. Terms'!C6)</f>
        <v>100</v>
      </c>
      <c r="D6" s="17" t="n">
        <v>0</v>
      </c>
      <c r="E6" s="17" t="n">
        <f aca="false">B6-C6-D6</f>
        <v>60</v>
      </c>
      <c r="F6" s="17" t="n">
        <v>0</v>
      </c>
      <c r="G6" s="18" t="s">
        <v>34</v>
      </c>
    </row>
    <row r="7" customFormat="false" ht="15" hidden="false" customHeight="false" outlineLevel="0" collapsed="false">
      <c r="A7" s="15" t="s">
        <v>35</v>
      </c>
      <c r="B7" s="17" t="n">
        <f aca="false">E6</f>
        <v>60</v>
      </c>
      <c r="C7" s="17" t="n">
        <f aca="false">MIN(B7,'1. Terms'!C7)</f>
        <v>10</v>
      </c>
      <c r="D7" s="17" t="n">
        <v>0</v>
      </c>
      <c r="E7" s="17" t="n">
        <f aca="false">B7-C7-D7</f>
        <v>50</v>
      </c>
      <c r="F7" s="17" t="n">
        <f aca="false">F6+C7</f>
        <v>10</v>
      </c>
      <c r="G7" s="18" t="s">
        <v>36</v>
      </c>
    </row>
    <row r="8" customFormat="false" ht="15" hidden="false" customHeight="false" outlineLevel="0" collapsed="false">
      <c r="A8" s="15" t="s">
        <v>37</v>
      </c>
      <c r="B8" s="17" t="n">
        <f aca="false">E7</f>
        <v>50</v>
      </c>
      <c r="C8" s="17" t="n">
        <f aca="false">IFERROR(MIN(B8,D8*(1/'1. Terms'!C9-1)),0)</f>
        <v>0</v>
      </c>
      <c r="D8" s="19" t="n">
        <f aca="false">IFERROR(MIN(B8*'1. Terms'!C9,F7*'1. Terms'!C8/(1-'1. Terms'!C8)),0)</f>
        <v>2.5</v>
      </c>
      <c r="E8" s="17" t="n">
        <f aca="false">B8-C8-D8</f>
        <v>47.5</v>
      </c>
      <c r="F8" s="17" t="n">
        <f aca="false">F7+C8</f>
        <v>10</v>
      </c>
      <c r="G8" s="18" t="s">
        <v>38</v>
      </c>
    </row>
    <row r="9" customFormat="false" ht="15" hidden="false" customHeight="false" outlineLevel="0" collapsed="false">
      <c r="A9" s="15" t="s">
        <v>39</v>
      </c>
      <c r="B9" s="17" t="n">
        <f aca="false">E8</f>
        <v>47.5</v>
      </c>
      <c r="C9" s="17" t="n">
        <f aca="false">B9*'1. Terms'!C10</f>
        <v>38</v>
      </c>
      <c r="D9" s="17" t="n">
        <f aca="false">B9*'1. Terms'!C8</f>
        <v>9.5</v>
      </c>
      <c r="E9" s="17" t="n">
        <f aca="false">B9-C9-D9</f>
        <v>0</v>
      </c>
      <c r="F9" s="17" t="n">
        <f aca="false">F8+C9</f>
        <v>48</v>
      </c>
      <c r="G9" s="18" t="s">
        <v>40</v>
      </c>
    </row>
    <row r="11" customFormat="false" ht="15" hidden="false" customHeight="false" outlineLevel="0" collapsed="false">
      <c r="A11" s="10" t="s">
        <v>41</v>
      </c>
      <c r="C11" s="20" t="n">
        <f aca="false">SUM(C6:C9)</f>
        <v>148</v>
      </c>
      <c r="D11" s="20" t="n">
        <f aca="false">SUM(D6:D9)</f>
        <v>12</v>
      </c>
      <c r="E11" s="11" t="n">
        <f aca="false">B6-C11-D11</f>
        <v>0</v>
      </c>
    </row>
    <row r="13" customFormat="false" ht="15" hidden="false" customHeight="false" outlineLevel="0" collapsed="false">
      <c r="A13" s="21" t="s">
        <v>42</v>
      </c>
    </row>
    <row r="14" customFormat="false" ht="15" hidden="false" customHeight="false" outlineLevel="0" collapsed="false">
      <c r="A14" s="14" t="s">
        <v>43</v>
      </c>
      <c r="B14" s="14" t="s">
        <v>44</v>
      </c>
      <c r="C14" s="14" t="s">
        <v>45</v>
      </c>
      <c r="D14" s="14" t="s">
        <v>46</v>
      </c>
      <c r="E14" s="14" t="s">
        <v>47</v>
      </c>
      <c r="F14" s="14" t="s">
        <v>41</v>
      </c>
      <c r="G14" s="14" t="s">
        <v>48</v>
      </c>
    </row>
    <row r="15" customFormat="false" ht="15" hidden="false" customHeight="false" outlineLevel="0" collapsed="false">
      <c r="A15" s="15" t="s">
        <v>49</v>
      </c>
      <c r="B15" s="17" t="n">
        <f aca="false">C6</f>
        <v>100</v>
      </c>
      <c r="C15" s="17" t="n">
        <f aca="false">C7</f>
        <v>10</v>
      </c>
      <c r="D15" s="17" t="n">
        <f aca="false">C8</f>
        <v>0</v>
      </c>
      <c r="E15" s="17" t="n">
        <f aca="false">C9</f>
        <v>38</v>
      </c>
      <c r="F15" s="22" t="n">
        <f aca="false">SUM(B15:E15)</f>
        <v>148</v>
      </c>
      <c r="G15" s="23" t="n">
        <v>148</v>
      </c>
    </row>
    <row r="16" customFormat="false" ht="15" hidden="false" customHeight="false" outlineLevel="0" collapsed="false">
      <c r="A16" s="15" t="s">
        <v>50</v>
      </c>
      <c r="B16" s="17" t="n">
        <f aca="false">D6</f>
        <v>0</v>
      </c>
      <c r="C16" s="17" t="n">
        <f aca="false">D7</f>
        <v>0</v>
      </c>
      <c r="D16" s="17" t="n">
        <f aca="false">D8</f>
        <v>2.5</v>
      </c>
      <c r="E16" s="17" t="n">
        <f aca="false">D9</f>
        <v>9.5</v>
      </c>
      <c r="F16" s="22" t="n">
        <f aca="false">SUM(B16:E16)</f>
        <v>12</v>
      </c>
      <c r="G16" s="23" t="n">
        <v>12</v>
      </c>
    </row>
    <row r="17" customFormat="false" ht="15" hidden="false" customHeight="false" outlineLevel="0" collapsed="false">
      <c r="A17" s="24" t="s">
        <v>41</v>
      </c>
      <c r="B17" s="22" t="n">
        <f aca="false">SUM(B15:B16)</f>
        <v>100</v>
      </c>
      <c r="C17" s="22" t="n">
        <f aca="false">SUM(C15:C16)</f>
        <v>10</v>
      </c>
      <c r="D17" s="22" t="n">
        <f aca="false">SUM(D15:D16)</f>
        <v>2.5</v>
      </c>
      <c r="E17" s="22" t="n">
        <f aca="false">SUM(E15:E16)</f>
        <v>47.5</v>
      </c>
      <c r="F17" s="22" t="n">
        <f aca="false">SUM(F15:F16)</f>
        <v>160</v>
      </c>
      <c r="G17" s="23" t="n">
        <v>160</v>
      </c>
    </row>
    <row r="19" customFormat="false" ht="15" hidden="false" customHeight="false" outlineLevel="0" collapsed="false">
      <c r="A19" s="10" t="s">
        <v>51</v>
      </c>
      <c r="C19" s="25" t="n">
        <f aca="false">IFERROR(F16/'1. Terms'!C12,"")</f>
        <v>0.2</v>
      </c>
    </row>
    <row r="20" customFormat="false" ht="15" hidden="false" customHeight="false" outlineLevel="0" collapsed="false">
      <c r="A20" s="5" t="s">
        <v>52</v>
      </c>
      <c r="C20" s="12" t="n">
        <f aca="false">IFERROR(F15-'1. Terms'!C6,"")</f>
        <v>48</v>
      </c>
    </row>
    <row r="22" customFormat="false" ht="15" hidden="false" customHeight="false" outlineLevel="0" collapsed="false">
      <c r="A22" s="21" t="s">
        <v>53</v>
      </c>
    </row>
    <row r="23" customFormat="false" ht="15" hidden="false" customHeight="false" outlineLevel="0" collapsed="false">
      <c r="A23" s="14" t="s">
        <v>54</v>
      </c>
      <c r="B23" s="14" t="s">
        <v>55</v>
      </c>
      <c r="C23" s="14" t="s">
        <v>56</v>
      </c>
      <c r="D23" s="14" t="s">
        <v>57</v>
      </c>
    </row>
    <row r="24" customFormat="false" ht="15" hidden="false" customHeight="false" outlineLevel="0" collapsed="false">
      <c r="A24" s="15" t="s">
        <v>58</v>
      </c>
      <c r="B24" s="26"/>
      <c r="C24" s="18" t="s">
        <v>59</v>
      </c>
      <c r="D24" s="15"/>
    </row>
    <row r="25" customFormat="false" ht="15" hidden="false" customHeight="false" outlineLevel="0" collapsed="false">
      <c r="A25" s="15" t="s">
        <v>60</v>
      </c>
      <c r="B25" s="26"/>
      <c r="C25" s="18" t="s">
        <v>59</v>
      </c>
      <c r="D25" s="15"/>
    </row>
    <row r="26" customFormat="false" ht="15" hidden="false" customHeight="false" outlineLevel="0" collapsed="false">
      <c r="A26" s="15" t="s">
        <v>61</v>
      </c>
      <c r="B26" s="26"/>
      <c r="C26" s="18" t="s">
        <v>59</v>
      </c>
      <c r="D26" s="15"/>
    </row>
    <row r="27" customFormat="false" ht="15" hidden="false" customHeight="false" outlineLevel="0" collapsed="false">
      <c r="A27" s="15" t="s">
        <v>62</v>
      </c>
      <c r="B27" s="26"/>
      <c r="C27" s="18" t="s">
        <v>59</v>
      </c>
      <c r="D27" s="15"/>
    </row>
    <row r="28" customFormat="false" ht="15" hidden="false" customHeight="false" outlineLevel="0" collapsed="false">
      <c r="A28" s="15" t="s">
        <v>63</v>
      </c>
      <c r="B28" s="26"/>
      <c r="C28" s="18" t="s">
        <v>64</v>
      </c>
      <c r="D28" s="24" t="str">
        <f aca="false">IF(F8=0,"n/a",IF(ABS(D8/(F8+D8)-'1. Terms'!C8)&lt;0.0001,"OK","FAIL"))</f>
        <v>OK</v>
      </c>
    </row>
    <row r="29" customFormat="false" ht="15" hidden="false" customHeight="false" outlineLevel="0" collapsed="false">
      <c r="A29" s="15" t="s">
        <v>65</v>
      </c>
      <c r="B29" s="26"/>
      <c r="C29" s="18" t="s">
        <v>59</v>
      </c>
      <c r="D29" s="15"/>
    </row>
    <row r="30" customFormat="false" ht="15" hidden="false" customHeight="false" outlineLevel="0" collapsed="false">
      <c r="A30" s="15" t="s">
        <v>66</v>
      </c>
      <c r="B30" s="26"/>
      <c r="C30" s="18" t="s">
        <v>59</v>
      </c>
      <c r="D30" s="15"/>
    </row>
    <row r="31" customFormat="false" ht="15" hidden="false" customHeight="false" outlineLevel="0" collapsed="false">
      <c r="A31" s="15" t="s">
        <v>67</v>
      </c>
      <c r="B31" s="26"/>
      <c r="C31" s="18" t="s">
        <v>59</v>
      </c>
      <c r="D31" s="15"/>
    </row>
    <row r="32" customFormat="false" ht="15" hidden="false" customHeight="false" outlineLevel="0" collapsed="false">
      <c r="A32" s="15" t="s">
        <v>68</v>
      </c>
      <c r="B32" s="26"/>
      <c r="C32" s="18" t="s">
        <v>69</v>
      </c>
      <c r="D32" s="24" t="str">
        <f aca="false">IF(ABS(F17-B6)&lt;0.0005,"OK","FAIL")</f>
        <v>OK</v>
      </c>
    </row>
    <row r="34" customFormat="false" ht="15" hidden="false" customHeight="false" outlineLevel="0" collapsed="false">
      <c r="A34" s="10" t="s">
        <v>70</v>
      </c>
      <c r="B34" s="27" t="n">
        <f aca="false">COUNTIF(B24:B32,"Yes")</f>
        <v>0</v>
      </c>
    </row>
    <row r="35" customFormat="false" ht="15" hidden="false" customHeight="false" outlineLevel="0" collapsed="false">
      <c r="A35" s="10" t="s">
        <v>71</v>
      </c>
      <c r="B35" s="27" t="n">
        <f aca="false">COUNTIF(D24:D32,"OK")</f>
        <v>2</v>
      </c>
    </row>
  </sheetData>
  <dataValidations count="1">
    <dataValidation allowBlank="true" errorStyle="stop" operator="between" showDropDown="false" showErrorMessage="false" showInputMessage="false" sqref="B24:B32" type="list">
      <formula1>"Yes,No,N/A"</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3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4"/>
    <col collapsed="false" customWidth="true" hidden="false" outlineLevel="0" max="3" min="2" style="0" width="14"/>
    <col collapsed="false" customWidth="true" hidden="false" outlineLevel="0" max="6" min="4" style="0" width="16"/>
    <col collapsed="false" customWidth="true" hidden="false" outlineLevel="0" max="7" min="7" style="0" width="44"/>
  </cols>
  <sheetData>
    <row r="1" customFormat="false" ht="17.35" hidden="false" customHeight="false" outlineLevel="0" collapsed="false">
      <c r="A1" s="1" t="s">
        <v>72</v>
      </c>
    </row>
    <row r="2" customFormat="false" ht="15" hidden="false" customHeight="false" outlineLevel="0" collapsed="false">
      <c r="A2" s="2" t="s">
        <v>73</v>
      </c>
    </row>
    <row r="4" customFormat="false" ht="15" hidden="false" customHeight="true" outlineLevel="0" collapsed="false">
      <c r="A4" s="13" t="s">
        <v>74</v>
      </c>
      <c r="B4" s="13"/>
      <c r="C4" s="13"/>
      <c r="D4" s="13"/>
      <c r="E4" s="13"/>
      <c r="F4" s="13"/>
      <c r="G4" s="13"/>
      <c r="H4" s="13"/>
    </row>
    <row r="5" customFormat="false" ht="15" hidden="false" customHeight="false" outlineLevel="0" collapsed="false">
      <c r="A5" s="13"/>
      <c r="B5" s="13"/>
      <c r="C5" s="13"/>
      <c r="D5" s="13"/>
      <c r="E5" s="13"/>
      <c r="F5" s="13"/>
      <c r="G5" s="13"/>
      <c r="H5" s="13"/>
    </row>
    <row r="8" customFormat="false" ht="15" hidden="false" customHeight="false" outlineLevel="0" collapsed="false">
      <c r="A8" s="21" t="s">
        <v>12</v>
      </c>
    </row>
    <row r="9" customFormat="false" ht="15" hidden="false" customHeight="false" outlineLevel="0" collapsed="false">
      <c r="A9" s="5" t="s">
        <v>75</v>
      </c>
      <c r="C9" s="8" t="n">
        <v>0.08</v>
      </c>
    </row>
    <row r="10" customFormat="false" ht="15" hidden="false" customHeight="false" outlineLevel="0" collapsed="false">
      <c r="A10" s="5" t="s">
        <v>76</v>
      </c>
      <c r="C10" s="28" t="s">
        <v>77</v>
      </c>
    </row>
    <row r="11" customFormat="false" ht="15" hidden="false" customHeight="false" outlineLevel="0" collapsed="false">
      <c r="A11" s="5" t="s">
        <v>78</v>
      </c>
      <c r="C11" s="29" t="n">
        <f aca="false">'1. Terms'!C8</f>
        <v>0.2</v>
      </c>
    </row>
    <row r="13" customFormat="false" ht="15" hidden="false" customHeight="false" outlineLevel="0" collapsed="false">
      <c r="A13" s="21" t="s">
        <v>79</v>
      </c>
    </row>
    <row r="14" customFormat="false" ht="23.85" hidden="false" customHeight="false" outlineLevel="0" collapsed="false">
      <c r="A14" s="14" t="s">
        <v>80</v>
      </c>
      <c r="B14" s="14" t="s">
        <v>81</v>
      </c>
      <c r="C14" s="14" t="s">
        <v>82</v>
      </c>
      <c r="D14" s="14" t="s">
        <v>83</v>
      </c>
      <c r="E14" s="14" t="s">
        <v>84</v>
      </c>
      <c r="F14" s="14" t="s">
        <v>85</v>
      </c>
    </row>
    <row r="15" customFormat="false" ht="15" hidden="false" customHeight="false" outlineLevel="0" collapsed="false">
      <c r="A15" s="30" t="n">
        <v>1</v>
      </c>
      <c r="B15" s="31" t="n">
        <v>40</v>
      </c>
      <c r="C15" s="31" t="n">
        <v>0</v>
      </c>
      <c r="D15" s="17" t="n">
        <f aca="false">MAX(0,(0+B15/2))*$C$9</f>
        <v>1.6</v>
      </c>
      <c r="E15" s="17" t="n">
        <f aca="false">MAX(0,0+D15-MAX(0,C15-MAX(0,0)))</f>
        <v>1.6</v>
      </c>
      <c r="F15" s="17" t="n">
        <f aca="false">E15</f>
        <v>1.6</v>
      </c>
      <c r="G15" s="17" t="n">
        <f aca="false">MAX(0,0+B15-C15)</f>
        <v>40</v>
      </c>
    </row>
    <row r="16" customFormat="false" ht="15" hidden="false" customHeight="false" outlineLevel="0" collapsed="false">
      <c r="A16" s="30" t="n">
        <v>2</v>
      </c>
      <c r="B16" s="31" t="n">
        <v>35</v>
      </c>
      <c r="C16" s="31" t="n">
        <v>0</v>
      </c>
      <c r="D16" s="17" t="n">
        <f aca="false">MAX(0,(G15+B16/2))*$C$9</f>
        <v>4.6</v>
      </c>
      <c r="E16" s="17" t="n">
        <f aca="false">MAX(0,F15+D16-MAX(0,C16-MAX(0,G15)))</f>
        <v>6.2</v>
      </c>
      <c r="F16" s="17" t="n">
        <f aca="false">E16</f>
        <v>6.2</v>
      </c>
      <c r="G16" s="17" t="n">
        <f aca="false">MAX(0,G15+B16-C16)</f>
        <v>75</v>
      </c>
    </row>
    <row r="17" customFormat="false" ht="15" hidden="false" customHeight="false" outlineLevel="0" collapsed="false">
      <c r="A17" s="30" t="n">
        <v>3</v>
      </c>
      <c r="B17" s="31" t="n">
        <v>25</v>
      </c>
      <c r="C17" s="31" t="n">
        <v>0</v>
      </c>
      <c r="D17" s="17" t="n">
        <f aca="false">MAX(0,(G16+B17/2))*$C$9</f>
        <v>7</v>
      </c>
      <c r="E17" s="17" t="n">
        <f aca="false">MAX(0,F16+D17-MAX(0,C17-MAX(0,G16)))</f>
        <v>13.2</v>
      </c>
      <c r="F17" s="17" t="n">
        <f aca="false">E17</f>
        <v>13.2</v>
      </c>
      <c r="G17" s="17" t="n">
        <f aca="false">MAX(0,G16+B17-C17)</f>
        <v>100</v>
      </c>
    </row>
    <row r="18" customFormat="false" ht="15" hidden="false" customHeight="false" outlineLevel="0" collapsed="false">
      <c r="A18" s="30" t="n">
        <v>4</v>
      </c>
      <c r="B18" s="31" t="n">
        <v>0</v>
      </c>
      <c r="C18" s="31" t="n">
        <v>10</v>
      </c>
      <c r="D18" s="17" t="n">
        <f aca="false">MAX(0,(G17+B18/2))*$C$9</f>
        <v>8</v>
      </c>
      <c r="E18" s="17" t="n">
        <f aca="false">MAX(0,F17+D18-MAX(0,C18-MAX(0,G17)))</f>
        <v>21.2</v>
      </c>
      <c r="F18" s="17" t="n">
        <f aca="false">E18</f>
        <v>21.2</v>
      </c>
      <c r="G18" s="17" t="n">
        <f aca="false">MAX(0,G17+B18-C18)</f>
        <v>90</v>
      </c>
    </row>
    <row r="19" customFormat="false" ht="15" hidden="false" customHeight="false" outlineLevel="0" collapsed="false">
      <c r="A19" s="30" t="n">
        <v>5</v>
      </c>
      <c r="B19" s="31" t="n">
        <v>0</v>
      </c>
      <c r="C19" s="31" t="n">
        <v>20</v>
      </c>
      <c r="D19" s="17" t="n">
        <f aca="false">MAX(0,(G18+B19/2))*$C$9</f>
        <v>7.2</v>
      </c>
      <c r="E19" s="17" t="n">
        <f aca="false">MAX(0,F18+D19-MAX(0,C19-MAX(0,G18)))</f>
        <v>28.4</v>
      </c>
      <c r="F19" s="17" t="n">
        <f aca="false">E19</f>
        <v>28.4</v>
      </c>
      <c r="G19" s="17" t="n">
        <f aca="false">MAX(0,G18+B19-C19)</f>
        <v>70</v>
      </c>
    </row>
    <row r="20" customFormat="false" ht="15" hidden="false" customHeight="false" outlineLevel="0" collapsed="false">
      <c r="A20" s="30" t="n">
        <v>6</v>
      </c>
      <c r="B20" s="31" t="n">
        <v>0</v>
      </c>
      <c r="C20" s="31" t="n">
        <v>30</v>
      </c>
      <c r="D20" s="17" t="n">
        <f aca="false">MAX(0,(G19+B20/2))*$C$9</f>
        <v>5.6</v>
      </c>
      <c r="E20" s="17" t="n">
        <f aca="false">MAX(0,F19+D20-MAX(0,C20-MAX(0,G19)))</f>
        <v>34</v>
      </c>
      <c r="F20" s="17" t="n">
        <f aca="false">E20</f>
        <v>34</v>
      </c>
      <c r="G20" s="17" t="n">
        <f aca="false">MAX(0,G19+B20-C20)</f>
        <v>40</v>
      </c>
    </row>
    <row r="21" customFormat="false" ht="15" hidden="false" customHeight="false" outlineLevel="0" collapsed="false">
      <c r="A21" s="30" t="n">
        <v>7</v>
      </c>
      <c r="B21" s="31" t="n">
        <v>0</v>
      </c>
      <c r="C21" s="31" t="n">
        <v>40</v>
      </c>
      <c r="D21" s="17" t="n">
        <f aca="false">MAX(0,(G20+B21/2))*$C$9</f>
        <v>3.2</v>
      </c>
      <c r="E21" s="17" t="n">
        <f aca="false">MAX(0,F20+D21-MAX(0,C21-MAX(0,G20)))</f>
        <v>37.2</v>
      </c>
      <c r="F21" s="17" t="n">
        <f aca="false">E21</f>
        <v>37.2</v>
      </c>
      <c r="G21" s="17" t="n">
        <f aca="false">MAX(0,G20+B21-C21)</f>
        <v>0</v>
      </c>
    </row>
    <row r="22" customFormat="false" ht="15" hidden="false" customHeight="false" outlineLevel="0" collapsed="false">
      <c r="A22" s="30" t="n">
        <v>8</v>
      </c>
      <c r="B22" s="31" t="n">
        <v>0</v>
      </c>
      <c r="C22" s="31" t="n">
        <v>30</v>
      </c>
      <c r="D22" s="17" t="n">
        <f aca="false">MAX(0,(G21+B22/2))*$C$9</f>
        <v>0</v>
      </c>
      <c r="E22" s="17" t="n">
        <f aca="false">MAX(0,F21+D22-MAX(0,C22-MAX(0,G21)))</f>
        <v>7.2</v>
      </c>
      <c r="F22" s="17" t="n">
        <f aca="false">E22</f>
        <v>7.2</v>
      </c>
      <c r="G22" s="17" t="n">
        <f aca="false">MAX(0,G21+B22-C22)</f>
        <v>0</v>
      </c>
    </row>
    <row r="23" customFormat="false" ht="15" hidden="false" customHeight="false" outlineLevel="0" collapsed="false">
      <c r="A23" s="30" t="n">
        <v>9</v>
      </c>
      <c r="B23" s="31" t="n">
        <v>0</v>
      </c>
      <c r="C23" s="31" t="n">
        <v>20</v>
      </c>
      <c r="D23" s="17" t="n">
        <f aca="false">MAX(0,(G22+B23/2))*$C$9</f>
        <v>0</v>
      </c>
      <c r="E23" s="17" t="n">
        <f aca="false">MAX(0,F22+D23-MAX(0,C23-MAX(0,G22)))</f>
        <v>0</v>
      </c>
      <c r="F23" s="17" t="n">
        <f aca="false">E23</f>
        <v>0</v>
      </c>
      <c r="G23" s="17" t="n">
        <f aca="false">MAX(0,G22+B23-C23)</f>
        <v>0</v>
      </c>
    </row>
    <row r="24" customFormat="false" ht="15" hidden="false" customHeight="false" outlineLevel="0" collapsed="false">
      <c r="A24" s="30" t="n">
        <v>10</v>
      </c>
      <c r="B24" s="31" t="n">
        <v>0</v>
      </c>
      <c r="C24" s="31" t="n">
        <v>10</v>
      </c>
      <c r="D24" s="17" t="n">
        <f aca="false">MAX(0,(G23+B24/2))*$C$9</f>
        <v>0</v>
      </c>
      <c r="E24" s="17" t="n">
        <f aca="false">MAX(0,F23+D24-MAX(0,C24-MAX(0,G23)))</f>
        <v>0</v>
      </c>
      <c r="F24" s="17" t="n">
        <f aca="false">E24</f>
        <v>0</v>
      </c>
      <c r="G24" s="17" t="n">
        <f aca="false">MAX(0,G23+B24-C24)</f>
        <v>0</v>
      </c>
    </row>
    <row r="26" customFormat="false" ht="15" hidden="false" customHeight="false" outlineLevel="0" collapsed="false">
      <c r="A26" s="10" t="s">
        <v>86</v>
      </c>
      <c r="B26" s="11" t="n">
        <f aca="false">SUM(B15:B24)</f>
        <v>100</v>
      </c>
    </row>
    <row r="27" customFormat="false" ht="15" hidden="false" customHeight="false" outlineLevel="0" collapsed="false">
      <c r="A27" s="10" t="s">
        <v>87</v>
      </c>
      <c r="C27" s="11" t="n">
        <f aca="false">SUM(C15:C24)</f>
        <v>160</v>
      </c>
    </row>
    <row r="28" customFormat="false" ht="15" hidden="false" customHeight="false" outlineLevel="0" collapsed="false">
      <c r="A28" s="10" t="s">
        <v>88</v>
      </c>
      <c r="D28" s="32" t="n">
        <f aca="false">SUM(D15:D24)</f>
        <v>37.2</v>
      </c>
    </row>
    <row r="29" customFormat="false" ht="15" hidden="false" customHeight="false" outlineLevel="0" collapsed="false">
      <c r="A29" s="5" t="s">
        <v>89</v>
      </c>
      <c r="D29" s="33" t="n">
        <f aca="false">'1. Terms'!C7</f>
        <v>10</v>
      </c>
    </row>
    <row r="30" customFormat="false" ht="15" hidden="false" customHeight="false" outlineLevel="0" collapsed="false">
      <c r="A30" s="10" t="s">
        <v>90</v>
      </c>
      <c r="D30" s="11" t="n">
        <f aca="false">IFERROR(D28-D29,"")</f>
        <v>27.2</v>
      </c>
    </row>
    <row r="31" customFormat="false" ht="15" hidden="false" customHeight="false" outlineLevel="0" collapsed="false">
      <c r="A31" s="5" t="s">
        <v>91</v>
      </c>
      <c r="D31" s="12" t="n">
        <f aca="false">IFERROR(-D30*C11/(1-C11)-D30*C11,"")</f>
        <v>-12.24</v>
      </c>
    </row>
    <row r="33" customFormat="false" ht="15" hidden="false" customHeight="true" outlineLevel="0" collapsed="false">
      <c r="A33" s="13" t="s">
        <v>92</v>
      </c>
      <c r="B33" s="13"/>
      <c r="C33" s="13"/>
      <c r="D33" s="13"/>
      <c r="E33" s="13"/>
      <c r="F33" s="13"/>
      <c r="G33" s="13"/>
    </row>
    <row r="34" customFormat="false" ht="15" hidden="false" customHeight="false" outlineLevel="0" collapsed="false">
      <c r="A34" s="13"/>
      <c r="B34" s="13"/>
      <c r="C34" s="13"/>
      <c r="D34" s="13"/>
      <c r="E34" s="13"/>
      <c r="F34" s="13"/>
      <c r="G34" s="13"/>
    </row>
    <row r="35" customFormat="false" ht="15" hidden="false" customHeight="false" outlineLevel="0" collapsed="false">
      <c r="A35" s="13"/>
      <c r="B35" s="13"/>
      <c r="C35" s="13"/>
      <c r="D35" s="13"/>
      <c r="E35" s="13"/>
      <c r="F35" s="13"/>
      <c r="G35" s="13"/>
    </row>
    <row r="36" customFormat="false" ht="15" hidden="false" customHeight="false" outlineLevel="0" collapsed="false">
      <c r="A36" s="13"/>
      <c r="B36" s="13"/>
      <c r="C36" s="13"/>
      <c r="D36" s="13"/>
      <c r="E36" s="13"/>
      <c r="F36" s="13"/>
      <c r="G36" s="13"/>
    </row>
  </sheetData>
  <mergeCells count="2">
    <mergeCell ref="A4:H5"/>
    <mergeCell ref="A33:G36"/>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2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8"/>
    <col collapsed="false" customWidth="true" hidden="false" outlineLevel="0" max="3" min="2" style="0" width="18"/>
    <col collapsed="false" customWidth="true" hidden="false" outlineLevel="0" max="4" min="4" style="0" width="14"/>
    <col collapsed="false" customWidth="true" hidden="false" outlineLevel="0" max="5" min="5" style="0" width="46"/>
  </cols>
  <sheetData>
    <row r="1" customFormat="false" ht="17.35" hidden="false" customHeight="false" outlineLevel="0" collapsed="false">
      <c r="A1" s="1" t="s">
        <v>93</v>
      </c>
    </row>
    <row r="5" customFormat="false" ht="15" hidden="false" customHeight="false" outlineLevel="0" collapsed="false">
      <c r="A5" s="14" t="s">
        <v>94</v>
      </c>
      <c r="B5" s="14" t="s">
        <v>95</v>
      </c>
      <c r="C5" s="14" t="s">
        <v>96</v>
      </c>
      <c r="D5" s="14" t="s">
        <v>97</v>
      </c>
      <c r="E5" s="14" t="s">
        <v>32</v>
      </c>
    </row>
    <row r="6" customFormat="false" ht="15" hidden="false" customHeight="false" outlineLevel="0" collapsed="false">
      <c r="A6" s="15" t="s">
        <v>98</v>
      </c>
      <c r="B6" s="23" t="n">
        <v>160</v>
      </c>
      <c r="C6" s="16" t="n">
        <f aca="false">'2. Waterfall'!B6</f>
        <v>160</v>
      </c>
      <c r="D6" s="24" t="str">
        <f aca="false">IF(C6="","",IF(ABS(C6-B6)&lt;=0.005,"OK","OUT"))</f>
        <v>OK</v>
      </c>
      <c r="E6" s="18"/>
    </row>
    <row r="7" customFormat="false" ht="15" hidden="false" customHeight="false" outlineLevel="0" collapsed="false">
      <c r="A7" s="15" t="s">
        <v>99</v>
      </c>
      <c r="B7" s="23" t="n">
        <v>100</v>
      </c>
      <c r="C7" s="16" t="n">
        <f aca="false">'2. Waterfall'!C6</f>
        <v>100</v>
      </c>
      <c r="D7" s="24" t="str">
        <f aca="false">IF(C7="","",IF(ABS(C7-B7)&lt;=0.005,"OK","OUT"))</f>
        <v>OK</v>
      </c>
      <c r="E7" s="18"/>
    </row>
    <row r="8" customFormat="false" ht="15" hidden="false" customHeight="false" outlineLevel="0" collapsed="false">
      <c r="A8" s="15" t="s">
        <v>100</v>
      </c>
      <c r="B8" s="23" t="n">
        <v>60</v>
      </c>
      <c r="C8" s="16" t="n">
        <f aca="false">'2. Waterfall'!E6</f>
        <v>60</v>
      </c>
      <c r="D8" s="24" t="str">
        <f aca="false">IF(C8="","",IF(ABS(C8-B8)&lt;=0.005,"OK","OUT"))</f>
        <v>OK</v>
      </c>
      <c r="E8" s="18"/>
    </row>
    <row r="9" customFormat="false" ht="15" hidden="false" customHeight="false" outlineLevel="0" collapsed="false">
      <c r="A9" s="15" t="s">
        <v>101</v>
      </c>
      <c r="B9" s="23" t="n">
        <v>10</v>
      </c>
      <c r="C9" s="16" t="n">
        <f aca="false">'2. Waterfall'!C7</f>
        <v>10</v>
      </c>
      <c r="D9" s="24" t="str">
        <f aca="false">IF(C9="","",IF(ABS(C9-B9)&lt;=0.005,"OK","OUT"))</f>
        <v>OK</v>
      </c>
      <c r="E9" s="18"/>
    </row>
    <row r="10" customFormat="false" ht="15" hidden="false" customHeight="false" outlineLevel="0" collapsed="false">
      <c r="A10" s="15" t="s">
        <v>102</v>
      </c>
      <c r="B10" s="23" t="n">
        <v>50</v>
      </c>
      <c r="C10" s="16" t="n">
        <f aca="false">'2. Waterfall'!E7</f>
        <v>50</v>
      </c>
      <c r="D10" s="24" t="str">
        <f aca="false">IF(C10="","",IF(ABS(C10-B10)&lt;=0.005,"OK","OUT"))</f>
        <v>OK</v>
      </c>
      <c r="E10" s="18"/>
    </row>
    <row r="11" customFormat="false" ht="15" hidden="false" customHeight="false" outlineLevel="0" collapsed="false">
      <c r="A11" s="15" t="s">
        <v>103</v>
      </c>
      <c r="B11" s="23" t="n">
        <v>2.5</v>
      </c>
      <c r="C11" s="16" t="n">
        <f aca="false">'2. Waterfall'!D8</f>
        <v>2.5</v>
      </c>
      <c r="D11" s="24" t="str">
        <f aca="false">IF(C11="","",IF(ABS(C11-B11)&lt;=0.005,"OK","OUT"))</f>
        <v>OK</v>
      </c>
      <c r="E11" s="18" t="s">
        <v>104</v>
      </c>
    </row>
    <row r="12" customFormat="false" ht="15" hidden="false" customHeight="false" outlineLevel="0" collapsed="false">
      <c r="A12" s="15" t="s">
        <v>105</v>
      </c>
      <c r="B12" s="23" t="n">
        <v>12.5</v>
      </c>
      <c r="C12" s="16" t="n">
        <f aca="false">'2. Waterfall'!F8+'2. Waterfall'!D8</f>
        <v>12.5</v>
      </c>
      <c r="D12" s="24" t="str">
        <f aca="false">IF(C12="","",IF(ABS(C12-B12)&lt;=0.005,"OK","OUT"))</f>
        <v>OK</v>
      </c>
      <c r="E12" s="18"/>
    </row>
    <row r="13" customFormat="false" ht="15" hidden="false" customHeight="false" outlineLevel="0" collapsed="false">
      <c r="A13" s="15" t="s">
        <v>106</v>
      </c>
      <c r="B13" s="23" t="n">
        <v>47.5</v>
      </c>
      <c r="C13" s="16" t="n">
        <f aca="false">'2. Waterfall'!E8</f>
        <v>47.5</v>
      </c>
      <c r="D13" s="24" t="str">
        <f aca="false">IF(C13="","",IF(ABS(C13-B13)&lt;=0.005,"OK","OUT"))</f>
        <v>OK</v>
      </c>
      <c r="E13" s="18"/>
    </row>
    <row r="14" customFormat="false" ht="15" hidden="false" customHeight="false" outlineLevel="0" collapsed="false">
      <c r="A14" s="15" t="s">
        <v>107</v>
      </c>
      <c r="B14" s="23" t="n">
        <v>38</v>
      </c>
      <c r="C14" s="16" t="n">
        <f aca="false">'2. Waterfall'!C9</f>
        <v>38</v>
      </c>
      <c r="D14" s="24" t="str">
        <f aca="false">IF(C14="","",IF(ABS(C14-B14)&lt;=0.005,"OK","OUT"))</f>
        <v>OK</v>
      </c>
      <c r="E14" s="18"/>
    </row>
    <row r="15" customFormat="false" ht="15" hidden="false" customHeight="false" outlineLevel="0" collapsed="false">
      <c r="A15" s="15" t="s">
        <v>108</v>
      </c>
      <c r="B15" s="23" t="n">
        <v>9.5</v>
      </c>
      <c r="C15" s="16" t="n">
        <f aca="false">'2. Waterfall'!D9</f>
        <v>9.5</v>
      </c>
      <c r="D15" s="24" t="str">
        <f aca="false">IF(C15="","",IF(ABS(C15-B15)&lt;=0.005,"OK","OUT"))</f>
        <v>OK</v>
      </c>
      <c r="E15" s="18"/>
    </row>
    <row r="16" customFormat="false" ht="15" hidden="false" customHeight="false" outlineLevel="0" collapsed="false">
      <c r="A16" s="15" t="s">
        <v>109</v>
      </c>
      <c r="B16" s="23" t="n">
        <v>148</v>
      </c>
      <c r="C16" s="16" t="n">
        <f aca="false">'2. Waterfall'!F15</f>
        <v>148</v>
      </c>
      <c r="D16" s="24" t="str">
        <f aca="false">IF(C16="","",IF(ABS(C16-B16)&lt;=0.005,"OK","OUT"))</f>
        <v>OK</v>
      </c>
      <c r="E16" s="18"/>
    </row>
    <row r="17" customFormat="false" ht="15" hidden="false" customHeight="false" outlineLevel="0" collapsed="false">
      <c r="A17" s="15" t="s">
        <v>110</v>
      </c>
      <c r="B17" s="23" t="n">
        <v>12</v>
      </c>
      <c r="C17" s="16" t="n">
        <f aca="false">'2. Waterfall'!F16</f>
        <v>12</v>
      </c>
      <c r="D17" s="24" t="str">
        <f aca="false">IF(C17="","",IF(ABS(C17-B17)&lt;=0.005,"OK","OUT"))</f>
        <v>OK</v>
      </c>
      <c r="E17" s="18"/>
    </row>
    <row r="18" customFormat="false" ht="15" hidden="false" customHeight="false" outlineLevel="0" collapsed="false">
      <c r="A18" s="15" t="s">
        <v>111</v>
      </c>
      <c r="B18" s="23" t="n">
        <v>160</v>
      </c>
      <c r="C18" s="16" t="n">
        <f aca="false">'2. Waterfall'!F17</f>
        <v>160</v>
      </c>
      <c r="D18" s="24" t="str">
        <f aca="false">IF(C18="","",IF(ABS(C18-B18)&lt;=0.005,"OK","OUT"))</f>
        <v>OK</v>
      </c>
      <c r="E18" s="18"/>
    </row>
    <row r="19" customFormat="false" ht="15" hidden="false" customHeight="false" outlineLevel="0" collapsed="false">
      <c r="A19" s="15" t="s">
        <v>112</v>
      </c>
      <c r="B19" s="23" t="n">
        <v>60</v>
      </c>
      <c r="C19" s="16" t="n">
        <f aca="false">'1. Terms'!C12</f>
        <v>60</v>
      </c>
      <c r="D19" s="24" t="str">
        <f aca="false">IF(C19="","",IF(ABS(C19-B19)&lt;=0.005,"OK","OUT"))</f>
        <v>OK</v>
      </c>
      <c r="E19" s="18"/>
    </row>
    <row r="20" customFormat="false" ht="15" hidden="false" customHeight="false" outlineLevel="0" collapsed="false">
      <c r="A20" s="15" t="s">
        <v>113</v>
      </c>
      <c r="B20" s="34" t="n">
        <v>0.2</v>
      </c>
      <c r="C20" s="35" t="n">
        <f aca="false">'2. Waterfall'!C19</f>
        <v>0.2</v>
      </c>
      <c r="D20" s="24" t="str">
        <f aca="false">IF(C20="","",IF(ABS(C20-B20)&lt;=0.0005,"OK","OUT"))</f>
        <v>OK</v>
      </c>
      <c r="E20" s="18"/>
    </row>
    <row r="22" customFormat="false" ht="15" hidden="false" customHeight="false" outlineLevel="0" collapsed="false">
      <c r="A22" s="10" t="s">
        <v>114</v>
      </c>
      <c r="B22" s="27" t="n">
        <f aca="false">COUNTIF(D6:D20,"OK")</f>
        <v>15</v>
      </c>
      <c r="C22" s="27" t="n">
        <f aca="false">COUNTA(D6:D20)</f>
        <v>15</v>
      </c>
    </row>
    <row r="24" customFormat="false" ht="15" hidden="false" customHeight="true" outlineLevel="0" collapsed="false">
      <c r="A24" s="13" t="s">
        <v>115</v>
      </c>
      <c r="B24" s="13"/>
      <c r="C24" s="13"/>
      <c r="D24" s="13"/>
      <c r="E24" s="13"/>
    </row>
    <row r="25" customFormat="false" ht="15" hidden="false" customHeight="false" outlineLevel="0" collapsed="false">
      <c r="A25" s="13"/>
      <c r="B25" s="13"/>
      <c r="C25" s="13"/>
      <c r="D25" s="13"/>
      <c r="E25" s="13"/>
    </row>
    <row r="26" customFormat="false" ht="15" hidden="false" customHeight="false" outlineLevel="0" collapsed="false">
      <c r="A26" s="13"/>
      <c r="B26" s="13"/>
      <c r="C26" s="13"/>
      <c r="D26" s="13"/>
      <c r="E26" s="13"/>
    </row>
  </sheetData>
  <mergeCells count="1">
    <mergeCell ref="A24:E26"/>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2026-08-12T16:41:21Z</dcterms:created>
  <dc:creator>openpyxl</dc:creator>
  <dc:description/>
  <dc:language>en-US</dc:language>
  <cp:lastModifiedBy/>
  <dcterms:modified xsi:type="dcterms:W3CDTF">2026-08-12T16:41:21Z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