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Register" sheetId="2" state="visible" r:id="rId4"/>
    <sheet name="2. Capital Call" sheetId="3" state="visible" r:id="rId5"/>
    <sheet name="3. Distribution" sheetId="4" state="visible" r:id="rId6"/>
    <sheet name="4. Capital Accounts"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<sst xmlns="http://schemas.openxmlformats.org/spreadsheetml/2006/main" count="128" uniqueCount="103">
  <si>
    <t xml:space="preserve">Capital Calls, Distributions and Capital Accounts</t>
  </si>
  <si>
    <t xml:space="preserve">Chapters 5 and 10 — the investor-level arithmetic, done once and used everywhere.</t>
  </si>
  <si>
    <t xml:space="preserve">Enter the investor register once. The file then allocates a capital call across investors on their participation percentages, tracks unfunded commitments, allocates a distribution through the waterfall, and rolls each investor's capital account.</t>
  </si>
  <si>
    <t xml:space="preserve">The three reconciliations that matter</t>
  </si>
  <si>
    <t xml:space="preserve">Total commitments must reconcile to the investor register. Allocated amounts must total the call. And the sum of the investor capital accounts must equal the fund's net asset value. Each of those is a formula on this sheet, and each says so out loud when it fails.</t>
  </si>
  <si>
    <t xml:space="preserve">The sheets</t>
  </si>
  <si>
    <t xml:space="preserve">1. Register — investors, commitments, participation percentages, side-letter fee rates.</t>
  </si>
  <si>
    <t xml:space="preserve">2. Capital Call — the call, its purpose, and the allocation, with the notice figures per investor.</t>
  </si>
  <si>
    <t xml:space="preserve">3. Distribution — proceeds allocated through the waterfall, per investor, with recallable treatment.</t>
  </si>
  <si>
    <t xml:space="preserve">4. Capital Accounts — the roll, and the tie to net asset value.</t>
  </si>
  <si>
    <t xml:space="preserve">The register is pre-filled with six investors totalling $250 million of commitments so that every formula can be seen working. Overwrite it.</t>
  </si>
  <si>
    <t xml:space="preserve">The investor register</t>
  </si>
  <si>
    <t xml:space="preserve">One place. Everything else references it.</t>
  </si>
  <si>
    <t xml:space="preserve">Investor</t>
  </si>
  <si>
    <t xml:space="preserve">Commitment</t>
  </si>
  <si>
    <t xml:space="preserve">Participation %</t>
  </si>
  <si>
    <t xml:space="preserve">Fee rate</t>
  </si>
  <si>
    <t xml:space="preserve">Class</t>
  </si>
  <si>
    <t xml:space="preserve">Excluded from calls?</t>
  </si>
  <si>
    <t xml:space="preserve">Closing</t>
  </si>
  <si>
    <t xml:space="preserve">Side-letter note</t>
  </si>
  <si>
    <t xml:space="preserve">Kestrel Pension Trust</t>
  </si>
  <si>
    <t xml:space="preserve">A</t>
  </si>
  <si>
    <t xml:space="preserve">No</t>
  </si>
  <si>
    <t xml:space="preserve">First</t>
  </si>
  <si>
    <t xml:space="preserve">Arden University Endowment</t>
  </si>
  <si>
    <t xml:space="preserve">Brant Insurance</t>
  </si>
  <si>
    <t xml:space="preserve">B</t>
  </si>
  <si>
    <t xml:space="preserve">Holloway Family Office</t>
  </si>
  <si>
    <t xml:space="preserve">Second</t>
  </si>
  <si>
    <t xml:space="preserve">Vestry Fund of Funds</t>
  </si>
  <si>
    <t xml:space="preserve">GP commitment vehicle</t>
  </si>
  <si>
    <t xml:space="preserve">GP</t>
  </si>
  <si>
    <t xml:space="preserve">Yes</t>
  </si>
  <si>
    <t xml:space="preserve">Total commitments</t>
  </si>
  <si>
    <t xml:space="preserve">Commitments participating in calls</t>
  </si>
  <si>
    <t xml:space="preserve">Participation percentages total</t>
  </si>
  <si>
    <t xml:space="preserve">Reconciliation</t>
  </si>
  <si>
    <t xml:space="preserve">The GP commitment vehicle is excluded from calls in the pre-filled register purely to show the exclusion working. Whether your GP vehicle is called alongside the investors is a document question, not a convention.</t>
  </si>
  <si>
    <t xml:space="preserve">The call</t>
  </si>
  <si>
    <t xml:space="preserve">Economic requirement first, allocation second, notice third.</t>
  </si>
  <si>
    <t xml:space="preserve">Economic requirement</t>
  </si>
  <si>
    <t xml:space="preserve">Investment funding required</t>
  </si>
  <si>
    <t xml:space="preserve">Management fee for the period</t>
  </si>
  <si>
    <t xml:space="preserve">Fund expenses</t>
  </si>
  <si>
    <t xml:space="preserve">Facility repayment</t>
  </si>
  <si>
    <t xml:space="preserve">Reserve</t>
  </si>
  <si>
    <t xml:space="preserve">Less available cash</t>
  </si>
  <si>
    <t xml:space="preserve">Less expected receipts</t>
  </si>
  <si>
    <t xml:space="preserve">Amount to call</t>
  </si>
  <si>
    <t xml:space="preserve">Purpose stated on the notice</t>
  </si>
  <si>
    <t xml:space="preserve">Investment funding, management fee and fund expenses</t>
  </si>
  <si>
    <t xml:space="preserve">Is the purpose permitted by the agreement?</t>
  </si>
  <si>
    <t xml:space="preserve">Due date</t>
  </si>
  <si>
    <t xml:space="preserve">Allocation</t>
  </si>
  <si>
    <t xml:space="preserve">Called this notice</t>
  </si>
  <si>
    <t xml:space="preserve">Cumulative called</t>
  </si>
  <si>
    <t xml:space="preserve">Unfunded remaining</t>
  </si>
  <si>
    <t xml:space="preserve">Unfunded %</t>
  </si>
  <si>
    <t xml:space="preserve">Notice check</t>
  </si>
  <si>
    <t xml:space="preserve">Total</t>
  </si>
  <si>
    <t xml:space="preserve">Allocated equals the amount to call</t>
  </si>
  <si>
    <t xml:space="preserve">Rounding difference to absorb</t>
  </si>
  <si>
    <t xml:space="preserve">Column E is where you enter what each investor has already funded, so that the unfunded column is real rather than theoretical. An allocation that exceeds an investor's unfunded commitment is not a rounding problem — it is a default, an exclusion or a transfer you have not picked up.</t>
  </si>
  <si>
    <t xml:space="preserve">The distribution</t>
  </si>
  <si>
    <t xml:space="preserve">Gross cash in, deductions, waterfall, then investor notices.</t>
  </si>
  <si>
    <t xml:space="preserve">From gross proceeds to distributable cash</t>
  </si>
  <si>
    <t xml:space="preserve">Gross cash received</t>
  </si>
  <si>
    <t xml:space="preserve">Taxes withheld</t>
  </si>
  <si>
    <t xml:space="preserve">Transaction expenses</t>
  </si>
  <si>
    <t xml:space="preserve">Reserve retained</t>
  </si>
  <si>
    <t xml:space="preserve">Distributable cash</t>
  </si>
  <si>
    <t xml:space="preserve">Of which recallable</t>
  </si>
  <si>
    <t xml:space="preserve">Carry share applied at this distribution</t>
  </si>
  <si>
    <t xml:space="preserve">Is the fund past its preferred return?</t>
  </si>
  <si>
    <t xml:space="preserve">Carry payable</t>
  </si>
  <si>
    <t xml:space="preserve">To the investors</t>
  </si>
  <si>
    <t xml:space="preserve">Distribution</t>
  </si>
  <si>
    <t xml:space="preserve">Unfunded restored</t>
  </si>
  <si>
    <t xml:space="preserve">Cumulative distributed</t>
  </si>
  <si>
    <t xml:space="preserve">Bank details verified?</t>
  </si>
  <si>
    <t xml:space="preserve">Check</t>
  </si>
  <si>
    <t xml:space="preserve">Notice population reconciles to approved cash</t>
  </si>
  <si>
    <t xml:space="preserve">Payments cleared for release</t>
  </si>
  <si>
    <t xml:space="preserve">Recallable treatment is a document question with a cash consequence: a distribution that restores unfunded commitment is not the same asset to an investor as one that does not, and reporting it as though it were overstates what has actually been returned.</t>
  </si>
  <si>
    <t xml:space="preserve">The roll</t>
  </si>
  <si>
    <t xml:space="preserve">Opening, activity, allocations, closing — and the tie to net asset value.</t>
  </si>
  <si>
    <t xml:space="preserve">Opening capital</t>
  </si>
  <si>
    <t xml:space="preserve">Contributions</t>
  </si>
  <si>
    <t xml:space="preserve">Distributions</t>
  </si>
  <si>
    <t xml:space="preserve">Income allocated</t>
  </si>
  <si>
    <t xml:space="preserve">Expenses allocated</t>
  </si>
  <si>
    <t xml:space="preserve">Unrealised gain allocated</t>
  </si>
  <si>
    <t xml:space="preserve">Carry allocated</t>
  </si>
  <si>
    <t xml:space="preserve">Closing capital</t>
  </si>
  <si>
    <t xml:space="preserve">Income</t>
  </si>
  <si>
    <t xml:space="preserve">Expenses</t>
  </si>
  <si>
    <t xml:space="preserve">Unrealised gain</t>
  </si>
  <si>
    <t xml:space="preserve">Carry</t>
  </si>
  <si>
    <t xml:space="preserve">Fund net asset value</t>
  </si>
  <si>
    <t xml:space="preserve">Sum of investor capital accounts</t>
  </si>
  <si>
    <t xml:space="preserve">Difference</t>
  </si>
  <si>
    <t xml:space="preserve">This is the reconciliation that stops a bad quarter becoming a restatement. Investor capital accounts that do not sum to net asset value mean one of the two is wrong, and the report goes out with the error in it unless something checks.</t>
  </si>
</sst>
</file>

<file path=xl/styles.xml><?xml version="1.0" encoding="utf-8"?>
<styleSheet xmlns="http://schemas.openxmlformats.org/spreadsheetml/2006/main">
  <numFmts count="5">
    <numFmt numFmtId="164" formatCode="General"/>
    <numFmt numFmtId="165" formatCode="#,##0.00"/>
    <numFmt numFmtId="166" formatCode="0.0000%"/>
    <numFmt numFmtId="167" formatCode="0.0%"/>
    <numFmt numFmtId="168" formatCode="dd/mm/yyyy"/>
  </numFmts>
  <fonts count="13">
    <font>
      <sz val="11"/>
      <color theme="1"/>
      <name val="Calibri"/>
      <family val="2"/>
      <charset val="1"/>
    </font>
    <font>
      <sz val="10"/>
      <name val="Arial"/>
      <family val="0"/>
    </font>
    <font>
      <sz val="10"/>
      <name val="Arial"/>
      <family val="0"/>
    </font>
    <font>
      <sz val="10"/>
      <name val="Arial"/>
      <family val="0"/>
    </font>
    <font>
      <b val="true"/>
      <sz val="14"/>
      <color rgb="FF14171D"/>
      <name val="Arial"/>
      <family val="0"/>
      <charset val="1"/>
    </font>
    <font>
      <i val="true"/>
      <sz val="9"/>
      <color rgb="FF555555"/>
      <name val="Arial"/>
      <family val="0"/>
      <charset val="1"/>
    </font>
    <font>
      <sz val="10"/>
      <name val="Arial"/>
      <family val="0"/>
      <charset val="1"/>
    </font>
    <font>
      <b val="true"/>
      <sz val="11"/>
      <color rgb="FF14171D"/>
      <name val="Arial"/>
      <family val="0"/>
      <charset val="1"/>
    </font>
    <font>
      <b val="true"/>
      <sz val="10"/>
      <color rgb="FFFFFFFF"/>
      <name val="Arial"/>
      <family val="0"/>
      <charset val="1"/>
    </font>
    <font>
      <sz val="10"/>
      <color rgb="FF0000FF"/>
      <name val="Arial"/>
      <family val="0"/>
      <charset val="1"/>
    </font>
    <font>
      <b val="true"/>
      <sz val="10"/>
      <name val="Arial"/>
      <family val="0"/>
      <charset val="1"/>
    </font>
    <font>
      <sz val="9"/>
      <color rgb="FF555555"/>
      <name val="Arial"/>
      <family val="0"/>
      <charset val="1"/>
    </font>
    <font>
      <sz val="10"/>
      <color rgb="FF008000"/>
      <name val="Arial"/>
      <family val="0"/>
      <charset val="1"/>
    </font>
  </fonts>
  <fills count="5">
    <fill>
      <patternFill patternType="none"/>
    </fill>
    <fill>
      <patternFill patternType="gray125"/>
    </fill>
    <fill>
      <patternFill patternType="solid">
        <fgColor rgb="FF14171D"/>
        <bgColor rgb="FF000000"/>
      </patternFill>
    </fill>
    <fill>
      <patternFill patternType="solid">
        <fgColor rgb="FFEAF1FB"/>
        <bgColor rgb="FFFFFFFF"/>
      </patternFill>
    </fill>
    <fill>
      <patternFill patternType="solid">
        <fgColor rgb="FFFFFF00"/>
        <bgColor rgb="FFFFFF00"/>
      </patternFill>
    </fill>
  </fills>
  <borders count="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thin">
        <color rgb="FF333333"/>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1" xfId="0" applyFont="true" applyBorder="true" applyAlignment="true" applyProtection="false">
      <alignment horizontal="center" vertical="bottom" textRotation="0" wrapText="true" indent="0" shrinkToFit="false"/>
      <protection locked="true" hidden="false"/>
    </xf>
    <xf numFmtId="164" fontId="9" fillId="3" borderId="1" xfId="0" applyFont="true" applyBorder="true" applyAlignment="false" applyProtection="false">
      <alignment horizontal="general" vertical="bottom" textRotation="0" wrapText="false" indent="0" shrinkToFit="false"/>
      <protection locked="true" hidden="false"/>
    </xf>
    <xf numFmtId="165" fontId="9" fillId="3"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7" fontId="9" fillId="3"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0" fillId="0" borderId="2" xfId="0" applyFont="true" applyBorder="tru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10" fillId="4" borderId="0" xfId="0" applyFont="true" applyBorder="false" applyAlignment="false" applyProtection="false">
      <alignment horizontal="general" vertical="bottom" textRotation="0" wrapText="false" indent="0" shrinkToFit="false"/>
      <protection locked="true" hidden="false"/>
    </xf>
    <xf numFmtId="168" fontId="9" fillId="3"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5" fontId="12"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4" fontId="9" fillId="3" borderId="1" xfId="0" applyFont="true" applyBorder="true" applyAlignment="true" applyProtection="false">
      <alignment horizontal="center" vertical="bottom" textRotation="0" wrapText="false" indent="0" shrinkToFit="false"/>
      <protection locked="true" hidden="false"/>
    </xf>
    <xf numFmtId="165" fontId="10" fillId="0"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9" fillId="4"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FFFCC"/>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14171D"/>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23.85" hidden="false" customHeight="false" outlineLevel="0" collapsed="false">
      <c r="A5" s="3" t="s">
        <v>2</v>
      </c>
    </row>
    <row r="7" customFormat="false" ht="15" hidden="false" customHeight="false" outlineLevel="0" collapsed="false">
      <c r="A7" s="4" t="s">
        <v>3</v>
      </c>
    </row>
    <row r="8" customFormat="false" ht="23.85" hidden="false" customHeight="false" outlineLevel="0" collapsed="false">
      <c r="A8" s="3" t="s">
        <v>4</v>
      </c>
    </row>
    <row r="10" customFormat="false" ht="15" hidden="false" customHeight="false" outlineLevel="0" collapsed="false">
      <c r="A10" s="4" t="s">
        <v>5</v>
      </c>
    </row>
    <row r="11" customFormat="false" ht="15" hidden="false" customHeight="false" outlineLevel="0" collapsed="false">
      <c r="A11" s="3" t="s">
        <v>6</v>
      </c>
    </row>
    <row r="12" customFormat="false" ht="15" hidden="false" customHeight="false" outlineLevel="0" collapsed="false">
      <c r="A12" s="3" t="s">
        <v>7</v>
      </c>
    </row>
    <row r="13" customFormat="false" ht="15" hidden="false" customHeight="false" outlineLevel="0" collapsed="false">
      <c r="A13" s="3" t="s">
        <v>8</v>
      </c>
    </row>
    <row r="14" customFormat="false" ht="15" hidden="false" customHeight="false" outlineLevel="0" collapsed="false">
      <c r="A14" s="3" t="s">
        <v>9</v>
      </c>
    </row>
    <row r="16" customFormat="false" ht="15" hidden="false" customHeight="false" outlineLevel="0" collapsed="false">
      <c r="A16" s="3" t="s">
        <v>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8"/>
    <col collapsed="false" customWidth="true" hidden="false" outlineLevel="0" max="7" min="3" style="0" width="16"/>
    <col collapsed="false" customWidth="true" hidden="false" outlineLevel="0" max="8" min="8" style="0" width="38"/>
  </cols>
  <sheetData>
    <row r="1" customFormat="false" ht="17.35" hidden="false" customHeight="false" outlineLevel="0" collapsed="false">
      <c r="A1" s="1" t="s">
        <v>11</v>
      </c>
    </row>
    <row r="2" customFormat="false" ht="15" hidden="false" customHeight="false" outlineLevel="0" collapsed="false">
      <c r="A2" s="2" t="s">
        <v>12</v>
      </c>
    </row>
    <row r="5" customFormat="false" ht="23.85" hidden="false" customHeight="false" outlineLevel="0" collapsed="false">
      <c r="A5" s="5" t="s">
        <v>13</v>
      </c>
      <c r="B5" s="5" t="s">
        <v>14</v>
      </c>
      <c r="C5" s="5" t="s">
        <v>15</v>
      </c>
      <c r="D5" s="5" t="s">
        <v>16</v>
      </c>
      <c r="E5" s="5" t="s">
        <v>17</v>
      </c>
      <c r="F5" s="5" t="s">
        <v>18</v>
      </c>
      <c r="G5" s="5" t="s">
        <v>19</v>
      </c>
      <c r="H5" s="5" t="s">
        <v>20</v>
      </c>
    </row>
    <row r="6" customFormat="false" ht="15" hidden="false" customHeight="false" outlineLevel="0" collapsed="false">
      <c r="A6" s="6" t="s">
        <v>21</v>
      </c>
      <c r="B6" s="7" t="n">
        <v>80</v>
      </c>
      <c r="C6" s="8" t="n">
        <f aca="false">IFERROR(IF(F6="Yes","",B6/$B$20),"")</f>
        <v>0.340425531914894</v>
      </c>
      <c r="D6" s="9" t="n">
        <v>0.015</v>
      </c>
      <c r="E6" s="6" t="s">
        <v>22</v>
      </c>
      <c r="F6" s="6" t="s">
        <v>23</v>
      </c>
      <c r="G6" s="6" t="s">
        <v>24</v>
      </c>
      <c r="H6" s="6"/>
    </row>
    <row r="7" customFormat="false" ht="15" hidden="false" customHeight="false" outlineLevel="0" collapsed="false">
      <c r="A7" s="6" t="s">
        <v>25</v>
      </c>
      <c r="B7" s="7" t="n">
        <v>55</v>
      </c>
      <c r="C7" s="8" t="n">
        <f aca="false">IFERROR(IF(F7="Yes","",B7/$B$20),"")</f>
        <v>0.234042553191489</v>
      </c>
      <c r="D7" s="9" t="n">
        <v>0.015</v>
      </c>
      <c r="E7" s="6" t="s">
        <v>22</v>
      </c>
      <c r="F7" s="6" t="s">
        <v>23</v>
      </c>
      <c r="G7" s="6" t="s">
        <v>24</v>
      </c>
      <c r="H7" s="6"/>
    </row>
    <row r="8" customFormat="false" ht="15" hidden="false" customHeight="false" outlineLevel="0" collapsed="false">
      <c r="A8" s="6" t="s">
        <v>26</v>
      </c>
      <c r="B8" s="7" t="n">
        <v>45</v>
      </c>
      <c r="C8" s="8" t="n">
        <f aca="false">IFERROR(IF(F8="Yes","",B8/$B$20),"")</f>
        <v>0.191489361702128</v>
      </c>
      <c r="D8" s="9" t="n">
        <v>0.0175</v>
      </c>
      <c r="E8" s="6" t="s">
        <v>27</v>
      </c>
      <c r="F8" s="6" t="s">
        <v>23</v>
      </c>
      <c r="G8" s="6" t="s">
        <v>24</v>
      </c>
      <c r="H8" s="6"/>
    </row>
    <row r="9" customFormat="false" ht="15" hidden="false" customHeight="false" outlineLevel="0" collapsed="false">
      <c r="A9" s="6" t="s">
        <v>28</v>
      </c>
      <c r="B9" s="7" t="n">
        <v>30</v>
      </c>
      <c r="C9" s="8" t="n">
        <f aca="false">IFERROR(IF(F9="Yes","",B9/$B$20),"")</f>
        <v>0.127659574468085</v>
      </c>
      <c r="D9" s="9" t="n">
        <v>0.0175</v>
      </c>
      <c r="E9" s="6" t="s">
        <v>27</v>
      </c>
      <c r="F9" s="6" t="s">
        <v>23</v>
      </c>
      <c r="G9" s="6" t="s">
        <v>29</v>
      </c>
      <c r="H9" s="6"/>
    </row>
    <row r="10" customFormat="false" ht="15" hidden="false" customHeight="false" outlineLevel="0" collapsed="false">
      <c r="A10" s="6" t="s">
        <v>30</v>
      </c>
      <c r="B10" s="7" t="n">
        <v>25</v>
      </c>
      <c r="C10" s="8" t="n">
        <f aca="false">IFERROR(IF(F10="Yes","",B10/$B$20),"")</f>
        <v>0.106382978723404</v>
      </c>
      <c r="D10" s="9" t="n">
        <v>0.015</v>
      </c>
      <c r="E10" s="6" t="s">
        <v>22</v>
      </c>
      <c r="F10" s="6" t="s">
        <v>23</v>
      </c>
      <c r="G10" s="6" t="s">
        <v>29</v>
      </c>
      <c r="H10" s="6"/>
    </row>
    <row r="11" customFormat="false" ht="15" hidden="false" customHeight="false" outlineLevel="0" collapsed="false">
      <c r="A11" s="6" t="s">
        <v>31</v>
      </c>
      <c r="B11" s="7" t="n">
        <v>15</v>
      </c>
      <c r="C11" s="8" t="str">
        <f aca="false">IFERROR(IF(F11="Yes","",B11/$B$20),"")</f>
        <v/>
      </c>
      <c r="D11" s="9" t="n">
        <v>0</v>
      </c>
      <c r="E11" s="6" t="s">
        <v>32</v>
      </c>
      <c r="F11" s="6" t="s">
        <v>33</v>
      </c>
      <c r="G11" s="6" t="s">
        <v>24</v>
      </c>
      <c r="H11" s="6"/>
    </row>
    <row r="12" customFormat="false" ht="15" hidden="false" customHeight="false" outlineLevel="0" collapsed="false">
      <c r="A12" s="6"/>
      <c r="B12" s="7"/>
      <c r="C12" s="8" t="n">
        <f aca="false">IFERROR(IF(F12="Yes","",B12/$B$20),"")</f>
        <v>0</v>
      </c>
      <c r="D12" s="6"/>
      <c r="E12" s="6"/>
      <c r="F12" s="6"/>
      <c r="G12" s="6"/>
      <c r="H12" s="6"/>
    </row>
    <row r="13" customFormat="false" ht="15" hidden="false" customHeight="false" outlineLevel="0" collapsed="false">
      <c r="A13" s="6"/>
      <c r="B13" s="7"/>
      <c r="C13" s="8" t="n">
        <f aca="false">IFERROR(IF(F13="Yes","",B13/$B$20),"")</f>
        <v>0</v>
      </c>
      <c r="D13" s="6"/>
      <c r="E13" s="6"/>
      <c r="F13" s="6"/>
      <c r="G13" s="6"/>
      <c r="H13" s="6"/>
    </row>
    <row r="14" customFormat="false" ht="15" hidden="false" customHeight="false" outlineLevel="0" collapsed="false">
      <c r="A14" s="6"/>
      <c r="B14" s="7"/>
      <c r="C14" s="8" t="n">
        <f aca="false">IFERROR(IF(F14="Yes","",B14/$B$20),"")</f>
        <v>0</v>
      </c>
      <c r="D14" s="6"/>
      <c r="E14" s="6"/>
      <c r="F14" s="6"/>
      <c r="G14" s="6"/>
      <c r="H14" s="6"/>
    </row>
    <row r="15" customFormat="false" ht="15" hidden="false" customHeight="false" outlineLevel="0" collapsed="false">
      <c r="A15" s="6"/>
      <c r="B15" s="7"/>
      <c r="C15" s="8" t="n">
        <f aca="false">IFERROR(IF(F15="Yes","",B15/$B$20),"")</f>
        <v>0</v>
      </c>
      <c r="D15" s="6"/>
      <c r="E15" s="6"/>
      <c r="F15" s="6"/>
      <c r="G15" s="6"/>
      <c r="H15" s="6"/>
    </row>
    <row r="16" customFormat="false" ht="15" hidden="false" customHeight="false" outlineLevel="0" collapsed="false">
      <c r="A16" s="6"/>
      <c r="B16" s="7"/>
      <c r="C16" s="8" t="n">
        <f aca="false">IFERROR(IF(F16="Yes","",B16/$B$20),"")</f>
        <v>0</v>
      </c>
      <c r="D16" s="6"/>
      <c r="E16" s="6"/>
      <c r="F16" s="6"/>
      <c r="G16" s="6"/>
      <c r="H16" s="6"/>
    </row>
    <row r="17" customFormat="false" ht="15" hidden="false" customHeight="false" outlineLevel="0" collapsed="false">
      <c r="A17" s="6"/>
      <c r="B17" s="7"/>
      <c r="C17" s="8" t="n">
        <f aca="false">IFERROR(IF(F17="Yes","",B17/$B$20),"")</f>
        <v>0</v>
      </c>
      <c r="D17" s="6"/>
      <c r="E17" s="6"/>
      <c r="F17" s="6"/>
      <c r="G17" s="6"/>
      <c r="H17" s="6"/>
    </row>
    <row r="19" customFormat="false" ht="15" hidden="false" customHeight="false" outlineLevel="0" collapsed="false">
      <c r="A19" s="10" t="s">
        <v>34</v>
      </c>
      <c r="B19" s="11" t="n">
        <f aca="false">SUM(B6:B17)</f>
        <v>250</v>
      </c>
    </row>
    <row r="20" customFormat="false" ht="15" hidden="false" customHeight="false" outlineLevel="0" collapsed="false">
      <c r="A20" s="10" t="s">
        <v>35</v>
      </c>
      <c r="B20" s="12" t="n">
        <f aca="false">SUMIF(F6:F17,"No",B6:B17)</f>
        <v>235</v>
      </c>
    </row>
    <row r="21" customFormat="false" ht="15" hidden="false" customHeight="false" outlineLevel="0" collapsed="false">
      <c r="A21" s="10" t="s">
        <v>36</v>
      </c>
      <c r="C21" s="13" t="n">
        <f aca="false">IFERROR(SUM(C6:C17),"")</f>
        <v>1</v>
      </c>
    </row>
    <row r="22" customFormat="false" ht="15" hidden="false" customHeight="false" outlineLevel="0" collapsed="false">
      <c r="A22" s="10" t="s">
        <v>37</v>
      </c>
      <c r="B22" s="14" t="str">
        <f aca="false">IF(ABS(SUM(C6:C17)-1)&lt;0.000001,"OK — the participating percentages total 100%","CHECK — the participation percentages do not total 100%")</f>
        <v>OK — the participating percentages total 100%</v>
      </c>
      <c r="C22" s="14"/>
      <c r="D22" s="14"/>
      <c r="E22" s="14"/>
      <c r="F22" s="14"/>
      <c r="G22" s="14"/>
      <c r="H22" s="14"/>
    </row>
    <row r="24" customFormat="false" ht="15" hidden="false" customHeight="true" outlineLevel="0" collapsed="false">
      <c r="A24" s="15" t="s">
        <v>38</v>
      </c>
      <c r="B24" s="15"/>
      <c r="C24" s="15"/>
      <c r="D24" s="15"/>
      <c r="E24" s="15"/>
      <c r="F24" s="15"/>
      <c r="G24" s="15"/>
      <c r="H24" s="15"/>
    </row>
    <row r="25" customFormat="false" ht="15" hidden="false" customHeight="false" outlineLevel="0" collapsed="false">
      <c r="A25" s="15"/>
      <c r="B25" s="15"/>
      <c r="C25" s="15"/>
      <c r="D25" s="15"/>
      <c r="E25" s="15"/>
      <c r="F25" s="15"/>
      <c r="G25" s="15"/>
      <c r="H25" s="15"/>
    </row>
    <row r="26" customFormat="false" ht="15" hidden="false" customHeight="false" outlineLevel="0" collapsed="false">
      <c r="A26" s="15"/>
      <c r="B26" s="15"/>
      <c r="C26" s="15"/>
      <c r="D26" s="15"/>
      <c r="E26" s="15"/>
      <c r="F26" s="15"/>
      <c r="G26" s="15"/>
      <c r="H26" s="15"/>
    </row>
  </sheetData>
  <mergeCells count="2">
    <mergeCell ref="B22:H22"/>
    <mergeCell ref="A24:H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7" min="2" style="0" width="18"/>
    <col collapsed="false" customWidth="true" hidden="false" outlineLevel="0" max="8" min="8" style="0" width="34"/>
  </cols>
  <sheetData>
    <row r="1" customFormat="false" ht="17.35" hidden="false" customHeight="false" outlineLevel="0" collapsed="false">
      <c r="A1" s="1" t="s">
        <v>39</v>
      </c>
    </row>
    <row r="2" customFormat="false" ht="15" hidden="false" customHeight="false" outlineLevel="0" collapsed="false">
      <c r="A2" s="2" t="s">
        <v>40</v>
      </c>
    </row>
    <row r="4" customFormat="false" ht="15" hidden="false" customHeight="false" outlineLevel="0" collapsed="false">
      <c r="A4" s="16" t="s">
        <v>41</v>
      </c>
    </row>
    <row r="5" customFormat="false" ht="15" hidden="false" customHeight="false" outlineLevel="0" collapsed="false">
      <c r="A5" s="17" t="s">
        <v>42</v>
      </c>
      <c r="C5" s="7" t="n">
        <v>24</v>
      </c>
    </row>
    <row r="6" customFormat="false" ht="15" hidden="false" customHeight="false" outlineLevel="0" collapsed="false">
      <c r="A6" s="17" t="s">
        <v>43</v>
      </c>
      <c r="C6" s="7" t="n">
        <v>1.6</v>
      </c>
    </row>
    <row r="7" customFormat="false" ht="15" hidden="false" customHeight="false" outlineLevel="0" collapsed="false">
      <c r="A7" s="17" t="s">
        <v>44</v>
      </c>
      <c r="C7" s="7" t="n">
        <v>0.4</v>
      </c>
    </row>
    <row r="8" customFormat="false" ht="15" hidden="false" customHeight="false" outlineLevel="0" collapsed="false">
      <c r="A8" s="17" t="s">
        <v>45</v>
      </c>
      <c r="C8" s="7" t="n">
        <v>0</v>
      </c>
    </row>
    <row r="9" customFormat="false" ht="15" hidden="false" customHeight="false" outlineLevel="0" collapsed="false">
      <c r="A9" s="17" t="s">
        <v>46</v>
      </c>
      <c r="C9" s="7" t="n">
        <v>0</v>
      </c>
    </row>
    <row r="10" customFormat="false" ht="15" hidden="false" customHeight="false" outlineLevel="0" collapsed="false">
      <c r="A10" s="17" t="s">
        <v>47</v>
      </c>
      <c r="C10" s="7" t="n">
        <v>-1</v>
      </c>
    </row>
    <row r="11" customFormat="false" ht="15" hidden="false" customHeight="false" outlineLevel="0" collapsed="false">
      <c r="A11" s="17" t="s">
        <v>48</v>
      </c>
      <c r="C11" s="7" t="n">
        <v>0</v>
      </c>
    </row>
    <row r="13" customFormat="false" ht="15" hidden="false" customHeight="false" outlineLevel="0" collapsed="false">
      <c r="A13" s="10" t="s">
        <v>49</v>
      </c>
      <c r="C13" s="18" t="n">
        <f aca="false">SUM(C5:C11)</f>
        <v>25</v>
      </c>
    </row>
    <row r="14" customFormat="false" ht="15" hidden="false" customHeight="false" outlineLevel="0" collapsed="false">
      <c r="A14" s="17" t="s">
        <v>50</v>
      </c>
      <c r="C14" s="6" t="s">
        <v>51</v>
      </c>
      <c r="D14" s="6"/>
      <c r="E14" s="6"/>
      <c r="F14" s="6"/>
      <c r="G14" s="6"/>
      <c r="H14" s="6"/>
    </row>
    <row r="15" customFormat="false" ht="15" hidden="false" customHeight="false" outlineLevel="0" collapsed="false">
      <c r="A15" s="17" t="s">
        <v>52</v>
      </c>
      <c r="C15" s="6" t="s">
        <v>33</v>
      </c>
    </row>
    <row r="16" customFormat="false" ht="15" hidden="false" customHeight="false" outlineLevel="0" collapsed="false">
      <c r="A16" s="17" t="s">
        <v>53</v>
      </c>
      <c r="C16" s="19"/>
    </row>
    <row r="18" customFormat="false" ht="15" hidden="false" customHeight="false" outlineLevel="0" collapsed="false">
      <c r="A18" s="16" t="s">
        <v>54</v>
      </c>
    </row>
    <row r="19" customFormat="false" ht="23.85" hidden="false" customHeight="false" outlineLevel="0" collapsed="false">
      <c r="A19" s="5" t="s">
        <v>13</v>
      </c>
      <c r="B19" s="5" t="s">
        <v>14</v>
      </c>
      <c r="C19" s="5" t="s">
        <v>15</v>
      </c>
      <c r="D19" s="5" t="s">
        <v>55</v>
      </c>
      <c r="E19" s="5" t="s">
        <v>56</v>
      </c>
      <c r="F19" s="5" t="s">
        <v>57</v>
      </c>
      <c r="G19" s="5" t="s">
        <v>58</v>
      </c>
      <c r="H19" s="5" t="s">
        <v>59</v>
      </c>
    </row>
    <row r="20" customFormat="false" ht="15" hidden="false" customHeight="false" outlineLevel="0" collapsed="false">
      <c r="A20" s="20" t="str">
        <f aca="false">'1. Register'!A6</f>
        <v>Kestrel Pension Trust</v>
      </c>
      <c r="B20" s="21" t="n">
        <f aca="false">'1. Register'!B6</f>
        <v>80</v>
      </c>
      <c r="C20" s="22" t="n">
        <f aca="false">'1. Register'!C6</f>
        <v>0.340425531914894</v>
      </c>
      <c r="D20" s="23" t="n">
        <f aca="false">IFERROR(IF(C20="",0,ROUND($C$13*C20,2)),0)</f>
        <v>8.51</v>
      </c>
      <c r="E20" s="7"/>
      <c r="F20" s="23" t="n">
        <f aca="false">IFERROR(B20-N(E20)-D20,"")</f>
        <v>71.49</v>
      </c>
      <c r="G20" s="24" t="n">
        <f aca="false">IFERROR(F20/B20,"")</f>
        <v>0.893625</v>
      </c>
      <c r="H20" s="25" t="str">
        <f aca="false">IF(D20=0,"",IF(D20&lt;=B20-N(E20),"within unfunded","EXCEEDS UNFUNDED"))</f>
        <v>within unfunded</v>
      </c>
    </row>
    <row r="21" customFormat="false" ht="15" hidden="false" customHeight="false" outlineLevel="0" collapsed="false">
      <c r="A21" s="20" t="str">
        <f aca="false">'1. Register'!A7</f>
        <v>Arden University Endowment</v>
      </c>
      <c r="B21" s="21" t="n">
        <f aca="false">'1. Register'!B7</f>
        <v>55</v>
      </c>
      <c r="C21" s="22" t="n">
        <f aca="false">'1. Register'!C7</f>
        <v>0.234042553191489</v>
      </c>
      <c r="D21" s="23" t="n">
        <f aca="false">IFERROR(IF(C21="",0,ROUND($C$13*C21,2)),0)</f>
        <v>5.85</v>
      </c>
      <c r="E21" s="7"/>
      <c r="F21" s="23" t="n">
        <f aca="false">IFERROR(B21-N(E21)-D21,"")</f>
        <v>49.15</v>
      </c>
      <c r="G21" s="24" t="n">
        <f aca="false">IFERROR(F21/B21,"")</f>
        <v>0.893636363636364</v>
      </c>
      <c r="H21" s="25" t="str">
        <f aca="false">IF(D21=0,"",IF(D21&lt;=B21-N(E21),"within unfunded","EXCEEDS UNFUNDED"))</f>
        <v>within unfunded</v>
      </c>
    </row>
    <row r="22" customFormat="false" ht="15" hidden="false" customHeight="false" outlineLevel="0" collapsed="false">
      <c r="A22" s="20" t="str">
        <f aca="false">'1. Register'!A8</f>
        <v>Brant Insurance</v>
      </c>
      <c r="B22" s="21" t="n">
        <f aca="false">'1. Register'!B8</f>
        <v>45</v>
      </c>
      <c r="C22" s="22" t="n">
        <f aca="false">'1. Register'!C8</f>
        <v>0.191489361702128</v>
      </c>
      <c r="D22" s="23" t="n">
        <f aca="false">IFERROR(IF(C22="",0,ROUND($C$13*C22,2)),0)</f>
        <v>4.79</v>
      </c>
      <c r="E22" s="7"/>
      <c r="F22" s="23" t="n">
        <f aca="false">IFERROR(B22-N(E22)-D22,"")</f>
        <v>40.21</v>
      </c>
      <c r="G22" s="24" t="n">
        <f aca="false">IFERROR(F22/B22,"")</f>
        <v>0.893555555555556</v>
      </c>
      <c r="H22" s="25" t="str">
        <f aca="false">IF(D22=0,"",IF(D22&lt;=B22-N(E22),"within unfunded","EXCEEDS UNFUNDED"))</f>
        <v>within unfunded</v>
      </c>
    </row>
    <row r="23" customFormat="false" ht="15" hidden="false" customHeight="false" outlineLevel="0" collapsed="false">
      <c r="A23" s="20" t="str">
        <f aca="false">'1. Register'!A9</f>
        <v>Holloway Family Office</v>
      </c>
      <c r="B23" s="21" t="n">
        <f aca="false">'1. Register'!B9</f>
        <v>30</v>
      </c>
      <c r="C23" s="22" t="n">
        <f aca="false">'1. Register'!C9</f>
        <v>0.127659574468085</v>
      </c>
      <c r="D23" s="23" t="n">
        <f aca="false">IFERROR(IF(C23="",0,ROUND($C$13*C23,2)),0)</f>
        <v>3.19</v>
      </c>
      <c r="E23" s="7"/>
      <c r="F23" s="23" t="n">
        <f aca="false">IFERROR(B23-N(E23)-D23,"")</f>
        <v>26.81</v>
      </c>
      <c r="G23" s="24" t="n">
        <f aca="false">IFERROR(F23/B23,"")</f>
        <v>0.893666666666667</v>
      </c>
      <c r="H23" s="25" t="str">
        <f aca="false">IF(D23=0,"",IF(D23&lt;=B23-N(E23),"within unfunded","EXCEEDS UNFUNDED"))</f>
        <v>within unfunded</v>
      </c>
    </row>
    <row r="24" customFormat="false" ht="15" hidden="false" customHeight="false" outlineLevel="0" collapsed="false">
      <c r="A24" s="20" t="str">
        <f aca="false">'1. Register'!A10</f>
        <v>Vestry Fund of Funds</v>
      </c>
      <c r="B24" s="21" t="n">
        <f aca="false">'1. Register'!B10</f>
        <v>25</v>
      </c>
      <c r="C24" s="22" t="n">
        <f aca="false">'1. Register'!C10</f>
        <v>0.106382978723404</v>
      </c>
      <c r="D24" s="23" t="n">
        <f aca="false">IFERROR(IF(C24="",0,ROUND($C$13*C24,2)),0)</f>
        <v>2.66</v>
      </c>
      <c r="E24" s="7"/>
      <c r="F24" s="23" t="n">
        <f aca="false">IFERROR(B24-N(E24)-D24,"")</f>
        <v>22.34</v>
      </c>
      <c r="G24" s="24" t="n">
        <f aca="false">IFERROR(F24/B24,"")</f>
        <v>0.8936</v>
      </c>
      <c r="H24" s="25" t="str">
        <f aca="false">IF(D24=0,"",IF(D24&lt;=B24-N(E24),"within unfunded","EXCEEDS UNFUNDED"))</f>
        <v>within unfunded</v>
      </c>
    </row>
    <row r="25" customFormat="false" ht="15" hidden="false" customHeight="false" outlineLevel="0" collapsed="false">
      <c r="A25" s="20" t="str">
        <f aca="false">'1. Register'!A11</f>
        <v>GP commitment vehicle</v>
      </c>
      <c r="B25" s="21" t="n">
        <f aca="false">'1. Register'!B11</f>
        <v>15</v>
      </c>
      <c r="C25" s="22" t="str">
        <f aca="false">'1. Register'!C11</f>
        <v/>
      </c>
      <c r="D25" s="23" t="n">
        <f aca="false">IFERROR(IF(C25="",0,ROUND($C$13*C25,2)),0)</f>
        <v>0</v>
      </c>
      <c r="E25" s="7"/>
      <c r="F25" s="23" t="n">
        <f aca="false">IFERROR(B25-N(E25)-D25,"")</f>
        <v>15</v>
      </c>
      <c r="G25" s="24" t="n">
        <f aca="false">IFERROR(F25/B25,"")</f>
        <v>1</v>
      </c>
      <c r="H25" s="25" t="str">
        <f aca="false">IF(D25=0,"",IF(D25&lt;=B25-N(E25),"within unfunded","EXCEEDS UNFUNDED"))</f>
        <v/>
      </c>
    </row>
    <row r="26" customFormat="false" ht="15" hidden="false" customHeight="false" outlineLevel="0" collapsed="false">
      <c r="A26" s="20" t="n">
        <f aca="false">'1. Register'!A12</f>
        <v>0</v>
      </c>
      <c r="B26" s="21" t="n">
        <f aca="false">'1. Register'!B12</f>
        <v>0</v>
      </c>
      <c r="C26" s="22" t="n">
        <f aca="false">'1. Register'!C12</f>
        <v>0</v>
      </c>
      <c r="D26" s="23" t="n">
        <f aca="false">IFERROR(IF(C26="",0,ROUND($C$13*C26,2)),0)</f>
        <v>0</v>
      </c>
      <c r="E26" s="7"/>
      <c r="F26" s="23" t="n">
        <f aca="false">IFERROR(B26-N(E26)-D26,"")</f>
        <v>0</v>
      </c>
      <c r="G26" s="24" t="str">
        <f aca="false">IFERROR(F26/B26,"")</f>
        <v/>
      </c>
      <c r="H26" s="25" t="str">
        <f aca="false">IF(D26=0,"",IF(D26&lt;=B26-N(E26),"within unfunded","EXCEEDS UNFUNDED"))</f>
        <v/>
      </c>
    </row>
    <row r="27" customFormat="false" ht="15" hidden="false" customHeight="false" outlineLevel="0" collapsed="false">
      <c r="A27" s="20" t="n">
        <f aca="false">'1. Register'!A13</f>
        <v>0</v>
      </c>
      <c r="B27" s="21" t="n">
        <f aca="false">'1. Register'!B13</f>
        <v>0</v>
      </c>
      <c r="C27" s="22" t="n">
        <f aca="false">'1. Register'!C13</f>
        <v>0</v>
      </c>
      <c r="D27" s="23" t="n">
        <f aca="false">IFERROR(IF(C27="",0,ROUND($C$13*C27,2)),0)</f>
        <v>0</v>
      </c>
      <c r="E27" s="7"/>
      <c r="F27" s="23" t="n">
        <f aca="false">IFERROR(B27-N(E27)-D27,"")</f>
        <v>0</v>
      </c>
      <c r="G27" s="24" t="str">
        <f aca="false">IFERROR(F27/B27,"")</f>
        <v/>
      </c>
      <c r="H27" s="25" t="str">
        <f aca="false">IF(D27=0,"",IF(D27&lt;=B27-N(E27),"within unfunded","EXCEEDS UNFUNDED"))</f>
        <v/>
      </c>
    </row>
    <row r="28" customFormat="false" ht="15" hidden="false" customHeight="false" outlineLevel="0" collapsed="false">
      <c r="A28" s="20" t="n">
        <f aca="false">'1. Register'!A14</f>
        <v>0</v>
      </c>
      <c r="B28" s="21" t="n">
        <f aca="false">'1. Register'!B14</f>
        <v>0</v>
      </c>
      <c r="C28" s="22" t="n">
        <f aca="false">'1. Register'!C14</f>
        <v>0</v>
      </c>
      <c r="D28" s="23" t="n">
        <f aca="false">IFERROR(IF(C28="",0,ROUND($C$13*C28,2)),0)</f>
        <v>0</v>
      </c>
      <c r="E28" s="7"/>
      <c r="F28" s="23" t="n">
        <f aca="false">IFERROR(B28-N(E28)-D28,"")</f>
        <v>0</v>
      </c>
      <c r="G28" s="24" t="str">
        <f aca="false">IFERROR(F28/B28,"")</f>
        <v/>
      </c>
      <c r="H28" s="25" t="str">
        <f aca="false">IF(D28=0,"",IF(D28&lt;=B28-N(E28),"within unfunded","EXCEEDS UNFUNDED"))</f>
        <v/>
      </c>
    </row>
    <row r="29" customFormat="false" ht="15" hidden="false" customHeight="false" outlineLevel="0" collapsed="false">
      <c r="A29" s="20" t="n">
        <f aca="false">'1. Register'!A15</f>
        <v>0</v>
      </c>
      <c r="B29" s="21" t="n">
        <f aca="false">'1. Register'!B15</f>
        <v>0</v>
      </c>
      <c r="C29" s="22" t="n">
        <f aca="false">'1. Register'!C15</f>
        <v>0</v>
      </c>
      <c r="D29" s="23" t="n">
        <f aca="false">IFERROR(IF(C29="",0,ROUND($C$13*C29,2)),0)</f>
        <v>0</v>
      </c>
      <c r="E29" s="7"/>
      <c r="F29" s="23" t="n">
        <f aca="false">IFERROR(B29-N(E29)-D29,"")</f>
        <v>0</v>
      </c>
      <c r="G29" s="24" t="str">
        <f aca="false">IFERROR(F29/B29,"")</f>
        <v/>
      </c>
      <c r="H29" s="25" t="str">
        <f aca="false">IF(D29=0,"",IF(D29&lt;=B29-N(E29),"within unfunded","EXCEEDS UNFUNDED"))</f>
        <v/>
      </c>
    </row>
    <row r="30" customFormat="false" ht="15" hidden="false" customHeight="false" outlineLevel="0" collapsed="false">
      <c r="A30" s="20" t="n">
        <f aca="false">'1. Register'!A16</f>
        <v>0</v>
      </c>
      <c r="B30" s="21" t="n">
        <f aca="false">'1. Register'!B16</f>
        <v>0</v>
      </c>
      <c r="C30" s="22" t="n">
        <f aca="false">'1. Register'!C16</f>
        <v>0</v>
      </c>
      <c r="D30" s="23" t="n">
        <f aca="false">IFERROR(IF(C30="",0,ROUND($C$13*C30,2)),0)</f>
        <v>0</v>
      </c>
      <c r="E30" s="7"/>
      <c r="F30" s="23" t="n">
        <f aca="false">IFERROR(B30-N(E30)-D30,"")</f>
        <v>0</v>
      </c>
      <c r="G30" s="24" t="str">
        <f aca="false">IFERROR(F30/B30,"")</f>
        <v/>
      </c>
      <c r="H30" s="25" t="str">
        <f aca="false">IF(D30=0,"",IF(D30&lt;=B30-N(E30),"within unfunded","EXCEEDS UNFUNDED"))</f>
        <v/>
      </c>
    </row>
    <row r="31" customFormat="false" ht="15" hidden="false" customHeight="false" outlineLevel="0" collapsed="false">
      <c r="A31" s="20" t="n">
        <f aca="false">'1. Register'!A17</f>
        <v>0</v>
      </c>
      <c r="B31" s="21" t="n">
        <f aca="false">'1. Register'!B17</f>
        <v>0</v>
      </c>
      <c r="C31" s="22" t="n">
        <f aca="false">'1. Register'!C17</f>
        <v>0</v>
      </c>
      <c r="D31" s="23" t="n">
        <f aca="false">IFERROR(IF(C31="",0,ROUND($C$13*C31,2)),0)</f>
        <v>0</v>
      </c>
      <c r="E31" s="7"/>
      <c r="F31" s="23" t="n">
        <f aca="false">IFERROR(B31-N(E31)-D31,"")</f>
        <v>0</v>
      </c>
      <c r="G31" s="24" t="str">
        <f aca="false">IFERROR(F31/B31,"")</f>
        <v/>
      </c>
      <c r="H31" s="25" t="str">
        <f aca="false">IF(D31=0,"",IF(D31&lt;=B31-N(E31),"within unfunded","EXCEEDS UNFUNDED"))</f>
        <v/>
      </c>
    </row>
    <row r="33" customFormat="false" ht="15" hidden="false" customHeight="false" outlineLevel="0" collapsed="false">
      <c r="A33" s="10" t="s">
        <v>60</v>
      </c>
      <c r="B33" s="11" t="n">
        <f aca="false">SUM(B20:B31)</f>
        <v>250</v>
      </c>
      <c r="D33" s="11" t="n">
        <f aca="false">SUM(D20:D31)</f>
        <v>25</v>
      </c>
      <c r="E33" s="11" t="n">
        <f aca="false">SUM(E20:E31)</f>
        <v>0</v>
      </c>
      <c r="F33" s="11" t="n">
        <f aca="false">SUM(F20:F31)</f>
        <v>225</v>
      </c>
    </row>
    <row r="35" customFormat="false" ht="15" hidden="false" customHeight="false" outlineLevel="0" collapsed="false">
      <c r="A35" s="10" t="s">
        <v>61</v>
      </c>
      <c r="B35" s="14" t="str">
        <f aca="false">IF(ABS(D33-C13)&lt;0.05,"OK","CHECK — rounding has moved the total; adjust the largest investor by the difference")</f>
        <v>OK</v>
      </c>
      <c r="C35" s="14"/>
      <c r="D35" s="14"/>
      <c r="E35" s="14"/>
      <c r="F35" s="14"/>
      <c r="G35" s="14"/>
      <c r="H35" s="14"/>
    </row>
    <row r="36" customFormat="false" ht="15" hidden="false" customHeight="false" outlineLevel="0" collapsed="false">
      <c r="A36" s="17" t="s">
        <v>62</v>
      </c>
      <c r="B36" s="26" t="n">
        <f aca="false">IFERROR(C13-D33,"")</f>
        <v>0</v>
      </c>
    </row>
    <row r="38" customFormat="false" ht="15" hidden="false" customHeight="true" outlineLevel="0" collapsed="false">
      <c r="A38" s="15" t="s">
        <v>63</v>
      </c>
      <c r="B38" s="15"/>
      <c r="C38" s="15"/>
      <c r="D38" s="15"/>
      <c r="E38" s="15"/>
      <c r="F38" s="15"/>
      <c r="G38" s="15"/>
      <c r="H38" s="15"/>
    </row>
    <row r="39" customFormat="false" ht="15" hidden="false" customHeight="false" outlineLevel="0" collapsed="false">
      <c r="A39" s="15"/>
      <c r="B39" s="15"/>
      <c r="C39" s="15"/>
      <c r="D39" s="15"/>
      <c r="E39" s="15"/>
      <c r="F39" s="15"/>
      <c r="G39" s="15"/>
      <c r="H39" s="15"/>
    </row>
    <row r="40" customFormat="false" ht="15" hidden="false" customHeight="false" outlineLevel="0" collapsed="false">
      <c r="A40" s="15"/>
      <c r="B40" s="15"/>
      <c r="C40" s="15"/>
      <c r="D40" s="15"/>
      <c r="E40" s="15"/>
      <c r="F40" s="15"/>
      <c r="G40" s="15"/>
      <c r="H40" s="15"/>
    </row>
    <row r="41" customFormat="false" ht="15" hidden="false" customHeight="false" outlineLevel="0" collapsed="false">
      <c r="A41" s="15"/>
      <c r="B41" s="15"/>
      <c r="C41" s="15"/>
      <c r="D41" s="15"/>
      <c r="E41" s="15"/>
      <c r="F41" s="15"/>
      <c r="G41" s="15"/>
      <c r="H41" s="15"/>
    </row>
  </sheetData>
  <mergeCells count="3">
    <mergeCell ref="C14:H14"/>
    <mergeCell ref="B35:H35"/>
    <mergeCell ref="A38:H4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7" min="2" style="0" width="18"/>
    <col collapsed="false" customWidth="true" hidden="false" outlineLevel="0" max="8" min="8" style="0" width="34"/>
  </cols>
  <sheetData>
    <row r="1" customFormat="false" ht="17.35" hidden="false" customHeight="false" outlineLevel="0" collapsed="false">
      <c r="A1" s="1" t="s">
        <v>64</v>
      </c>
    </row>
    <row r="2" customFormat="false" ht="15" hidden="false" customHeight="false" outlineLevel="0" collapsed="false">
      <c r="A2" s="2" t="s">
        <v>65</v>
      </c>
    </row>
    <row r="4" customFormat="false" ht="15" hidden="false" customHeight="false" outlineLevel="0" collapsed="false">
      <c r="A4" s="16" t="s">
        <v>66</v>
      </c>
    </row>
    <row r="5" customFormat="false" ht="15" hidden="false" customHeight="false" outlineLevel="0" collapsed="false">
      <c r="A5" s="17" t="s">
        <v>67</v>
      </c>
      <c r="C5" s="7" t="n">
        <v>40</v>
      </c>
    </row>
    <row r="6" customFormat="false" ht="15" hidden="false" customHeight="false" outlineLevel="0" collapsed="false">
      <c r="A6" s="17" t="s">
        <v>45</v>
      </c>
      <c r="C6" s="7" t="n">
        <v>-6</v>
      </c>
    </row>
    <row r="7" customFormat="false" ht="15" hidden="false" customHeight="false" outlineLevel="0" collapsed="false">
      <c r="A7" s="17" t="s">
        <v>68</v>
      </c>
      <c r="C7" s="7" t="n">
        <v>0</v>
      </c>
    </row>
    <row r="8" customFormat="false" ht="15" hidden="false" customHeight="false" outlineLevel="0" collapsed="false">
      <c r="A8" s="17" t="s">
        <v>69</v>
      </c>
      <c r="C8" s="7" t="n">
        <v>-0.5</v>
      </c>
    </row>
    <row r="9" customFormat="false" ht="15" hidden="false" customHeight="false" outlineLevel="0" collapsed="false">
      <c r="A9" s="17" t="s">
        <v>70</v>
      </c>
      <c r="C9" s="7" t="n">
        <v>-1.5</v>
      </c>
    </row>
    <row r="11" customFormat="false" ht="15" hidden="false" customHeight="false" outlineLevel="0" collapsed="false">
      <c r="A11" s="10" t="s">
        <v>71</v>
      </c>
      <c r="C11" s="18" t="n">
        <f aca="false">SUM(C5:C9)</f>
        <v>32</v>
      </c>
    </row>
    <row r="12" customFormat="false" ht="15" hidden="false" customHeight="false" outlineLevel="0" collapsed="false">
      <c r="A12" s="17" t="s">
        <v>72</v>
      </c>
      <c r="C12" s="7" t="n">
        <v>0</v>
      </c>
    </row>
    <row r="13" customFormat="false" ht="15" hidden="false" customHeight="false" outlineLevel="0" collapsed="false">
      <c r="A13" s="17" t="s">
        <v>73</v>
      </c>
      <c r="C13" s="9" t="n">
        <v>0.2</v>
      </c>
    </row>
    <row r="14" customFormat="false" ht="15" hidden="false" customHeight="false" outlineLevel="0" collapsed="false">
      <c r="A14" s="17" t="s">
        <v>74</v>
      </c>
      <c r="C14" s="6" t="s">
        <v>23</v>
      </c>
    </row>
    <row r="15" customFormat="false" ht="15" hidden="false" customHeight="false" outlineLevel="0" collapsed="false">
      <c r="A15" s="10" t="s">
        <v>75</v>
      </c>
      <c r="C15" s="12" t="n">
        <f aca="false">IF(C14="Yes",ROUND(C11*C13,2),0)</f>
        <v>0</v>
      </c>
    </row>
    <row r="16" customFormat="false" ht="15" hidden="false" customHeight="false" outlineLevel="0" collapsed="false">
      <c r="A16" s="10" t="s">
        <v>76</v>
      </c>
      <c r="C16" s="18" t="n">
        <f aca="false">C11-C15</f>
        <v>32</v>
      </c>
    </row>
    <row r="18" customFormat="false" ht="15" hidden="false" customHeight="false" outlineLevel="0" collapsed="false">
      <c r="A18" s="16" t="s">
        <v>54</v>
      </c>
    </row>
    <row r="19" customFormat="false" ht="23.85" hidden="false" customHeight="false" outlineLevel="0" collapsed="false">
      <c r="A19" s="5" t="s">
        <v>13</v>
      </c>
      <c r="B19" s="5" t="s">
        <v>15</v>
      </c>
      <c r="C19" s="5" t="s">
        <v>77</v>
      </c>
      <c r="D19" s="5" t="s">
        <v>72</v>
      </c>
      <c r="E19" s="5" t="s">
        <v>78</v>
      </c>
      <c r="F19" s="5" t="s">
        <v>79</v>
      </c>
      <c r="G19" s="5" t="s">
        <v>80</v>
      </c>
      <c r="H19" s="5" t="s">
        <v>81</v>
      </c>
    </row>
    <row r="20" customFormat="false" ht="15" hidden="false" customHeight="false" outlineLevel="0" collapsed="false">
      <c r="A20" s="20" t="str">
        <f aca="false">'1. Register'!A6</f>
        <v>Kestrel Pension Trust</v>
      </c>
      <c r="B20" s="22" t="n">
        <f aca="false">'1. Register'!C6</f>
        <v>0.340425531914894</v>
      </c>
      <c r="C20" s="23" t="n">
        <f aca="false">IFERROR(IF(B20="",0,ROUND($C$16*B20,2)),0)</f>
        <v>10.89</v>
      </c>
      <c r="D20" s="23" t="n">
        <f aca="false">IFERROR(IF($C$11=0,0,ROUND(C20*$C$12/$C$11,2)),0)</f>
        <v>0</v>
      </c>
      <c r="E20" s="23" t="n">
        <f aca="false">D20</f>
        <v>0</v>
      </c>
      <c r="F20" s="7"/>
      <c r="G20" s="27"/>
      <c r="H20" s="25" t="str">
        <f aca="false">IF(C20=0,"",IF(G20="Yes","releasable","HOLD — verify bank details"))</f>
        <v>HOLD — verify bank details</v>
      </c>
    </row>
    <row r="21" customFormat="false" ht="15" hidden="false" customHeight="false" outlineLevel="0" collapsed="false">
      <c r="A21" s="20" t="str">
        <f aca="false">'1. Register'!A7</f>
        <v>Arden University Endowment</v>
      </c>
      <c r="B21" s="22" t="n">
        <f aca="false">'1. Register'!C7</f>
        <v>0.234042553191489</v>
      </c>
      <c r="C21" s="23" t="n">
        <f aca="false">IFERROR(IF(B21="",0,ROUND($C$16*B21,2)),0)</f>
        <v>7.49</v>
      </c>
      <c r="D21" s="23" t="n">
        <f aca="false">IFERROR(IF($C$11=0,0,ROUND(C21*$C$12/$C$11,2)),0)</f>
        <v>0</v>
      </c>
      <c r="E21" s="23" t="n">
        <f aca="false">D21</f>
        <v>0</v>
      </c>
      <c r="F21" s="7"/>
      <c r="G21" s="27"/>
      <c r="H21" s="25" t="str">
        <f aca="false">IF(C21=0,"",IF(G21="Yes","releasable","HOLD — verify bank details"))</f>
        <v>HOLD — verify bank details</v>
      </c>
    </row>
    <row r="22" customFormat="false" ht="15" hidden="false" customHeight="false" outlineLevel="0" collapsed="false">
      <c r="A22" s="20" t="str">
        <f aca="false">'1. Register'!A8</f>
        <v>Brant Insurance</v>
      </c>
      <c r="B22" s="22" t="n">
        <f aca="false">'1. Register'!C8</f>
        <v>0.191489361702128</v>
      </c>
      <c r="C22" s="23" t="n">
        <f aca="false">IFERROR(IF(B22="",0,ROUND($C$16*B22,2)),0)</f>
        <v>6.13</v>
      </c>
      <c r="D22" s="23" t="n">
        <f aca="false">IFERROR(IF($C$11=0,0,ROUND(C22*$C$12/$C$11,2)),0)</f>
        <v>0</v>
      </c>
      <c r="E22" s="23" t="n">
        <f aca="false">D22</f>
        <v>0</v>
      </c>
      <c r="F22" s="7"/>
      <c r="G22" s="27"/>
      <c r="H22" s="25" t="str">
        <f aca="false">IF(C22=0,"",IF(G22="Yes","releasable","HOLD — verify bank details"))</f>
        <v>HOLD — verify bank details</v>
      </c>
    </row>
    <row r="23" customFormat="false" ht="15" hidden="false" customHeight="false" outlineLevel="0" collapsed="false">
      <c r="A23" s="20" t="str">
        <f aca="false">'1. Register'!A9</f>
        <v>Holloway Family Office</v>
      </c>
      <c r="B23" s="22" t="n">
        <f aca="false">'1. Register'!C9</f>
        <v>0.127659574468085</v>
      </c>
      <c r="C23" s="23" t="n">
        <f aca="false">IFERROR(IF(B23="",0,ROUND($C$16*B23,2)),0)</f>
        <v>4.09</v>
      </c>
      <c r="D23" s="23" t="n">
        <f aca="false">IFERROR(IF($C$11=0,0,ROUND(C23*$C$12/$C$11,2)),0)</f>
        <v>0</v>
      </c>
      <c r="E23" s="23" t="n">
        <f aca="false">D23</f>
        <v>0</v>
      </c>
      <c r="F23" s="7"/>
      <c r="G23" s="27"/>
      <c r="H23" s="25" t="str">
        <f aca="false">IF(C23=0,"",IF(G23="Yes","releasable","HOLD — verify bank details"))</f>
        <v>HOLD — verify bank details</v>
      </c>
    </row>
    <row r="24" customFormat="false" ht="15" hidden="false" customHeight="false" outlineLevel="0" collapsed="false">
      <c r="A24" s="20" t="str">
        <f aca="false">'1. Register'!A10</f>
        <v>Vestry Fund of Funds</v>
      </c>
      <c r="B24" s="22" t="n">
        <f aca="false">'1. Register'!C10</f>
        <v>0.106382978723404</v>
      </c>
      <c r="C24" s="23" t="n">
        <f aca="false">IFERROR(IF(B24="",0,ROUND($C$16*B24,2)),0)</f>
        <v>3.4</v>
      </c>
      <c r="D24" s="23" t="n">
        <f aca="false">IFERROR(IF($C$11=0,0,ROUND(C24*$C$12/$C$11,2)),0)</f>
        <v>0</v>
      </c>
      <c r="E24" s="23" t="n">
        <f aca="false">D24</f>
        <v>0</v>
      </c>
      <c r="F24" s="7"/>
      <c r="G24" s="27"/>
      <c r="H24" s="25" t="str">
        <f aca="false">IF(C24=0,"",IF(G24="Yes","releasable","HOLD — verify bank details"))</f>
        <v>HOLD — verify bank details</v>
      </c>
    </row>
    <row r="25" customFormat="false" ht="15" hidden="false" customHeight="false" outlineLevel="0" collapsed="false">
      <c r="A25" s="20" t="str">
        <f aca="false">'1. Register'!A11</f>
        <v>GP commitment vehicle</v>
      </c>
      <c r="B25" s="22" t="str">
        <f aca="false">'1. Register'!C11</f>
        <v/>
      </c>
      <c r="C25" s="23" t="n">
        <f aca="false">IFERROR(IF(B25="",0,ROUND($C$16*B25,2)),0)</f>
        <v>0</v>
      </c>
      <c r="D25" s="23" t="n">
        <f aca="false">IFERROR(IF($C$11=0,0,ROUND(C25*$C$12/$C$11,2)),0)</f>
        <v>0</v>
      </c>
      <c r="E25" s="23" t="n">
        <f aca="false">D25</f>
        <v>0</v>
      </c>
      <c r="F25" s="7"/>
      <c r="G25" s="27"/>
      <c r="H25" s="25" t="str">
        <f aca="false">IF(C25=0,"",IF(G25="Yes","releasable","HOLD — verify bank details"))</f>
        <v/>
      </c>
    </row>
    <row r="26" customFormat="false" ht="15" hidden="false" customHeight="false" outlineLevel="0" collapsed="false">
      <c r="A26" s="20" t="n">
        <f aca="false">'1. Register'!A12</f>
        <v>0</v>
      </c>
      <c r="B26" s="22" t="n">
        <f aca="false">'1. Register'!C12</f>
        <v>0</v>
      </c>
      <c r="C26" s="23" t="n">
        <f aca="false">IFERROR(IF(B26="",0,ROUND($C$16*B26,2)),0)</f>
        <v>0</v>
      </c>
      <c r="D26" s="23" t="n">
        <f aca="false">IFERROR(IF($C$11=0,0,ROUND(C26*$C$12/$C$11,2)),0)</f>
        <v>0</v>
      </c>
      <c r="E26" s="23" t="n">
        <f aca="false">D26</f>
        <v>0</v>
      </c>
      <c r="F26" s="7"/>
      <c r="G26" s="27"/>
      <c r="H26" s="25" t="str">
        <f aca="false">IF(C26=0,"",IF(G26="Yes","releasable","HOLD — verify bank details"))</f>
        <v/>
      </c>
    </row>
    <row r="27" customFormat="false" ht="15" hidden="false" customHeight="false" outlineLevel="0" collapsed="false">
      <c r="A27" s="20" t="n">
        <f aca="false">'1. Register'!A13</f>
        <v>0</v>
      </c>
      <c r="B27" s="22" t="n">
        <f aca="false">'1. Register'!C13</f>
        <v>0</v>
      </c>
      <c r="C27" s="23" t="n">
        <f aca="false">IFERROR(IF(B27="",0,ROUND($C$16*B27,2)),0)</f>
        <v>0</v>
      </c>
      <c r="D27" s="23" t="n">
        <f aca="false">IFERROR(IF($C$11=0,0,ROUND(C27*$C$12/$C$11,2)),0)</f>
        <v>0</v>
      </c>
      <c r="E27" s="23" t="n">
        <f aca="false">D27</f>
        <v>0</v>
      </c>
      <c r="F27" s="7"/>
      <c r="G27" s="27"/>
      <c r="H27" s="25" t="str">
        <f aca="false">IF(C27=0,"",IF(G27="Yes","releasable","HOLD — verify bank details"))</f>
        <v/>
      </c>
    </row>
    <row r="28" customFormat="false" ht="15" hidden="false" customHeight="false" outlineLevel="0" collapsed="false">
      <c r="A28" s="20" t="n">
        <f aca="false">'1. Register'!A14</f>
        <v>0</v>
      </c>
      <c r="B28" s="22" t="n">
        <f aca="false">'1. Register'!C14</f>
        <v>0</v>
      </c>
      <c r="C28" s="23" t="n">
        <f aca="false">IFERROR(IF(B28="",0,ROUND($C$16*B28,2)),0)</f>
        <v>0</v>
      </c>
      <c r="D28" s="23" t="n">
        <f aca="false">IFERROR(IF($C$11=0,0,ROUND(C28*$C$12/$C$11,2)),0)</f>
        <v>0</v>
      </c>
      <c r="E28" s="23" t="n">
        <f aca="false">D28</f>
        <v>0</v>
      </c>
      <c r="F28" s="7"/>
      <c r="G28" s="27"/>
      <c r="H28" s="25" t="str">
        <f aca="false">IF(C28=0,"",IF(G28="Yes","releasable","HOLD — verify bank details"))</f>
        <v/>
      </c>
    </row>
    <row r="29" customFormat="false" ht="15" hidden="false" customHeight="false" outlineLevel="0" collapsed="false">
      <c r="A29" s="20" t="n">
        <f aca="false">'1. Register'!A15</f>
        <v>0</v>
      </c>
      <c r="B29" s="22" t="n">
        <f aca="false">'1. Register'!C15</f>
        <v>0</v>
      </c>
      <c r="C29" s="23" t="n">
        <f aca="false">IFERROR(IF(B29="",0,ROUND($C$16*B29,2)),0)</f>
        <v>0</v>
      </c>
      <c r="D29" s="23" t="n">
        <f aca="false">IFERROR(IF($C$11=0,0,ROUND(C29*$C$12/$C$11,2)),0)</f>
        <v>0</v>
      </c>
      <c r="E29" s="23" t="n">
        <f aca="false">D29</f>
        <v>0</v>
      </c>
      <c r="F29" s="7"/>
      <c r="G29" s="27"/>
      <c r="H29" s="25" t="str">
        <f aca="false">IF(C29=0,"",IF(G29="Yes","releasable","HOLD — verify bank details"))</f>
        <v/>
      </c>
    </row>
    <row r="30" customFormat="false" ht="15" hidden="false" customHeight="false" outlineLevel="0" collapsed="false">
      <c r="A30" s="20" t="n">
        <f aca="false">'1. Register'!A16</f>
        <v>0</v>
      </c>
      <c r="B30" s="22" t="n">
        <f aca="false">'1. Register'!C16</f>
        <v>0</v>
      </c>
      <c r="C30" s="23" t="n">
        <f aca="false">IFERROR(IF(B30="",0,ROUND($C$16*B30,2)),0)</f>
        <v>0</v>
      </c>
      <c r="D30" s="23" t="n">
        <f aca="false">IFERROR(IF($C$11=0,0,ROUND(C30*$C$12/$C$11,2)),0)</f>
        <v>0</v>
      </c>
      <c r="E30" s="23" t="n">
        <f aca="false">D30</f>
        <v>0</v>
      </c>
      <c r="F30" s="7"/>
      <c r="G30" s="27"/>
      <c r="H30" s="25" t="str">
        <f aca="false">IF(C30=0,"",IF(G30="Yes","releasable","HOLD — verify bank details"))</f>
        <v/>
      </c>
    </row>
    <row r="31" customFormat="false" ht="15" hidden="false" customHeight="false" outlineLevel="0" collapsed="false">
      <c r="A31" s="20" t="n">
        <f aca="false">'1. Register'!A17</f>
        <v>0</v>
      </c>
      <c r="B31" s="22" t="n">
        <f aca="false">'1. Register'!C17</f>
        <v>0</v>
      </c>
      <c r="C31" s="23" t="n">
        <f aca="false">IFERROR(IF(B31="",0,ROUND($C$16*B31,2)),0)</f>
        <v>0</v>
      </c>
      <c r="D31" s="23" t="n">
        <f aca="false">IFERROR(IF($C$11=0,0,ROUND(C31*$C$12/$C$11,2)),0)</f>
        <v>0</v>
      </c>
      <c r="E31" s="23" t="n">
        <f aca="false">D31</f>
        <v>0</v>
      </c>
      <c r="F31" s="7"/>
      <c r="G31" s="27"/>
      <c r="H31" s="25" t="str">
        <f aca="false">IF(C31=0,"",IF(G31="Yes","releasable","HOLD — verify bank details"))</f>
        <v/>
      </c>
    </row>
    <row r="33" customFormat="false" ht="15" hidden="false" customHeight="false" outlineLevel="0" collapsed="false">
      <c r="A33" s="10" t="s">
        <v>60</v>
      </c>
      <c r="C33" s="11" t="n">
        <f aca="false">SUM(C20:C31)</f>
        <v>32</v>
      </c>
      <c r="D33" s="11" t="n">
        <f aca="false">SUM(D20:D31)</f>
        <v>0</v>
      </c>
      <c r="E33" s="11" t="n">
        <f aca="false">SUM(E20:E31)</f>
        <v>0</v>
      </c>
      <c r="F33" s="11" t="n">
        <f aca="false">SUM(F20:F31)</f>
        <v>0</v>
      </c>
    </row>
    <row r="35" customFormat="false" ht="15" hidden="false" customHeight="false" outlineLevel="0" collapsed="false">
      <c r="A35" s="10" t="s">
        <v>82</v>
      </c>
      <c r="B35" s="14" t="str">
        <f aca="false">IF(ABS(C33+C15-C11)&lt;0.05,"OK","CHECK — the notices do not total the approved cash")</f>
        <v>OK</v>
      </c>
      <c r="C35" s="14"/>
      <c r="D35" s="14"/>
      <c r="E35" s="14"/>
      <c r="F35" s="14"/>
      <c r="G35" s="14"/>
      <c r="H35" s="14"/>
    </row>
    <row r="36" customFormat="false" ht="15" hidden="false" customHeight="false" outlineLevel="0" collapsed="false">
      <c r="A36" s="17" t="s">
        <v>83</v>
      </c>
      <c r="B36" s="10" t="str">
        <f aca="false">COUNTIF(G20:G31,"Yes")&amp;" of "&amp;COUNTIF(C20:C31,"&gt;0")</f>
        <v>0 of 5</v>
      </c>
    </row>
    <row r="38" customFormat="false" ht="15" hidden="false" customHeight="true" outlineLevel="0" collapsed="false">
      <c r="A38" s="15" t="s">
        <v>84</v>
      </c>
      <c r="B38" s="15"/>
      <c r="C38" s="15"/>
      <c r="D38" s="15"/>
      <c r="E38" s="15"/>
      <c r="F38" s="15"/>
      <c r="G38" s="15"/>
      <c r="H38" s="15"/>
    </row>
    <row r="39" customFormat="false" ht="15" hidden="false" customHeight="false" outlineLevel="0" collapsed="false">
      <c r="A39" s="15"/>
      <c r="B39" s="15"/>
      <c r="C39" s="15"/>
      <c r="D39" s="15"/>
      <c r="E39" s="15"/>
      <c r="F39" s="15"/>
      <c r="G39" s="15"/>
      <c r="H39" s="15"/>
    </row>
    <row r="40" customFormat="false" ht="15" hidden="false" customHeight="false" outlineLevel="0" collapsed="false">
      <c r="A40" s="15"/>
      <c r="B40" s="15"/>
      <c r="C40" s="15"/>
      <c r="D40" s="15"/>
      <c r="E40" s="15"/>
      <c r="F40" s="15"/>
      <c r="G40" s="15"/>
      <c r="H40" s="15"/>
    </row>
    <row r="41" customFormat="false" ht="15" hidden="false" customHeight="false" outlineLevel="0" collapsed="false">
      <c r="A41" s="15"/>
      <c r="B41" s="15"/>
      <c r="C41" s="15"/>
      <c r="D41" s="15"/>
      <c r="E41" s="15"/>
      <c r="F41" s="15"/>
      <c r="G41" s="15"/>
      <c r="H41" s="15"/>
    </row>
  </sheetData>
  <mergeCells count="2">
    <mergeCell ref="B35:H35"/>
    <mergeCell ref="A38:H41"/>
  </mergeCells>
  <dataValidations count="1">
    <dataValidation allowBlank="true" errorStyle="stop" operator="between" showDropDown="false" showErrorMessage="false" showInputMessage="false" sqref="G20:G31"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9" min="2" style="0" width="16"/>
  </cols>
  <sheetData>
    <row r="1" customFormat="false" ht="17.35" hidden="false" customHeight="false" outlineLevel="0" collapsed="false">
      <c r="A1" s="1" t="s">
        <v>85</v>
      </c>
    </row>
    <row r="2" customFormat="false" ht="15" hidden="false" customHeight="false" outlineLevel="0" collapsed="false">
      <c r="A2" s="2" t="s">
        <v>86</v>
      </c>
    </row>
    <row r="5" customFormat="false" ht="23.85" hidden="false" customHeight="false" outlineLevel="0" collapsed="false">
      <c r="A5" s="5" t="s">
        <v>13</v>
      </c>
      <c r="B5" s="5" t="s">
        <v>87</v>
      </c>
      <c r="C5" s="5" t="s">
        <v>88</v>
      </c>
      <c r="D5" s="5" t="s">
        <v>89</v>
      </c>
      <c r="E5" s="5" t="s">
        <v>90</v>
      </c>
      <c r="F5" s="5" t="s">
        <v>91</v>
      </c>
      <c r="G5" s="5" t="s">
        <v>92</v>
      </c>
      <c r="H5" s="5" t="s">
        <v>93</v>
      </c>
      <c r="I5" s="5" t="s">
        <v>94</v>
      </c>
    </row>
    <row r="6" customFormat="false" ht="15" hidden="false" customHeight="false" outlineLevel="0" collapsed="false">
      <c r="A6" s="20" t="str">
        <f aca="false">'1. Register'!A6</f>
        <v>Kestrel Pension Trust</v>
      </c>
      <c r="B6" s="7" t="n">
        <v>32</v>
      </c>
      <c r="C6" s="21" t="n">
        <f aca="false">'2. Capital Call'!D20</f>
        <v>8.51</v>
      </c>
      <c r="D6" s="21" t="n">
        <f aca="false">-'3. Distribution'!C20</f>
        <v>-10.89</v>
      </c>
      <c r="E6" s="23" t="n">
        <f aca="false">IFERROR(IF('1. Register'!C6="",0,ROUND($E$20*'1. Register'!C6,2)),0)</f>
        <v>0</v>
      </c>
      <c r="F6" s="23" t="n">
        <f aca="false">IFERROR(IF('1. Register'!C6="",0,ROUND($F$20*'1. Register'!C6,2)),0)</f>
        <v>0</v>
      </c>
      <c r="G6" s="23" t="n">
        <f aca="false">IFERROR(IF('1. Register'!C6="",0,ROUND($G$20*'1. Register'!C6,2)),0)</f>
        <v>0</v>
      </c>
      <c r="H6" s="23" t="n">
        <f aca="false">IFERROR(IF('1. Register'!C6="",0,ROUND($H$20*'1. Register'!C6,2)),0)</f>
        <v>0</v>
      </c>
      <c r="I6" s="28" t="n">
        <f aca="false">N(B6)+C6+D6+E6+F6+G6+H6</f>
        <v>29.62</v>
      </c>
    </row>
    <row r="7" customFormat="false" ht="15" hidden="false" customHeight="false" outlineLevel="0" collapsed="false">
      <c r="A7" s="20" t="str">
        <f aca="false">'1. Register'!A7</f>
        <v>Arden University Endowment</v>
      </c>
      <c r="B7" s="7" t="n">
        <v>22</v>
      </c>
      <c r="C7" s="21" t="n">
        <f aca="false">'2. Capital Call'!D21</f>
        <v>5.85</v>
      </c>
      <c r="D7" s="21" t="n">
        <f aca="false">-'3. Distribution'!C21</f>
        <v>-7.49</v>
      </c>
      <c r="E7" s="23" t="n">
        <f aca="false">IFERROR(IF('1. Register'!C7="",0,ROUND($E$20*'1. Register'!C7,2)),0)</f>
        <v>0</v>
      </c>
      <c r="F7" s="23" t="n">
        <f aca="false">IFERROR(IF('1. Register'!C7="",0,ROUND($F$20*'1. Register'!C7,2)),0)</f>
        <v>0</v>
      </c>
      <c r="G7" s="23" t="n">
        <f aca="false">IFERROR(IF('1. Register'!C7="",0,ROUND($G$20*'1. Register'!C7,2)),0)</f>
        <v>0</v>
      </c>
      <c r="H7" s="23" t="n">
        <f aca="false">IFERROR(IF('1. Register'!C7="",0,ROUND($H$20*'1. Register'!C7,2)),0)</f>
        <v>0</v>
      </c>
      <c r="I7" s="28" t="n">
        <f aca="false">N(B7)+C7+D7+E7+F7+G7+H7</f>
        <v>20.36</v>
      </c>
    </row>
    <row r="8" customFormat="false" ht="15" hidden="false" customHeight="false" outlineLevel="0" collapsed="false">
      <c r="A8" s="20" t="str">
        <f aca="false">'1. Register'!A8</f>
        <v>Brant Insurance</v>
      </c>
      <c r="B8" s="7" t="n">
        <v>18</v>
      </c>
      <c r="C8" s="21" t="n">
        <f aca="false">'2. Capital Call'!D22</f>
        <v>4.79</v>
      </c>
      <c r="D8" s="21" t="n">
        <f aca="false">-'3. Distribution'!C22</f>
        <v>-6.13</v>
      </c>
      <c r="E8" s="23" t="n">
        <f aca="false">IFERROR(IF('1. Register'!C8="",0,ROUND($E$20*'1. Register'!C8,2)),0)</f>
        <v>0</v>
      </c>
      <c r="F8" s="23" t="n">
        <f aca="false">IFERROR(IF('1. Register'!C8="",0,ROUND($F$20*'1. Register'!C8,2)),0)</f>
        <v>0</v>
      </c>
      <c r="G8" s="23" t="n">
        <f aca="false">IFERROR(IF('1. Register'!C8="",0,ROUND($G$20*'1. Register'!C8,2)),0)</f>
        <v>0</v>
      </c>
      <c r="H8" s="23" t="n">
        <f aca="false">IFERROR(IF('1. Register'!C8="",0,ROUND($H$20*'1. Register'!C8,2)),0)</f>
        <v>0</v>
      </c>
      <c r="I8" s="28" t="n">
        <f aca="false">N(B8)+C8+D8+E8+F8+G8+H8</f>
        <v>16.66</v>
      </c>
    </row>
    <row r="9" customFormat="false" ht="15" hidden="false" customHeight="false" outlineLevel="0" collapsed="false">
      <c r="A9" s="20" t="str">
        <f aca="false">'1. Register'!A9</f>
        <v>Holloway Family Office</v>
      </c>
      <c r="B9" s="7" t="n">
        <v>12</v>
      </c>
      <c r="C9" s="21" t="n">
        <f aca="false">'2. Capital Call'!D23</f>
        <v>3.19</v>
      </c>
      <c r="D9" s="21" t="n">
        <f aca="false">-'3. Distribution'!C23</f>
        <v>-4.09</v>
      </c>
      <c r="E9" s="23" t="n">
        <f aca="false">IFERROR(IF('1. Register'!C9="",0,ROUND($E$20*'1. Register'!C9,2)),0)</f>
        <v>0</v>
      </c>
      <c r="F9" s="23" t="n">
        <f aca="false">IFERROR(IF('1. Register'!C9="",0,ROUND($F$20*'1. Register'!C9,2)),0)</f>
        <v>0</v>
      </c>
      <c r="G9" s="23" t="n">
        <f aca="false">IFERROR(IF('1. Register'!C9="",0,ROUND($G$20*'1. Register'!C9,2)),0)</f>
        <v>0</v>
      </c>
      <c r="H9" s="23" t="n">
        <f aca="false">IFERROR(IF('1. Register'!C9="",0,ROUND($H$20*'1. Register'!C9,2)),0)</f>
        <v>0</v>
      </c>
      <c r="I9" s="28" t="n">
        <f aca="false">N(B9)+C9+D9+E9+F9+G9+H9</f>
        <v>11.1</v>
      </c>
    </row>
    <row r="10" customFormat="false" ht="15" hidden="false" customHeight="false" outlineLevel="0" collapsed="false">
      <c r="A10" s="20" t="str">
        <f aca="false">'1. Register'!A10</f>
        <v>Vestry Fund of Funds</v>
      </c>
      <c r="B10" s="7" t="n">
        <v>10</v>
      </c>
      <c r="C10" s="21" t="n">
        <f aca="false">'2. Capital Call'!D24</f>
        <v>2.66</v>
      </c>
      <c r="D10" s="21" t="n">
        <f aca="false">-'3. Distribution'!C24</f>
        <v>-3.4</v>
      </c>
      <c r="E10" s="23" t="n">
        <f aca="false">IFERROR(IF('1. Register'!C10="",0,ROUND($E$20*'1. Register'!C10,2)),0)</f>
        <v>0</v>
      </c>
      <c r="F10" s="23" t="n">
        <f aca="false">IFERROR(IF('1. Register'!C10="",0,ROUND($F$20*'1. Register'!C10,2)),0)</f>
        <v>0</v>
      </c>
      <c r="G10" s="23" t="n">
        <f aca="false">IFERROR(IF('1. Register'!C10="",0,ROUND($G$20*'1. Register'!C10,2)),0)</f>
        <v>0</v>
      </c>
      <c r="H10" s="23" t="n">
        <f aca="false">IFERROR(IF('1. Register'!C10="",0,ROUND($H$20*'1. Register'!C10,2)),0)</f>
        <v>0</v>
      </c>
      <c r="I10" s="28" t="n">
        <f aca="false">N(B10)+C10+D10+E10+F10+G10+H10</f>
        <v>9.26</v>
      </c>
    </row>
    <row r="11" customFormat="false" ht="15" hidden="false" customHeight="false" outlineLevel="0" collapsed="false">
      <c r="A11" s="20" t="str">
        <f aca="false">'1. Register'!A11</f>
        <v>GP commitment vehicle</v>
      </c>
      <c r="B11" s="7" t="n">
        <v>0</v>
      </c>
      <c r="C11" s="21" t="n">
        <f aca="false">'2. Capital Call'!D25</f>
        <v>0</v>
      </c>
      <c r="D11" s="21" t="n">
        <f aca="false">-'3. Distribution'!C25</f>
        <v>-0</v>
      </c>
      <c r="E11" s="23" t="n">
        <f aca="false">IFERROR(IF('1. Register'!C11="",0,ROUND($E$20*'1. Register'!C11,2)),0)</f>
        <v>0</v>
      </c>
      <c r="F11" s="23" t="n">
        <f aca="false">IFERROR(IF('1. Register'!C11="",0,ROUND($F$20*'1. Register'!C11,2)),0)</f>
        <v>0</v>
      </c>
      <c r="G11" s="23" t="n">
        <f aca="false">IFERROR(IF('1. Register'!C11="",0,ROUND($G$20*'1. Register'!C11,2)),0)</f>
        <v>0</v>
      </c>
      <c r="H11" s="23" t="n">
        <f aca="false">IFERROR(IF('1. Register'!C11="",0,ROUND($H$20*'1. Register'!C11,2)),0)</f>
        <v>0</v>
      </c>
      <c r="I11" s="28" t="n">
        <f aca="false">N(B11)+C11+D11+E11+F11+G11+H11</f>
        <v>0</v>
      </c>
    </row>
    <row r="12" customFormat="false" ht="15" hidden="false" customHeight="false" outlineLevel="0" collapsed="false">
      <c r="A12" s="20" t="n">
        <f aca="false">'1. Register'!A12</f>
        <v>0</v>
      </c>
      <c r="B12" s="7"/>
      <c r="C12" s="21" t="n">
        <f aca="false">'2. Capital Call'!D26</f>
        <v>0</v>
      </c>
      <c r="D12" s="21" t="n">
        <f aca="false">-'3. Distribution'!C26</f>
        <v>-0</v>
      </c>
      <c r="E12" s="23" t="n">
        <f aca="false">IFERROR(IF('1. Register'!C12="",0,ROUND($E$20*'1. Register'!C12,2)),0)</f>
        <v>0</v>
      </c>
      <c r="F12" s="23" t="n">
        <f aca="false">IFERROR(IF('1. Register'!C12="",0,ROUND($F$20*'1. Register'!C12,2)),0)</f>
        <v>0</v>
      </c>
      <c r="G12" s="23" t="n">
        <f aca="false">IFERROR(IF('1. Register'!C12="",0,ROUND($G$20*'1. Register'!C12,2)),0)</f>
        <v>0</v>
      </c>
      <c r="H12" s="23" t="n">
        <f aca="false">IFERROR(IF('1. Register'!C12="",0,ROUND($H$20*'1. Register'!C12,2)),0)</f>
        <v>0</v>
      </c>
      <c r="I12" s="28" t="n">
        <f aca="false">N(B12)+C12+D12+E12+F12+G12+H12</f>
        <v>0</v>
      </c>
    </row>
    <row r="13" customFormat="false" ht="15" hidden="false" customHeight="false" outlineLevel="0" collapsed="false">
      <c r="A13" s="20" t="n">
        <f aca="false">'1. Register'!A13</f>
        <v>0</v>
      </c>
      <c r="B13" s="7"/>
      <c r="C13" s="21" t="n">
        <f aca="false">'2. Capital Call'!D27</f>
        <v>0</v>
      </c>
      <c r="D13" s="21" t="n">
        <f aca="false">-'3. Distribution'!C27</f>
        <v>-0</v>
      </c>
      <c r="E13" s="23" t="n">
        <f aca="false">IFERROR(IF('1. Register'!C13="",0,ROUND($E$20*'1. Register'!C13,2)),0)</f>
        <v>0</v>
      </c>
      <c r="F13" s="23" t="n">
        <f aca="false">IFERROR(IF('1. Register'!C13="",0,ROUND($F$20*'1. Register'!C13,2)),0)</f>
        <v>0</v>
      </c>
      <c r="G13" s="23" t="n">
        <f aca="false">IFERROR(IF('1. Register'!C13="",0,ROUND($G$20*'1. Register'!C13,2)),0)</f>
        <v>0</v>
      </c>
      <c r="H13" s="23" t="n">
        <f aca="false">IFERROR(IF('1. Register'!C13="",0,ROUND($H$20*'1. Register'!C13,2)),0)</f>
        <v>0</v>
      </c>
      <c r="I13" s="28" t="n">
        <f aca="false">N(B13)+C13+D13+E13+F13+G13+H13</f>
        <v>0</v>
      </c>
    </row>
    <row r="14" customFormat="false" ht="15" hidden="false" customHeight="false" outlineLevel="0" collapsed="false">
      <c r="A14" s="20" t="n">
        <f aca="false">'1. Register'!A14</f>
        <v>0</v>
      </c>
      <c r="B14" s="7"/>
      <c r="C14" s="21" t="n">
        <f aca="false">'2. Capital Call'!D28</f>
        <v>0</v>
      </c>
      <c r="D14" s="21" t="n">
        <f aca="false">-'3. Distribution'!C28</f>
        <v>-0</v>
      </c>
      <c r="E14" s="23" t="n">
        <f aca="false">IFERROR(IF('1. Register'!C14="",0,ROUND($E$20*'1. Register'!C14,2)),0)</f>
        <v>0</v>
      </c>
      <c r="F14" s="23" t="n">
        <f aca="false">IFERROR(IF('1. Register'!C14="",0,ROUND($F$20*'1. Register'!C14,2)),0)</f>
        <v>0</v>
      </c>
      <c r="G14" s="23" t="n">
        <f aca="false">IFERROR(IF('1. Register'!C14="",0,ROUND($G$20*'1. Register'!C14,2)),0)</f>
        <v>0</v>
      </c>
      <c r="H14" s="23" t="n">
        <f aca="false">IFERROR(IF('1. Register'!C14="",0,ROUND($H$20*'1. Register'!C14,2)),0)</f>
        <v>0</v>
      </c>
      <c r="I14" s="28" t="n">
        <f aca="false">N(B14)+C14+D14+E14+F14+G14+H14</f>
        <v>0</v>
      </c>
    </row>
    <row r="15" customFormat="false" ht="15" hidden="false" customHeight="false" outlineLevel="0" collapsed="false">
      <c r="A15" s="20" t="n">
        <f aca="false">'1. Register'!A15</f>
        <v>0</v>
      </c>
      <c r="B15" s="7"/>
      <c r="C15" s="21" t="n">
        <f aca="false">'2. Capital Call'!D29</f>
        <v>0</v>
      </c>
      <c r="D15" s="21" t="n">
        <f aca="false">-'3. Distribution'!C29</f>
        <v>-0</v>
      </c>
      <c r="E15" s="23" t="n">
        <f aca="false">IFERROR(IF('1. Register'!C15="",0,ROUND($E$20*'1. Register'!C15,2)),0)</f>
        <v>0</v>
      </c>
      <c r="F15" s="23" t="n">
        <f aca="false">IFERROR(IF('1. Register'!C15="",0,ROUND($F$20*'1. Register'!C15,2)),0)</f>
        <v>0</v>
      </c>
      <c r="G15" s="23" t="n">
        <f aca="false">IFERROR(IF('1. Register'!C15="",0,ROUND($G$20*'1. Register'!C15,2)),0)</f>
        <v>0</v>
      </c>
      <c r="H15" s="23" t="n">
        <f aca="false">IFERROR(IF('1. Register'!C15="",0,ROUND($H$20*'1. Register'!C15,2)),0)</f>
        <v>0</v>
      </c>
      <c r="I15" s="28" t="n">
        <f aca="false">N(B15)+C15+D15+E15+F15+G15+H15</f>
        <v>0</v>
      </c>
    </row>
    <row r="16" customFormat="false" ht="15" hidden="false" customHeight="false" outlineLevel="0" collapsed="false">
      <c r="A16" s="20" t="n">
        <f aca="false">'1. Register'!A16</f>
        <v>0</v>
      </c>
      <c r="B16" s="7"/>
      <c r="C16" s="21" t="n">
        <f aca="false">'2. Capital Call'!D30</f>
        <v>0</v>
      </c>
      <c r="D16" s="21" t="n">
        <f aca="false">-'3. Distribution'!C30</f>
        <v>-0</v>
      </c>
      <c r="E16" s="23" t="n">
        <f aca="false">IFERROR(IF('1. Register'!C16="",0,ROUND($E$20*'1. Register'!C16,2)),0)</f>
        <v>0</v>
      </c>
      <c r="F16" s="23" t="n">
        <f aca="false">IFERROR(IF('1. Register'!C16="",0,ROUND($F$20*'1. Register'!C16,2)),0)</f>
        <v>0</v>
      </c>
      <c r="G16" s="23" t="n">
        <f aca="false">IFERROR(IF('1. Register'!C16="",0,ROUND($G$20*'1. Register'!C16,2)),0)</f>
        <v>0</v>
      </c>
      <c r="H16" s="23" t="n">
        <f aca="false">IFERROR(IF('1. Register'!C16="",0,ROUND($H$20*'1. Register'!C16,2)),0)</f>
        <v>0</v>
      </c>
      <c r="I16" s="28" t="n">
        <f aca="false">N(B16)+C16+D16+E16+F16+G16+H16</f>
        <v>0</v>
      </c>
    </row>
    <row r="17" customFormat="false" ht="15" hidden="false" customHeight="false" outlineLevel="0" collapsed="false">
      <c r="A17" s="20" t="n">
        <f aca="false">'1. Register'!A17</f>
        <v>0</v>
      </c>
      <c r="B17" s="7"/>
      <c r="C17" s="21" t="n">
        <f aca="false">'2. Capital Call'!D31</f>
        <v>0</v>
      </c>
      <c r="D17" s="21" t="n">
        <f aca="false">-'3. Distribution'!C31</f>
        <v>-0</v>
      </c>
      <c r="E17" s="23" t="n">
        <f aca="false">IFERROR(IF('1. Register'!C17="",0,ROUND($E$20*'1. Register'!C17,2)),0)</f>
        <v>0</v>
      </c>
      <c r="F17" s="23" t="n">
        <f aca="false">IFERROR(IF('1. Register'!C17="",0,ROUND($F$20*'1. Register'!C17,2)),0)</f>
        <v>0</v>
      </c>
      <c r="G17" s="23" t="n">
        <f aca="false">IFERROR(IF('1. Register'!C17="",0,ROUND($G$20*'1. Register'!C17,2)),0)</f>
        <v>0</v>
      </c>
      <c r="H17" s="23" t="n">
        <f aca="false">IFERROR(IF('1. Register'!C17="",0,ROUND($H$20*'1. Register'!C17,2)),0)</f>
        <v>0</v>
      </c>
      <c r="I17" s="28" t="n">
        <f aca="false">N(B17)+C17+D17+E17+F17+G17+H17</f>
        <v>0</v>
      </c>
    </row>
    <row r="19" customFormat="false" ht="15" hidden="false" customHeight="false" outlineLevel="0" collapsed="false">
      <c r="A19" s="10" t="s">
        <v>60</v>
      </c>
      <c r="B19" s="11" t="n">
        <f aca="false">SUM(B6:B17)</f>
        <v>94</v>
      </c>
      <c r="C19" s="11" t="n">
        <f aca="false">SUM(C6:C17)</f>
        <v>25</v>
      </c>
      <c r="D19" s="11" t="n">
        <f aca="false">SUM(D6:D17)</f>
        <v>-32</v>
      </c>
      <c r="E19" s="11" t="n">
        <f aca="false">SUM(E6:E17)</f>
        <v>0</v>
      </c>
      <c r="F19" s="11" t="n">
        <f aca="false">SUM(F6:F17)</f>
        <v>0</v>
      </c>
      <c r="G19" s="11" t="n">
        <f aca="false">SUM(G6:G17)</f>
        <v>0</v>
      </c>
      <c r="H19" s="11" t="n">
        <f aca="false">SUM(H6:H17)</f>
        <v>0</v>
      </c>
      <c r="I19" s="11" t="n">
        <f aca="false">SUM(I6:I17)</f>
        <v>87</v>
      </c>
    </row>
    <row r="20" customFormat="false" ht="15" hidden="false" customHeight="false" outlineLevel="0" collapsed="false">
      <c r="A20" s="17"/>
      <c r="E20" s="7" t="n">
        <v>0</v>
      </c>
      <c r="F20" s="7" t="n">
        <v>0</v>
      </c>
      <c r="G20" s="7" t="n">
        <v>0</v>
      </c>
      <c r="H20" s="7" t="n">
        <v>0</v>
      </c>
    </row>
    <row r="21" customFormat="false" ht="15" hidden="false" customHeight="false" outlineLevel="0" collapsed="false">
      <c r="E21" s="29" t="s">
        <v>95</v>
      </c>
      <c r="F21" s="29" t="s">
        <v>96</v>
      </c>
      <c r="G21" s="29" t="s">
        <v>97</v>
      </c>
      <c r="H21" s="29" t="s">
        <v>98</v>
      </c>
    </row>
    <row r="23" customFormat="false" ht="15" hidden="false" customHeight="false" outlineLevel="0" collapsed="false">
      <c r="A23" s="10" t="s">
        <v>99</v>
      </c>
      <c r="C23" s="30"/>
    </row>
    <row r="24" customFormat="false" ht="15" hidden="false" customHeight="false" outlineLevel="0" collapsed="false">
      <c r="A24" s="10" t="s">
        <v>100</v>
      </c>
      <c r="C24" s="12" t="n">
        <f aca="false">I19</f>
        <v>87</v>
      </c>
    </row>
    <row r="25" customFormat="false" ht="15" hidden="false" customHeight="false" outlineLevel="0" collapsed="false">
      <c r="A25" s="10" t="s">
        <v>101</v>
      </c>
      <c r="C25" s="12" t="n">
        <f aca="false">IFERROR(C24-C23,"")</f>
        <v>87</v>
      </c>
    </row>
    <row r="26" customFormat="false" ht="15" hidden="false" customHeight="false" outlineLevel="0" collapsed="false">
      <c r="A26" s="10" t="s">
        <v>37</v>
      </c>
      <c r="C26" s="14" t="str">
        <f aca="false">IF(C23="","Enter the fund net asset value to run the reconciliation",IF(ABS(C25)&lt;0.05,"OK — the investor subledger ties to net asset value","CHECK — the subledger does not tie. Do not release the report."))</f>
        <v>Enter the fund net asset value to run the reconciliation</v>
      </c>
      <c r="D26" s="14"/>
      <c r="E26" s="14"/>
      <c r="F26" s="14"/>
      <c r="G26" s="14"/>
      <c r="H26" s="14"/>
      <c r="I26" s="14"/>
    </row>
    <row r="28" customFormat="false" ht="15" hidden="false" customHeight="true" outlineLevel="0" collapsed="false">
      <c r="A28" s="15" t="s">
        <v>102</v>
      </c>
      <c r="B28" s="15"/>
      <c r="C28" s="15"/>
      <c r="D28" s="15"/>
      <c r="E28" s="15"/>
      <c r="F28" s="15"/>
      <c r="G28" s="15"/>
      <c r="H28" s="15"/>
      <c r="I28" s="15"/>
    </row>
    <row r="29" customFormat="false" ht="15" hidden="false" customHeight="false" outlineLevel="0" collapsed="false">
      <c r="A29" s="15"/>
      <c r="B29" s="15"/>
      <c r="C29" s="15"/>
      <c r="D29" s="15"/>
      <c r="E29" s="15"/>
      <c r="F29" s="15"/>
      <c r="G29" s="15"/>
      <c r="H29" s="15"/>
      <c r="I29" s="15"/>
    </row>
    <row r="30" customFormat="false" ht="15" hidden="false" customHeight="false" outlineLevel="0" collapsed="false">
      <c r="A30" s="15"/>
      <c r="B30" s="15"/>
      <c r="C30" s="15"/>
      <c r="D30" s="15"/>
      <c r="E30" s="15"/>
      <c r="F30" s="15"/>
      <c r="G30" s="15"/>
      <c r="H30" s="15"/>
      <c r="I30" s="15"/>
    </row>
  </sheetData>
  <mergeCells count="2">
    <mergeCell ref="C26:I26"/>
    <mergeCell ref="A28:I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2026-08-12T16:44:39Z</dcterms:created>
  <dc:creator>openpyxl</dc:creator>
  <dc:description/>
  <dc:language>en-US</dc:language>
  <cp:lastModifiedBy/>
  <dcterms:modified xsi:type="dcterms:W3CDTF">2026-08-12T16:44:39Z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