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Fulcrum Finder" sheetId="2" state="visible" r:id="rId4"/>
    <sheet name="EV Ladder" sheetId="3" state="visible" r:id="rId5"/>
    <sheet name="Chapter 6 Example" sheetId="4" state="visible" r:id="rId6"/>
    <sheet name="Appendix B" sheetId="5" state="visible" r:id="rId7"/>
    <sheet name="Checks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<sst xmlns="http://schemas.openxmlformats.org/spreadsheetml/2006/main" count="205" uniqueCount="131">
  <si>
    <t xml:space="preserve">The Distressed Debt Investor — The Fulcrum Finder</t>
  </si>
  <si>
    <t xml:space="preserve">Companion workbook to Chapters 5, 6 and 11 of "The Distressed Debt Investor" by Julian R. Sterling. Free, ungated, and yours to reuse.</t>
  </si>
  <si>
    <t xml:space="preserve">Sheets</t>
  </si>
  <si>
    <t xml:space="preserve">Fulcrum Finder</t>
  </si>
  <si>
    <t xml:space="preserve">      A capital structure, an enterprise value, and a waterfall that identifies the fulcrum by arithmetic rather than by hand. Chapter 11 is explicit about why this matters: "build the waterfall so that changing EV automatically re-identifies the fulcrum; the tranche where value breaks should fall out of the arithmetic, not be hard-coded".</t>
  </si>
  <si>
    <t xml:space="preserve">EV Ladder</t>
  </si>
  <si>
    <t xml:space="preserve">      The same structure across a range of enterprise values, with the fulcrum tranche named in each column. This is the sheet that shows the break migrating — "one variable, EV, reorders every outcome".</t>
  </si>
  <si>
    <t xml:space="preserve">Chapter 6 Example</t>
  </si>
  <si>
    <t xml:space="preserve">      The $600 million manufacturer worked in Chapter 6, and the two flexes the chapter runs: $750M, where the fulcrum drops to the subordinated notes, and $450M, where it climbs to the first lien.</t>
  </si>
  <si>
    <t xml:space="preserve">Appendix B</t>
  </si>
  <si>
    <t xml:space="preserve">      The worked capital structure from Appendix B, with the market prices alongside the recoveries, and the two flexes to 450 and 780.</t>
  </si>
  <si>
    <t xml:space="preserve">Checks</t>
  </si>
  <si>
    <t xml:space="preserve">      Every figure the book prints, against what this workbook computes.</t>
  </si>
  <si>
    <t xml:space="preserve">Blue on yellow is an input. Black is a formula. Green links to another sheet. Nothing is hard-coded to force the book's answer — clear the inputs and the model empties out instead of lying to you.</t>
  </si>
  <si>
    <t xml:space="preserve">Source: The Distressed Debt Investor, Chapters 5, 6 and 11 and Appendix B. All figures in millions unless stated.</t>
  </si>
  <si>
    <t xml:space="preserve">Where does value break?</t>
  </si>
  <si>
    <t xml:space="preserve">Enter the capital structure in strict priority, top to bottom, and one enterprise value. The Status column names the fulcrum — the tranche where value runs out — without you having to decide which one it is. Chapter 6: "your edge as a distressed investor is having a more rigorous, better-supported view of enterprise value than the crowd, and therefore a more accurate view of where the fulcrum sits."</t>
  </si>
  <si>
    <t xml:space="preserve">Value available to the pre-petition stack</t>
  </si>
  <si>
    <t xml:space="preserve">Amount</t>
  </si>
  <si>
    <t xml:space="preserve">Note</t>
  </si>
  <si>
    <t xml:space="preserve">Going-concern enterprise value</t>
  </si>
  <si>
    <t xml:space="preserve">Your conservative estimate, not the market's.</t>
  </si>
  <si>
    <t xml:space="preserve">Professional-fee leakage</t>
  </si>
  <si>
    <t xml:space="preserve">Chapter 11: fees "leak out of the estate before distribution". Set to zero here; the Recovery workbook layers them on.</t>
  </si>
  <si>
    <t xml:space="preserve">DIP financing, repaid first</t>
  </si>
  <si>
    <t xml:space="preserve">Super-priority. It primes everyone.</t>
  </si>
  <si>
    <t xml:space="preserve">Distributable value</t>
  </si>
  <si>
    <t xml:space="preserve">The waterfall</t>
  </si>
  <si>
    <t xml:space="preserve">Tranche</t>
  </si>
  <si>
    <t xml:space="preserve">Face</t>
  </si>
  <si>
    <t xml:space="preserve">Cumulative claim</t>
  </si>
  <si>
    <t xml:space="preserve">Value reaching it</t>
  </si>
  <si>
    <t xml:space="preserve">Recovery</t>
  </si>
  <si>
    <t xml:space="preserve">Cents</t>
  </si>
  <si>
    <t xml:space="preserve">Status</t>
  </si>
  <si>
    <t xml:space="preserve">DIP and administrative claims</t>
  </si>
  <si>
    <t xml:space="preserve">First-lien term loan</t>
  </si>
  <si>
    <t xml:space="preserve">Senior unsecured notes</t>
  </si>
  <si>
    <t xml:space="preserve">Subordinated notes</t>
  </si>
  <si>
    <t xml:space="preserve">Common equity</t>
  </si>
  <si>
    <t xml:space="preserve">Total</t>
  </si>
  <si>
    <t xml:space="preserve">Fulcrum tranche</t>
  </si>
  <si>
    <t xml:space="preserve">The chapter's answer for a $600M enterprise value: the senior unsecured notes.</t>
  </si>
  <si>
    <t xml:space="preserve">Recovery on the fulcrum</t>
  </si>
  <si>
    <t xml:space="preserve">What the fulcrum is worth against a market price</t>
  </si>
  <si>
    <t xml:space="preserve">Market price (cents)</t>
  </si>
  <si>
    <t xml:space="preserve">Recovery (cents)</t>
  </si>
  <si>
    <t xml:space="preserve">Upside to recovery</t>
  </si>
  <si>
    <t xml:space="preserve">Read</t>
  </si>
  <si>
    <t xml:space="preserve">The break migrates</t>
  </si>
  <si>
    <t xml:space="preserve">The same capital structure across seven enterprise values. Read the bottom row: the fulcrum climbs the stack as value falls and drops down it as value rises. Chapter 6: "This sensitivity is not a nuisance to be smoothed away; it is the analysis."</t>
  </si>
  <si>
    <t xml:space="preserve">Tranche / enterprise value</t>
  </si>
  <si>
    <t xml:space="preserve">Fulcrum</t>
  </si>
  <si>
    <t xml:space="preserve">What the ladder tells you</t>
  </si>
  <si>
    <t xml:space="preserve">•  At $450M the first lien recovers par with nothing to spare and the senior unsecured notes go to zero. Anyone who bought them at 45 cents on a fulcrum thesis has lost almost the entire stake — the chapter's exact warning.</t>
  </si>
  <si>
    <t xml:space="preserve">•  At $600M the senior unsecured notes are the fulcrum at 60 cents.</t>
  </si>
  <si>
    <t xml:space="preserve">•  At $750M they recover par and the break drops to the subordinated notes, which the chapter says "you would have dismissed a moment ago".</t>
  </si>
  <si>
    <t xml:space="preserve">•  The first lien is unmoved across the whole range above $450M. That is what seniority buys: it converts a wide range of business outcomes into a narrow range of investor outcomes.</t>
  </si>
  <si>
    <t xml:space="preserve">The Chapter 6 manufacturer, and the two flexes</t>
  </si>
  <si>
    <t xml:space="preserve">"Assume a levered manufacturer has filed to reorganize. Your conservative going-concern enterprise value is $600 million." The chapter then flexes to $750 million and to $450 million, and the fulcrum moves a full tranche in each direction.</t>
  </si>
  <si>
    <t xml:space="preserve">Base case — $600 million</t>
  </si>
  <si>
    <t xml:space="preserve">Enterprise value</t>
  </si>
  <si>
    <t xml:space="preserve">"Recovery: $150M / $250M = 60 cents on the dollar... This is the fulcrum."</t>
  </si>
  <si>
    <t xml:space="preserve">Flex up — $750 million</t>
  </si>
  <si>
    <t xml:space="preserve">"The unsecured notes are money-good — they recover par. The remaining $50M spills into the subordinated notes, which now recover partway and become the fulcrum."</t>
  </si>
  <si>
    <t xml:space="preserve">Flex down — $450 million</t>
  </si>
  <si>
    <t xml:space="preserve">"The first lien recovers par with nothing to spare; the senior unsecured notes recover zero, and everything below is wiped."</t>
  </si>
  <si>
    <t xml:space="preserve">The Appendix B capital structure</t>
  </si>
  <si>
    <t xml:space="preserve">"Consider a company with the following simplified structure, and an estimated restructuring enterprise value of 600." Taxes and fees ignored, as the appendix does.</t>
  </si>
  <si>
    <t xml:space="preserve">Appendix B: "The fulcrum here is the senior unsecured notes."</t>
  </si>
  <si>
    <t xml:space="preserve">Against the printed market prices</t>
  </si>
  <si>
    <t xml:space="preserve">Price (cents)</t>
  </si>
  <si>
    <t xml:space="preserve">Upside</t>
  </si>
  <si>
    <t xml:space="preserve">What the appendix says</t>
  </si>
  <si>
    <t xml:space="preserve">"it recovers par — consistent with its price near 92"</t>
  </si>
  <si>
    <t xml:space="preserve">"they recover 250/300 ≈ 83 cents of face in this scenario, well above the market price of 48"</t>
  </si>
  <si>
    <t xml:space="preserve">"A buyer of the subordinated notes at 12 is betting EV is materially above 650"</t>
  </si>
  <si>
    <t xml:space="preserve">The two flexes</t>
  </si>
  <si>
    <t xml:space="preserve">First lien</t>
  </si>
  <si>
    <t xml:space="preserve">Senior unsecured</t>
  </si>
  <si>
    <t xml:space="preserve">Subordinated</t>
  </si>
  <si>
    <t xml:space="preserve">"only 100 remains for the senior unsecured (100/300 ≈ 33 cents), and the fulcrum has effectively moved up toward the first-lien"</t>
  </si>
  <si>
    <t xml:space="preserve">The base case.</t>
  </si>
  <si>
    <t xml:space="preserve">"the senior notes recover par while the subordinated notes begin to recover"</t>
  </si>
  <si>
    <t xml:space="preserve">Every recovery the book prints, against what this workbook computes.</t>
  </si>
  <si>
    <t xml:space="preserve">Test</t>
  </si>
  <si>
    <t xml:space="preserve">Book</t>
  </si>
  <si>
    <t xml:space="preserve">This workbook</t>
  </si>
  <si>
    <t xml:space="preserve">Source</t>
  </si>
  <si>
    <t xml:space="preserve">Chapter 6 — DIP recovery</t>
  </si>
  <si>
    <t xml:space="preserve">6 — "Paid first and in full. Recovery: 100 cents"</t>
  </si>
  <si>
    <t xml:space="preserve">Chapter 6 — first lien recovery</t>
  </si>
  <si>
    <t xml:space="preserve">6 — "Recovery: 100 cents (par)"</t>
  </si>
  <si>
    <t xml:space="preserve">Chapter 6 — value remaining after the first lien</t>
  </si>
  <si>
    <t xml:space="preserve">6 — "$550M - $400M = $150M"</t>
  </si>
  <si>
    <t xml:space="preserve">Chapter 6 — senior unsecured recovery</t>
  </si>
  <si>
    <t xml:space="preserve">6 — "$150M / $250M = 60 cents on the dollar"</t>
  </si>
  <si>
    <t xml:space="preserve">Chapter 6 — subordinated recovery</t>
  </si>
  <si>
    <t xml:space="preserve">6 — "Nothing is left. Recovery: 0 cents"</t>
  </si>
  <si>
    <t xml:space="preserve">Chapter 6 flex up — unsecured recovers par</t>
  </si>
  <si>
    <t xml:space="preserve">6 — "The unsecured notes are money-good — they recover par"</t>
  </si>
  <si>
    <t xml:space="preserve">Chapter 6 flex up — value to the subordinated</t>
  </si>
  <si>
    <t xml:space="preserve">6 — "The remaining $50M spills into the subordinated notes"</t>
  </si>
  <si>
    <t xml:space="preserve">Chapter 6 flex down — first lien recovers par</t>
  </si>
  <si>
    <t xml:space="preserve">6 — "The first lien recovers par with nothing to spare"</t>
  </si>
  <si>
    <t xml:space="preserve">Chapter 6 flex down — unsecured recovers zero</t>
  </si>
  <si>
    <t xml:space="preserve">6 — "the senior unsecured notes recover zero"</t>
  </si>
  <si>
    <t xml:space="preserve">Appendix B — first lien recovers par</t>
  </si>
  <si>
    <t xml:space="preserve">B — "it recovers par"</t>
  </si>
  <si>
    <t xml:space="preserve">Appendix B — value to the senior unsecured</t>
  </si>
  <si>
    <t xml:space="preserve">B — "The next 250 of value (600 - 350)"</t>
  </si>
  <si>
    <t xml:space="preserve">Appendix B — senior unsecured recovery</t>
  </si>
  <si>
    <t xml:space="preserve">B — "they recover 250/300 = 83 cents"</t>
  </si>
  <si>
    <t xml:space="preserve">Appendix B — subordinated recovery</t>
  </si>
  <si>
    <t xml:space="preserve">B — "receive nothing"</t>
  </si>
  <si>
    <t xml:space="preserve">Appendix B flex to 450 — unsecured</t>
  </si>
  <si>
    <t xml:space="preserve">B — "100/300 = 33 cents"</t>
  </si>
  <si>
    <t xml:space="preserve">Appendix B flex to 780 — unsecured recovers par</t>
  </si>
  <si>
    <t xml:space="preserve">B — "the senior notes recover par"</t>
  </si>
  <si>
    <t xml:space="preserve">Appendix B flex to 780 — subordinated begins to recover</t>
  </si>
  <si>
    <t xml:space="preserve">B — "the subordinated notes begin to recover". 780 - 350 - 300 = 130 on a face of 150.</t>
  </si>
  <si>
    <t xml:space="preserve">Internal consistency</t>
  </si>
  <si>
    <t xml:space="preserve">Expected</t>
  </si>
  <si>
    <t xml:space="preserve">Computed</t>
  </si>
  <si>
    <t xml:space="preserve">Fulcrum Finder names the senior unsecured notes at EV 600</t>
  </si>
  <si>
    <t xml:space="preserve">Identified by arithmetic, not by hand.</t>
  </si>
  <si>
    <t xml:space="preserve">Waterfall never distributes more than the enterprise value</t>
  </si>
  <si>
    <t xml:space="preserve">Recoveries are monotonic in priority</t>
  </si>
  <si>
    <t xml:space="preserve">A junior tranche can never recover more than a senior one.</t>
  </si>
  <si>
    <t xml:space="preserve">Exactly one fulcrum at EV 600</t>
  </si>
  <si>
    <t xml:space="preserve">All checks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</si>
</sst>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;\(#,##0\);\-"/>
    <numFmt numFmtId="166" formatCode="0.0%;\(0.0%\);\-"/>
    <numFmt numFmtId="167" formatCode="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864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EDF2F9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DF2F9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4"/>
  </cols>
  <sheetData>
    <row r="2" customFormat="false" ht="17.35" hidden="false" customHeight="false" outlineLevel="0" collapsed="false">
      <c r="B2" s="1" t="s">
        <v>0</v>
      </c>
    </row>
    <row r="4" customFormat="false" ht="23.85" hidden="false" customHeight="false" outlineLevel="0" collapsed="false">
      <c r="B4" s="2" t="s">
        <v>1</v>
      </c>
    </row>
    <row r="6" customFormat="false" ht="15" hidden="false" customHeight="false" outlineLevel="0" collapsed="false">
      <c r="B6" s="3" t="s">
        <v>2</v>
      </c>
    </row>
    <row r="7" customFormat="false" ht="15" hidden="false" customHeight="false" outlineLevel="0" collapsed="false">
      <c r="B7" s="4" t="s">
        <v>3</v>
      </c>
    </row>
    <row r="8" customFormat="false" ht="35.05" hidden="false" customHeight="false" outlineLevel="0" collapsed="false">
      <c r="B8" s="2" t="s">
        <v>4</v>
      </c>
    </row>
    <row r="9" customFormat="false" ht="15" hidden="false" customHeight="false" outlineLevel="0" collapsed="false">
      <c r="B9" s="4" t="s">
        <v>5</v>
      </c>
    </row>
    <row r="10" customFormat="false" ht="23.85" hidden="false" customHeight="false" outlineLevel="0" collapsed="false">
      <c r="B10" s="2" t="s">
        <v>6</v>
      </c>
    </row>
    <row r="11" customFormat="false" ht="15" hidden="false" customHeight="false" outlineLevel="0" collapsed="false">
      <c r="B11" s="4" t="s">
        <v>7</v>
      </c>
    </row>
    <row r="12" customFormat="false" ht="23.85" hidden="false" customHeight="false" outlineLevel="0" collapsed="false">
      <c r="B12" s="2" t="s">
        <v>8</v>
      </c>
    </row>
    <row r="13" customFormat="false" ht="15" hidden="false" customHeight="false" outlineLevel="0" collapsed="false">
      <c r="B13" s="4" t="s">
        <v>9</v>
      </c>
    </row>
    <row r="14" customFormat="false" ht="23.85" hidden="false" customHeight="false" outlineLevel="0" collapsed="false">
      <c r="B14" s="2" t="s">
        <v>10</v>
      </c>
    </row>
    <row r="15" customFormat="false" ht="15" hidden="false" customHeight="false" outlineLevel="0" collapsed="false">
      <c r="B15" s="4" t="s">
        <v>11</v>
      </c>
    </row>
    <row r="16" customFormat="false" ht="15" hidden="false" customHeight="false" outlineLevel="0" collapsed="false">
      <c r="B16" s="2" t="s">
        <v>12</v>
      </c>
    </row>
    <row r="18" customFormat="false" ht="22.35" hidden="false" customHeight="false" outlineLevel="0" collapsed="false">
      <c r="B18" s="5" t="s">
        <v>13</v>
      </c>
    </row>
    <row r="20" customFormat="false" ht="15" hidden="false" customHeight="false" outlineLevel="0" collapsed="false">
      <c r="B20" s="5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14"/>
    <col collapsed="false" customWidth="true" hidden="false" outlineLevel="0" max="5" min="4" style="0" width="16"/>
    <col collapsed="false" customWidth="true" hidden="false" outlineLevel="0" max="6" min="6" style="0" width="14"/>
    <col collapsed="false" customWidth="true" hidden="false" outlineLevel="0" max="7" min="7" style="0" width="12"/>
    <col collapsed="false" customWidth="true" hidden="false" outlineLevel="0" max="8" min="8" style="0" width="20"/>
    <col collapsed="false" customWidth="true" hidden="false" outlineLevel="0" max="9" min="9" style="0" width="46"/>
  </cols>
  <sheetData>
    <row r="2" customFormat="false" ht="32.8" hidden="false" customHeight="false" outlineLevel="0" collapsed="false">
      <c r="B2" s="1" t="s">
        <v>15</v>
      </c>
    </row>
    <row r="4" customFormat="false" ht="45.75" hidden="false" customHeight="true" outlineLevel="0" collapsed="false">
      <c r="B4" s="6" t="s">
        <v>16</v>
      </c>
      <c r="C4" s="6"/>
      <c r="D4" s="6"/>
      <c r="E4" s="6"/>
      <c r="F4" s="6"/>
      <c r="G4" s="6"/>
      <c r="H4" s="6"/>
      <c r="I4" s="6"/>
    </row>
    <row r="6" customFormat="false" ht="26.85" hidden="false" customHeight="false" outlineLevel="0" collapsed="false">
      <c r="B6" s="3" t="s">
        <v>17</v>
      </c>
    </row>
    <row r="7" customFormat="false" ht="27.75" hidden="false" customHeight="true" outlineLevel="0" collapsed="false">
      <c r="B7" s="7"/>
      <c r="C7" s="7" t="s">
        <v>18</v>
      </c>
      <c r="I7" s="7" t="s">
        <v>19</v>
      </c>
    </row>
    <row r="8" customFormat="false" ht="15" hidden="false" customHeight="false" outlineLevel="0" collapsed="false">
      <c r="B8" s="8" t="s">
        <v>20</v>
      </c>
      <c r="C8" s="9" t="n">
        <v>600</v>
      </c>
      <c r="I8" s="5" t="s">
        <v>21</v>
      </c>
    </row>
    <row r="9" customFormat="false" ht="22.35" hidden="false" customHeight="false" outlineLevel="0" collapsed="false">
      <c r="B9" s="8" t="s">
        <v>22</v>
      </c>
      <c r="C9" s="9" t="n">
        <v>0</v>
      </c>
      <c r="I9" s="5" t="s">
        <v>23</v>
      </c>
    </row>
    <row r="10" customFormat="false" ht="15" hidden="false" customHeight="false" outlineLevel="0" collapsed="false">
      <c r="B10" s="8" t="s">
        <v>24</v>
      </c>
      <c r="C10" s="9" t="n">
        <v>0</v>
      </c>
      <c r="I10" s="5" t="s">
        <v>25</v>
      </c>
    </row>
    <row r="11" customFormat="false" ht="15" hidden="false" customHeight="false" outlineLevel="0" collapsed="false">
      <c r="B11" s="10" t="s">
        <v>26</v>
      </c>
      <c r="C11" s="11" t="n">
        <f aca="false">MAX(0,$C$8-$C$9-$C$10)</f>
        <v>600</v>
      </c>
    </row>
    <row r="13" customFormat="false" ht="15" hidden="false" customHeight="false" outlineLevel="0" collapsed="false">
      <c r="B13" s="3" t="s">
        <v>27</v>
      </c>
    </row>
    <row r="14" customFormat="false" ht="27.75" hidden="false" customHeight="true" outlineLevel="0" collapsed="false">
      <c r="B14" s="7" t="s">
        <v>28</v>
      </c>
      <c r="C14" s="7" t="s">
        <v>29</v>
      </c>
      <c r="D14" s="7" t="s">
        <v>30</v>
      </c>
      <c r="E14" s="7" t="s">
        <v>31</v>
      </c>
      <c r="F14" s="7" t="s">
        <v>32</v>
      </c>
      <c r="G14" s="7" t="s">
        <v>33</v>
      </c>
      <c r="H14" s="7" t="s">
        <v>34</v>
      </c>
    </row>
    <row r="15" customFormat="false" ht="15" hidden="false" customHeight="false" outlineLevel="0" collapsed="false">
      <c r="B15" s="8" t="s">
        <v>35</v>
      </c>
      <c r="C15" s="9" t="n">
        <v>50</v>
      </c>
      <c r="D15" s="12" t="n">
        <f aca="false">SUM($C$15:C15)</f>
        <v>50</v>
      </c>
      <c r="E15" s="12" t="n">
        <f aca="false">MAX(0,$C$11-0)</f>
        <v>600</v>
      </c>
      <c r="F15" s="12" t="n">
        <f aca="false">MIN(C15,E15)</f>
        <v>50</v>
      </c>
      <c r="G15" s="13" t="n">
        <f aca="false">IFERROR(F15/C15,0)</f>
        <v>1</v>
      </c>
      <c r="H15" s="4" t="str">
        <f aca="false">IF(F15&gt;=C15-0.0001,"Money-good",IF(F15&lt;=0.0001,"Out of the money","FULCRUM"))</f>
        <v>Money-good</v>
      </c>
    </row>
    <row r="16" customFormat="false" ht="15" hidden="false" customHeight="false" outlineLevel="0" collapsed="false">
      <c r="B16" s="8" t="s">
        <v>36</v>
      </c>
      <c r="C16" s="9" t="n">
        <v>400</v>
      </c>
      <c r="D16" s="12" t="n">
        <f aca="false">SUM($C$15:C16)</f>
        <v>450</v>
      </c>
      <c r="E16" s="12" t="n">
        <f aca="false">MAX(0,$C$11-SUM($C$15:C15))</f>
        <v>550</v>
      </c>
      <c r="F16" s="12" t="n">
        <f aca="false">MIN(C16,E16)</f>
        <v>400</v>
      </c>
      <c r="G16" s="13" t="n">
        <f aca="false">IFERROR(F16/C16,0)</f>
        <v>1</v>
      </c>
      <c r="H16" s="4" t="str">
        <f aca="false">IF(F16&gt;=C16-0.0001,"Money-good",IF(F16&lt;=0.0001,"Out of the money","FULCRUM"))</f>
        <v>Money-good</v>
      </c>
    </row>
    <row r="17" customFormat="false" ht="15" hidden="false" customHeight="false" outlineLevel="0" collapsed="false">
      <c r="B17" s="8" t="s">
        <v>37</v>
      </c>
      <c r="C17" s="9" t="n">
        <v>250</v>
      </c>
      <c r="D17" s="12" t="n">
        <f aca="false">SUM($C$15:C17)</f>
        <v>700</v>
      </c>
      <c r="E17" s="12" t="n">
        <f aca="false">MAX(0,$C$11-SUM($C$15:C16))</f>
        <v>150</v>
      </c>
      <c r="F17" s="12" t="n">
        <f aca="false">MIN(C17,E17)</f>
        <v>150</v>
      </c>
      <c r="G17" s="13" t="n">
        <f aca="false">IFERROR(F17/C17,0)</f>
        <v>0.6</v>
      </c>
      <c r="H17" s="4" t="str">
        <f aca="false">IF(F17&gt;=C17-0.0001,"Money-good",IF(F17&lt;=0.0001,"Out of the money","FULCRUM"))</f>
        <v>FULCRUM</v>
      </c>
    </row>
    <row r="18" customFormat="false" ht="15" hidden="false" customHeight="false" outlineLevel="0" collapsed="false">
      <c r="B18" s="8" t="s">
        <v>38</v>
      </c>
      <c r="C18" s="9" t="n">
        <v>150</v>
      </c>
      <c r="D18" s="12" t="n">
        <f aca="false">SUM($C$15:C18)</f>
        <v>850</v>
      </c>
      <c r="E18" s="12" t="n">
        <f aca="false">MAX(0,$C$11-SUM($C$15:C17))</f>
        <v>0</v>
      </c>
      <c r="F18" s="12" t="n">
        <f aca="false">MIN(C18,E18)</f>
        <v>0</v>
      </c>
      <c r="G18" s="13" t="n">
        <f aca="false">IFERROR(F18/C18,0)</f>
        <v>0</v>
      </c>
      <c r="H18" s="4" t="str">
        <f aca="false">IF(F18&gt;=C18-0.0001,"Money-good",IF(F18&lt;=0.0001,"Out of the money","FULCRUM"))</f>
        <v>Out of the money</v>
      </c>
    </row>
    <row r="19" customFormat="false" ht="15" hidden="false" customHeight="false" outlineLevel="0" collapsed="false">
      <c r="B19" s="8" t="s">
        <v>39</v>
      </c>
      <c r="F19" s="12" t="n">
        <f aca="false">MAX(0,$C$11-SUM($C$15:$C$18))</f>
        <v>0</v>
      </c>
      <c r="H19" s="4" t="str">
        <f aca="false">IF(F19&gt;0,"In the money","Wiped out")</f>
        <v>Wiped out</v>
      </c>
    </row>
    <row r="20" customFormat="false" ht="15" hidden="false" customHeight="false" outlineLevel="0" collapsed="false">
      <c r="B20" s="10" t="s">
        <v>40</v>
      </c>
      <c r="C20" s="11" t="n">
        <f aca="false">SUM(C15:C18)</f>
        <v>850</v>
      </c>
      <c r="D20" s="14"/>
      <c r="E20" s="14"/>
      <c r="F20" s="11" t="n">
        <f aca="false">SUM(F15:F18)+F19</f>
        <v>600</v>
      </c>
      <c r="G20" s="14"/>
      <c r="H20" s="14"/>
    </row>
    <row r="21" customFormat="false" ht="53.7" hidden="false" customHeight="false" outlineLevel="0" collapsed="false">
      <c r="B21" s="4" t="s">
        <v>41</v>
      </c>
      <c r="C21" s="15" t="str">
        <f aca="false">IFERROR(INDEX($B$15:$B$18,MATCH("FULCRUM",$H$15:$H$18,0)),IF(F19&gt;0,"None — equity is in the money","None — value runs out at a boundary"))</f>
        <v>Senior unsecured notes</v>
      </c>
      <c r="E21" s="5" t="s">
        <v>42</v>
      </c>
    </row>
    <row r="22" customFormat="false" ht="15" hidden="false" customHeight="false" outlineLevel="0" collapsed="false">
      <c r="B22" s="8" t="s">
        <v>43</v>
      </c>
      <c r="C22" s="13" t="n">
        <f aca="false">IFERROR(INDEX($G$15:$G$18,MATCH("FULCRUM",$H$15:$H$18,0)),0)</f>
        <v>0.6</v>
      </c>
    </row>
    <row r="24" customFormat="false" ht="26.85" hidden="false" customHeight="false" outlineLevel="0" collapsed="false">
      <c r="B24" s="3" t="s">
        <v>44</v>
      </c>
    </row>
    <row r="25" customFormat="false" ht="27.75" hidden="false" customHeight="true" outlineLevel="0" collapsed="false">
      <c r="B25" s="7" t="s">
        <v>28</v>
      </c>
      <c r="C25" s="7" t="s">
        <v>45</v>
      </c>
      <c r="D25" s="7" t="s">
        <v>46</v>
      </c>
      <c r="E25" s="7" t="s">
        <v>47</v>
      </c>
      <c r="I25" s="7" t="s">
        <v>48</v>
      </c>
    </row>
    <row r="26" customFormat="false" ht="15" hidden="false" customHeight="false" outlineLevel="0" collapsed="false">
      <c r="B26" s="8" t="str">
        <f aca="false">B15</f>
        <v>DIP and administrative claims</v>
      </c>
      <c r="C26" s="16" t="n">
        <v>1</v>
      </c>
      <c r="D26" s="13" t="n">
        <f aca="false">G15</f>
        <v>1</v>
      </c>
      <c r="E26" s="13" t="n">
        <f aca="false">IFERROR(D26/C26-1,0)</f>
        <v>0</v>
      </c>
      <c r="I26" s="8" t="str">
        <f aca="false">IF(H15="FULCRUM","The fulcrum trade. Recovery arrives as new equity, not cash.",IF(H15="Money-good","Money-good. Upside is capped at par — you clip a coupon and go home.","Out of the money. Cheap and impaired-to-zero are entirely compatible."))</f>
        <v>Money-good. Upside is capped at par — you clip a coupon and go home.</v>
      </c>
    </row>
    <row r="27" customFormat="false" ht="15" hidden="false" customHeight="false" outlineLevel="0" collapsed="false">
      <c r="B27" s="8" t="str">
        <f aca="false">B16</f>
        <v>First-lien term loan</v>
      </c>
      <c r="C27" s="16" t="n">
        <v>0.97</v>
      </c>
      <c r="D27" s="13" t="n">
        <f aca="false">G16</f>
        <v>1</v>
      </c>
      <c r="E27" s="13" t="n">
        <f aca="false">IFERROR(D27/C27-1,0)</f>
        <v>0.0309278350515465</v>
      </c>
      <c r="I27" s="8" t="str">
        <f aca="false">IF(H16="FULCRUM","The fulcrum trade. Recovery arrives as new equity, not cash.",IF(H16="Money-good","Money-good. Upside is capped at par — you clip a coupon and go home.","Out of the money. Cheap and impaired-to-zero are entirely compatible."))</f>
        <v>Money-good. Upside is capped at par — you clip a coupon and go home.</v>
      </c>
    </row>
    <row r="28" customFormat="false" ht="15" hidden="false" customHeight="false" outlineLevel="0" collapsed="false">
      <c r="B28" s="8" t="str">
        <f aca="false">B17</f>
        <v>Senior unsecured notes</v>
      </c>
      <c r="C28" s="16" t="n">
        <v>0.45</v>
      </c>
      <c r="D28" s="13" t="n">
        <f aca="false">G17</f>
        <v>0.6</v>
      </c>
      <c r="E28" s="13" t="n">
        <f aca="false">IFERROR(D28/C28-1,0)</f>
        <v>0.333333333333333</v>
      </c>
      <c r="I28" s="8" t="str">
        <f aca="false">IF(H17="FULCRUM","The fulcrum trade. Recovery arrives as new equity, not cash.",IF(H17="Money-good","Money-good. Upside is capped at par — you clip a coupon and go home.","Out of the money. Cheap and impaired-to-zero are entirely compatible."))</f>
        <v>The fulcrum trade. Recovery arrives as new equity, not cash.</v>
      </c>
    </row>
    <row r="29" customFormat="false" ht="15" hidden="false" customHeight="false" outlineLevel="0" collapsed="false">
      <c r="B29" s="8" t="str">
        <f aca="false">B18</f>
        <v>Subordinated notes</v>
      </c>
      <c r="C29" s="16" t="n">
        <v>0.05</v>
      </c>
      <c r="D29" s="13" t="n">
        <f aca="false">G18</f>
        <v>0</v>
      </c>
      <c r="E29" s="13" t="n">
        <f aca="false">IFERROR(D29/C29-1,0)</f>
        <v>-1</v>
      </c>
      <c r="I29" s="8" t="str">
        <f aca="false">IF(H18="FULCRUM","The fulcrum trade. Recovery arrives as new equity, not cash.",IF(H18="Money-good","Money-good. Upside is capped at par — you clip a coupon and go home.","Out of the money. Cheap and impaired-to-zero are entirely compatible."))</f>
        <v>Out of the money. Cheap and impaired-to-zero are entirely compatible.</v>
      </c>
    </row>
  </sheetData>
  <mergeCells count="1">
    <mergeCell ref="B4:I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J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9" min="3" style="0" width="13"/>
    <col collapsed="false" customWidth="true" hidden="false" outlineLevel="0" max="10" min="10" style="0" width="46"/>
  </cols>
  <sheetData>
    <row r="2" customFormat="false" ht="17.35" hidden="false" customHeight="false" outlineLevel="0" collapsed="false">
      <c r="B2" s="1" t="s">
        <v>49</v>
      </c>
    </row>
    <row r="4" customFormat="false" ht="33.75" hidden="false" customHeight="true" outlineLevel="0" collapsed="false">
      <c r="B4" s="6" t="s">
        <v>50</v>
      </c>
      <c r="C4" s="6"/>
      <c r="D4" s="6"/>
      <c r="E4" s="6"/>
      <c r="F4" s="6"/>
      <c r="G4" s="6"/>
      <c r="H4" s="6"/>
      <c r="I4" s="6"/>
      <c r="J4" s="6"/>
    </row>
    <row r="6" customFormat="false" ht="27.75" hidden="false" customHeight="true" outlineLevel="0" collapsed="false">
      <c r="B6" s="7" t="s">
        <v>51</v>
      </c>
      <c r="C6" s="17" t="n">
        <v>400</v>
      </c>
      <c r="D6" s="17" t="n">
        <v>450</v>
      </c>
      <c r="E6" s="17" t="n">
        <v>500</v>
      </c>
      <c r="F6" s="17" t="n">
        <v>600</v>
      </c>
      <c r="G6" s="17" t="n">
        <v>700</v>
      </c>
      <c r="H6" s="17" t="n">
        <v>750</v>
      </c>
      <c r="I6" s="17" t="n">
        <v>900</v>
      </c>
    </row>
    <row r="7" customFormat="false" ht="15" hidden="false" customHeight="false" outlineLevel="0" collapsed="false">
      <c r="B7" s="8" t="str">
        <f aca="false">'Fulcrum Finder'!$B$15</f>
        <v>DIP and administrative claims</v>
      </c>
      <c r="C7" s="13" t="n">
        <f aca="false">IFERROR(MIN('Fulcrum Finder'!$C$15,MAX(0,C$6-(0)))/'Fulcrum Finder'!$C$15,0)</f>
        <v>1</v>
      </c>
      <c r="D7" s="13" t="n">
        <f aca="false">IFERROR(MIN('Fulcrum Finder'!$C$15,MAX(0,D$6-(0)))/'Fulcrum Finder'!$C$15,0)</f>
        <v>1</v>
      </c>
      <c r="E7" s="13" t="n">
        <f aca="false">IFERROR(MIN('Fulcrum Finder'!$C$15,MAX(0,E$6-(0)))/'Fulcrum Finder'!$C$15,0)</f>
        <v>1</v>
      </c>
      <c r="F7" s="13" t="n">
        <f aca="false">IFERROR(MIN('Fulcrum Finder'!$C$15,MAX(0,F$6-(0)))/'Fulcrum Finder'!$C$15,0)</f>
        <v>1</v>
      </c>
      <c r="G7" s="13" t="n">
        <f aca="false">IFERROR(MIN('Fulcrum Finder'!$C$15,MAX(0,G$6-(0)))/'Fulcrum Finder'!$C$15,0)</f>
        <v>1</v>
      </c>
      <c r="H7" s="13" t="n">
        <f aca="false">IFERROR(MIN('Fulcrum Finder'!$C$15,MAX(0,H$6-(0)))/'Fulcrum Finder'!$C$15,0)</f>
        <v>1</v>
      </c>
      <c r="I7" s="13" t="n">
        <f aca="false">IFERROR(MIN('Fulcrum Finder'!$C$15,MAX(0,I$6-(0)))/'Fulcrum Finder'!$C$15,0)</f>
        <v>1</v>
      </c>
    </row>
    <row r="8" customFormat="false" ht="15" hidden="false" customHeight="false" outlineLevel="0" collapsed="false">
      <c r="B8" s="8" t="str">
        <f aca="false">'Fulcrum Finder'!$B$16</f>
        <v>First-lien term loan</v>
      </c>
      <c r="C8" s="13" t="n">
        <f aca="false">IFERROR(MIN('Fulcrum Finder'!$C$16,MAX(0,C$6-('Fulcrum Finder'!$C$15)))/'Fulcrum Finder'!$C$16,0)</f>
        <v>0.875</v>
      </c>
      <c r="D8" s="13" t="n">
        <f aca="false">IFERROR(MIN('Fulcrum Finder'!$C$16,MAX(0,D$6-('Fulcrum Finder'!$C$15)))/'Fulcrum Finder'!$C$16,0)</f>
        <v>1</v>
      </c>
      <c r="E8" s="13" t="n">
        <f aca="false">IFERROR(MIN('Fulcrum Finder'!$C$16,MAX(0,E$6-('Fulcrum Finder'!$C$15)))/'Fulcrum Finder'!$C$16,0)</f>
        <v>1</v>
      </c>
      <c r="F8" s="13" t="n">
        <f aca="false">IFERROR(MIN('Fulcrum Finder'!$C$16,MAX(0,F$6-('Fulcrum Finder'!$C$15)))/'Fulcrum Finder'!$C$16,0)</f>
        <v>1</v>
      </c>
      <c r="G8" s="13" t="n">
        <f aca="false">IFERROR(MIN('Fulcrum Finder'!$C$16,MAX(0,G$6-('Fulcrum Finder'!$C$15)))/'Fulcrum Finder'!$C$16,0)</f>
        <v>1</v>
      </c>
      <c r="H8" s="13" t="n">
        <f aca="false">IFERROR(MIN('Fulcrum Finder'!$C$16,MAX(0,H$6-('Fulcrum Finder'!$C$15)))/'Fulcrum Finder'!$C$16,0)</f>
        <v>1</v>
      </c>
      <c r="I8" s="13" t="n">
        <f aca="false">IFERROR(MIN('Fulcrum Finder'!$C$16,MAX(0,I$6-('Fulcrum Finder'!$C$15)))/'Fulcrum Finder'!$C$16,0)</f>
        <v>1</v>
      </c>
    </row>
    <row r="9" customFormat="false" ht="15" hidden="false" customHeight="false" outlineLevel="0" collapsed="false">
      <c r="B9" s="8" t="str">
        <f aca="false">'Fulcrum Finder'!$B$17</f>
        <v>Senior unsecured notes</v>
      </c>
      <c r="C9" s="13" t="n">
        <f aca="false">IFERROR(MIN('Fulcrum Finder'!$C$17,MAX(0,C$6-('Fulcrum Finder'!$C$15+'Fulcrum Finder'!$C$16)))/'Fulcrum Finder'!$C$17,0)</f>
        <v>0</v>
      </c>
      <c r="D9" s="13" t="n">
        <f aca="false">IFERROR(MIN('Fulcrum Finder'!$C$17,MAX(0,D$6-('Fulcrum Finder'!$C$15+'Fulcrum Finder'!$C$16)))/'Fulcrum Finder'!$C$17,0)</f>
        <v>0</v>
      </c>
      <c r="E9" s="13" t="n">
        <f aca="false">IFERROR(MIN('Fulcrum Finder'!$C$17,MAX(0,E$6-('Fulcrum Finder'!$C$15+'Fulcrum Finder'!$C$16)))/'Fulcrum Finder'!$C$17,0)</f>
        <v>0.2</v>
      </c>
      <c r="F9" s="13" t="n">
        <f aca="false">IFERROR(MIN('Fulcrum Finder'!$C$17,MAX(0,F$6-('Fulcrum Finder'!$C$15+'Fulcrum Finder'!$C$16)))/'Fulcrum Finder'!$C$17,0)</f>
        <v>0.6</v>
      </c>
      <c r="G9" s="13" t="n">
        <f aca="false">IFERROR(MIN('Fulcrum Finder'!$C$17,MAX(0,G$6-('Fulcrum Finder'!$C$15+'Fulcrum Finder'!$C$16)))/'Fulcrum Finder'!$C$17,0)</f>
        <v>1</v>
      </c>
      <c r="H9" s="13" t="n">
        <f aca="false">IFERROR(MIN('Fulcrum Finder'!$C$17,MAX(0,H$6-('Fulcrum Finder'!$C$15+'Fulcrum Finder'!$C$16)))/'Fulcrum Finder'!$C$17,0)</f>
        <v>1</v>
      </c>
      <c r="I9" s="13" t="n">
        <f aca="false">IFERROR(MIN('Fulcrum Finder'!$C$17,MAX(0,I$6-('Fulcrum Finder'!$C$15+'Fulcrum Finder'!$C$16)))/'Fulcrum Finder'!$C$17,0)</f>
        <v>1</v>
      </c>
    </row>
    <row r="10" customFormat="false" ht="15" hidden="false" customHeight="false" outlineLevel="0" collapsed="false">
      <c r="B10" s="8" t="str">
        <f aca="false">'Fulcrum Finder'!$B$18</f>
        <v>Subordinated notes</v>
      </c>
      <c r="C10" s="13" t="n">
        <f aca="false">IFERROR(MIN('Fulcrum Finder'!$C$18,MAX(0,C$6-('Fulcrum Finder'!$C$15+'Fulcrum Finder'!$C$16+'Fulcrum Finder'!$C$17)))/'Fulcrum Finder'!$C$18,0)</f>
        <v>0</v>
      </c>
      <c r="D10" s="13" t="n">
        <f aca="false">IFERROR(MIN('Fulcrum Finder'!$C$18,MAX(0,D$6-('Fulcrum Finder'!$C$15+'Fulcrum Finder'!$C$16+'Fulcrum Finder'!$C$17)))/'Fulcrum Finder'!$C$18,0)</f>
        <v>0</v>
      </c>
      <c r="E10" s="13" t="n">
        <f aca="false">IFERROR(MIN('Fulcrum Finder'!$C$18,MAX(0,E$6-('Fulcrum Finder'!$C$15+'Fulcrum Finder'!$C$16+'Fulcrum Finder'!$C$17)))/'Fulcrum Finder'!$C$18,0)</f>
        <v>0</v>
      </c>
      <c r="F10" s="13" t="n">
        <f aca="false">IFERROR(MIN('Fulcrum Finder'!$C$18,MAX(0,F$6-('Fulcrum Finder'!$C$15+'Fulcrum Finder'!$C$16+'Fulcrum Finder'!$C$17)))/'Fulcrum Finder'!$C$18,0)</f>
        <v>0</v>
      </c>
      <c r="G10" s="13" t="n">
        <f aca="false">IFERROR(MIN('Fulcrum Finder'!$C$18,MAX(0,G$6-('Fulcrum Finder'!$C$15+'Fulcrum Finder'!$C$16+'Fulcrum Finder'!$C$17)))/'Fulcrum Finder'!$C$18,0)</f>
        <v>0</v>
      </c>
      <c r="H10" s="13" t="n">
        <f aca="false">IFERROR(MIN('Fulcrum Finder'!$C$18,MAX(0,H$6-('Fulcrum Finder'!$C$15+'Fulcrum Finder'!$C$16+'Fulcrum Finder'!$C$17)))/'Fulcrum Finder'!$C$18,0)</f>
        <v>0.333333333333333</v>
      </c>
      <c r="I10" s="13" t="n">
        <f aca="false">IFERROR(MIN('Fulcrum Finder'!$C$18,MAX(0,I$6-('Fulcrum Finder'!$C$15+'Fulcrum Finder'!$C$16+'Fulcrum Finder'!$C$17)))/'Fulcrum Finder'!$C$18,0)</f>
        <v>1</v>
      </c>
    </row>
    <row r="11" customFormat="false" ht="15" hidden="false" customHeight="false" outlineLevel="0" collapsed="false">
      <c r="B11" s="8" t="s">
        <v>39</v>
      </c>
      <c r="C11" s="12" t="n">
        <f aca="false">MAX(0,C$6-('Fulcrum Finder'!$C$15+'Fulcrum Finder'!$C$16+'Fulcrum Finder'!$C$17+'Fulcrum Finder'!$C$18))</f>
        <v>0</v>
      </c>
      <c r="D11" s="12" t="n">
        <f aca="false">MAX(0,D$6-('Fulcrum Finder'!$C$15+'Fulcrum Finder'!$C$16+'Fulcrum Finder'!$C$17+'Fulcrum Finder'!$C$18))</f>
        <v>0</v>
      </c>
      <c r="E11" s="12" t="n">
        <f aca="false">MAX(0,E$6-('Fulcrum Finder'!$C$15+'Fulcrum Finder'!$C$16+'Fulcrum Finder'!$C$17+'Fulcrum Finder'!$C$18))</f>
        <v>0</v>
      </c>
      <c r="F11" s="12" t="n">
        <f aca="false">MAX(0,F$6-('Fulcrum Finder'!$C$15+'Fulcrum Finder'!$C$16+'Fulcrum Finder'!$C$17+'Fulcrum Finder'!$C$18))</f>
        <v>0</v>
      </c>
      <c r="G11" s="12" t="n">
        <f aca="false">MAX(0,G$6-('Fulcrum Finder'!$C$15+'Fulcrum Finder'!$C$16+'Fulcrum Finder'!$C$17+'Fulcrum Finder'!$C$18))</f>
        <v>0</v>
      </c>
      <c r="H11" s="12" t="n">
        <f aca="false">MAX(0,H$6-('Fulcrum Finder'!$C$15+'Fulcrum Finder'!$C$16+'Fulcrum Finder'!$C$17+'Fulcrum Finder'!$C$18))</f>
        <v>0</v>
      </c>
      <c r="I11" s="12" t="n">
        <f aca="false">MAX(0,I$6-('Fulcrum Finder'!$C$15+'Fulcrum Finder'!$C$16+'Fulcrum Finder'!$C$17+'Fulcrum Finder'!$C$18))</f>
        <v>50</v>
      </c>
    </row>
    <row r="12" customFormat="false" ht="43.5" hidden="false" customHeight="true" outlineLevel="0" collapsed="false">
      <c r="B12" s="4" t="s">
        <v>52</v>
      </c>
      <c r="C12" s="18" t="str">
        <f aca="false">IF(AND(C7&gt;0.0001,C7&lt;0.9999),'Fulcrum Finder'!$B$15,IF(AND(C8&gt;0.0001,C8&lt;0.9999),'Fulcrum Finder'!$B$16,IF(AND(C9&gt;0.0001,C9&lt;0.9999),'Fulcrum Finder'!$B$17,IF(AND(C10&gt;0.0001,C10&lt;0.9999),'Fulcrum Finder'!$B$18,IF(C11&gt;0,"Equity in the money","At a boundary")))))</f>
        <v>First-lien term loan</v>
      </c>
      <c r="D12" s="18" t="str">
        <f aca="false">IF(AND(D7&gt;0.0001,D7&lt;0.9999),'Fulcrum Finder'!$B$15,IF(AND(D8&gt;0.0001,D8&lt;0.9999),'Fulcrum Finder'!$B$16,IF(AND(D9&gt;0.0001,D9&lt;0.9999),'Fulcrum Finder'!$B$17,IF(AND(D10&gt;0.0001,D10&lt;0.9999),'Fulcrum Finder'!$B$18,IF(D11&gt;0,"Equity in the money","At a boundary")))))</f>
        <v>At a boundary</v>
      </c>
      <c r="E12" s="18" t="str">
        <f aca="false">IF(AND(E7&gt;0.0001,E7&lt;0.9999),'Fulcrum Finder'!$B$15,IF(AND(E8&gt;0.0001,E8&lt;0.9999),'Fulcrum Finder'!$B$16,IF(AND(E9&gt;0.0001,E9&lt;0.9999),'Fulcrum Finder'!$B$17,IF(AND(E10&gt;0.0001,E10&lt;0.9999),'Fulcrum Finder'!$B$18,IF(E11&gt;0,"Equity in the money","At a boundary")))))</f>
        <v>Senior unsecured notes</v>
      </c>
      <c r="F12" s="18" t="str">
        <f aca="false">IF(AND(F7&gt;0.0001,F7&lt;0.9999),'Fulcrum Finder'!$B$15,IF(AND(F8&gt;0.0001,F8&lt;0.9999),'Fulcrum Finder'!$B$16,IF(AND(F9&gt;0.0001,F9&lt;0.9999),'Fulcrum Finder'!$B$17,IF(AND(F10&gt;0.0001,F10&lt;0.9999),'Fulcrum Finder'!$B$18,IF(F11&gt;0,"Equity in the money","At a boundary")))))</f>
        <v>Senior unsecured notes</v>
      </c>
      <c r="G12" s="18" t="str">
        <f aca="false">IF(AND(G7&gt;0.0001,G7&lt;0.9999),'Fulcrum Finder'!$B$15,IF(AND(G8&gt;0.0001,G8&lt;0.9999),'Fulcrum Finder'!$B$16,IF(AND(G9&gt;0.0001,G9&lt;0.9999),'Fulcrum Finder'!$B$17,IF(AND(G10&gt;0.0001,G10&lt;0.9999),'Fulcrum Finder'!$B$18,IF(G11&gt;0,"Equity in the money","At a boundary")))))</f>
        <v>At a boundary</v>
      </c>
      <c r="H12" s="18" t="str">
        <f aca="false">IF(AND(H7&gt;0.0001,H7&lt;0.9999),'Fulcrum Finder'!$B$15,IF(AND(H8&gt;0.0001,H8&lt;0.9999),'Fulcrum Finder'!$B$16,IF(AND(H9&gt;0.0001,H9&lt;0.9999),'Fulcrum Finder'!$B$17,IF(AND(H10&gt;0.0001,H10&lt;0.9999),'Fulcrum Finder'!$B$18,IF(H11&gt;0,"Equity in the money","At a boundary")))))</f>
        <v>Subordinated notes</v>
      </c>
      <c r="I12" s="18" t="str">
        <f aca="false">IF(AND(I7&gt;0.0001,I7&lt;0.9999),'Fulcrum Finder'!$B$15,IF(AND(I8&gt;0.0001,I8&lt;0.9999),'Fulcrum Finder'!$B$16,IF(AND(I9&gt;0.0001,I9&lt;0.9999),'Fulcrum Finder'!$B$17,IF(AND(I10&gt;0.0001,I10&lt;0.9999),'Fulcrum Finder'!$B$18,IF(I11&gt;0,"Equity in the money","At a boundary")))))</f>
        <v>Equity in the money</v>
      </c>
    </row>
    <row r="14" customFormat="false" ht="15" hidden="false" customHeight="false" outlineLevel="0" collapsed="false">
      <c r="B14" s="3" t="s">
        <v>53</v>
      </c>
    </row>
    <row r="15" customFormat="false" ht="30" hidden="false" customHeight="true" outlineLevel="0" collapsed="false">
      <c r="B15" s="6" t="s">
        <v>54</v>
      </c>
      <c r="C15" s="6"/>
      <c r="D15" s="6"/>
      <c r="E15" s="6"/>
      <c r="F15" s="6"/>
      <c r="G15" s="6"/>
      <c r="H15" s="6"/>
      <c r="I15" s="6"/>
      <c r="J15" s="6"/>
    </row>
    <row r="16" customFormat="false" ht="30" hidden="false" customHeight="true" outlineLevel="0" collapsed="false">
      <c r="B16" s="6" t="s">
        <v>55</v>
      </c>
      <c r="C16" s="6"/>
      <c r="D16" s="6"/>
      <c r="E16" s="6"/>
      <c r="F16" s="6"/>
      <c r="G16" s="6"/>
      <c r="H16" s="6"/>
      <c r="I16" s="6"/>
      <c r="J16" s="6"/>
    </row>
    <row r="17" customFormat="false" ht="30" hidden="false" customHeight="true" outlineLevel="0" collapsed="false">
      <c r="B17" s="6" t="s">
        <v>56</v>
      </c>
      <c r="C17" s="6"/>
      <c r="D17" s="6"/>
      <c r="E17" s="6"/>
      <c r="F17" s="6"/>
      <c r="G17" s="6"/>
      <c r="H17" s="6"/>
      <c r="I17" s="6"/>
      <c r="J17" s="6"/>
    </row>
    <row r="18" customFormat="false" ht="30" hidden="false" customHeight="true" outlineLevel="0" collapsed="false">
      <c r="B18" s="6" t="s">
        <v>57</v>
      </c>
      <c r="C18" s="6"/>
      <c r="D18" s="6"/>
      <c r="E18" s="6"/>
      <c r="F18" s="6"/>
      <c r="G18" s="6"/>
      <c r="H18" s="6"/>
      <c r="I18" s="6"/>
      <c r="J18" s="6"/>
    </row>
  </sheetData>
  <mergeCells count="5">
    <mergeCell ref="B4:J4"/>
    <mergeCell ref="B15:J15"/>
    <mergeCell ref="B16:J16"/>
    <mergeCell ref="B17:J17"/>
    <mergeCell ref="B18:J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14"/>
    <col collapsed="false" customWidth="true" hidden="false" outlineLevel="0" max="5" min="4" style="0" width="16"/>
    <col collapsed="false" customWidth="true" hidden="false" outlineLevel="0" max="6" min="6" style="0" width="14"/>
    <col collapsed="false" customWidth="true" hidden="false" outlineLevel="0" max="7" min="7" style="0" width="12"/>
    <col collapsed="false" customWidth="true" hidden="false" outlineLevel="0" max="8" min="8" style="0" width="20"/>
    <col collapsed="false" customWidth="true" hidden="false" outlineLevel="0" max="9" min="9" style="0" width="46"/>
  </cols>
  <sheetData>
    <row r="2" customFormat="false" ht="48.5" hidden="false" customHeight="false" outlineLevel="0" collapsed="false">
      <c r="B2" s="1" t="s">
        <v>58</v>
      </c>
    </row>
    <row r="4" customFormat="false" ht="33.75" hidden="false" customHeight="true" outlineLevel="0" collapsed="false">
      <c r="B4" s="6" t="s">
        <v>59</v>
      </c>
      <c r="C4" s="6"/>
      <c r="D4" s="6"/>
      <c r="E4" s="6"/>
      <c r="F4" s="6"/>
      <c r="G4" s="6"/>
      <c r="H4" s="6"/>
      <c r="I4" s="6"/>
    </row>
    <row r="6" customFormat="false" ht="15" hidden="false" customHeight="false" outlineLevel="0" collapsed="false">
      <c r="B6" s="3" t="s">
        <v>60</v>
      </c>
    </row>
    <row r="7" customFormat="false" ht="43.25" hidden="false" customHeight="false" outlineLevel="0" collapsed="false">
      <c r="B7" s="8" t="s">
        <v>61</v>
      </c>
      <c r="C7" s="9" t="n">
        <v>600</v>
      </c>
      <c r="E7" s="5" t="s">
        <v>62</v>
      </c>
    </row>
    <row r="8" customFormat="false" ht="27.75" hidden="false" customHeight="true" outlineLevel="0" collapsed="false">
      <c r="B8" s="7" t="s">
        <v>28</v>
      </c>
      <c r="C8" s="7" t="s">
        <v>29</v>
      </c>
      <c r="D8" s="7" t="s">
        <v>30</v>
      </c>
      <c r="E8" s="7" t="s">
        <v>31</v>
      </c>
      <c r="F8" s="7" t="s">
        <v>32</v>
      </c>
      <c r="G8" s="7" t="s">
        <v>33</v>
      </c>
      <c r="H8" s="7" t="s">
        <v>34</v>
      </c>
    </row>
    <row r="9" customFormat="false" ht="15" hidden="false" customHeight="false" outlineLevel="0" collapsed="false">
      <c r="B9" s="8" t="s">
        <v>35</v>
      </c>
      <c r="C9" s="9" t="n">
        <v>50</v>
      </c>
      <c r="D9" s="12" t="n">
        <f aca="false">SUM($C$9:C9)</f>
        <v>50</v>
      </c>
      <c r="E9" s="12" t="n">
        <f aca="false">MAX(0,$C$7-0)</f>
        <v>600</v>
      </c>
      <c r="F9" s="12" t="n">
        <f aca="false">MIN(C9,E9)</f>
        <v>50</v>
      </c>
      <c r="G9" s="13" t="n">
        <f aca="false">IFERROR(F9/C9,0)</f>
        <v>1</v>
      </c>
      <c r="H9" s="4" t="str">
        <f aca="false">IF(F9&gt;=C9-0.0001,"Money-good",IF(F9&lt;=0.0001,"Out of the money","FULCRUM"))</f>
        <v>Money-good</v>
      </c>
    </row>
    <row r="10" customFormat="false" ht="15" hidden="false" customHeight="false" outlineLevel="0" collapsed="false">
      <c r="B10" s="8" t="s">
        <v>36</v>
      </c>
      <c r="C10" s="9" t="n">
        <v>400</v>
      </c>
      <c r="D10" s="12" t="n">
        <f aca="false">SUM($C$9:C10)</f>
        <v>450</v>
      </c>
      <c r="E10" s="12" t="n">
        <f aca="false">MAX(0,$C$7-SUM($C$9:C9))</f>
        <v>550</v>
      </c>
      <c r="F10" s="12" t="n">
        <f aca="false">MIN(C10,E10)</f>
        <v>400</v>
      </c>
      <c r="G10" s="13" t="n">
        <f aca="false">IFERROR(F10/C10,0)</f>
        <v>1</v>
      </c>
      <c r="H10" s="4" t="str">
        <f aca="false">IF(F10&gt;=C10-0.0001,"Money-good",IF(F10&lt;=0.0001,"Out of the money","FULCRUM"))</f>
        <v>Money-good</v>
      </c>
    </row>
    <row r="11" customFormat="false" ht="15" hidden="false" customHeight="false" outlineLevel="0" collapsed="false">
      <c r="B11" s="8" t="s">
        <v>37</v>
      </c>
      <c r="C11" s="9" t="n">
        <v>250</v>
      </c>
      <c r="D11" s="12" t="n">
        <f aca="false">SUM($C$9:C11)</f>
        <v>700</v>
      </c>
      <c r="E11" s="12" t="n">
        <f aca="false">MAX(0,$C$7-SUM($C$9:C10))</f>
        <v>150</v>
      </c>
      <c r="F11" s="12" t="n">
        <f aca="false">MIN(C11,E11)</f>
        <v>150</v>
      </c>
      <c r="G11" s="13" t="n">
        <f aca="false">IFERROR(F11/C11,0)</f>
        <v>0.6</v>
      </c>
      <c r="H11" s="4" t="str">
        <f aca="false">IF(F11&gt;=C11-0.0001,"Money-good",IF(F11&lt;=0.0001,"Out of the money","FULCRUM"))</f>
        <v>FULCRUM</v>
      </c>
    </row>
    <row r="12" customFormat="false" ht="15" hidden="false" customHeight="false" outlineLevel="0" collapsed="false">
      <c r="B12" s="8" t="s">
        <v>38</v>
      </c>
      <c r="C12" s="9" t="n">
        <v>150</v>
      </c>
      <c r="D12" s="12" t="n">
        <f aca="false">SUM($C$9:C12)</f>
        <v>850</v>
      </c>
      <c r="E12" s="12" t="n">
        <f aca="false">MAX(0,$C$7-SUM($C$9:C11))</f>
        <v>0</v>
      </c>
      <c r="F12" s="12" t="n">
        <f aca="false">MIN(C12,E12)</f>
        <v>0</v>
      </c>
      <c r="G12" s="13" t="n">
        <f aca="false">IFERROR(F12/C12,0)</f>
        <v>0</v>
      </c>
      <c r="H12" s="4" t="str">
        <f aca="false">IF(F12&gt;=C12-0.0001,"Money-good",IF(F12&lt;=0.0001,"Out of the money","FULCRUM"))</f>
        <v>Out of the money</v>
      </c>
    </row>
    <row r="13" customFormat="false" ht="15" hidden="false" customHeight="false" outlineLevel="0" collapsed="false">
      <c r="B13" s="8" t="s">
        <v>39</v>
      </c>
      <c r="F13" s="12" t="n">
        <f aca="false">MAX(0,$C$7-SUM($C$9:$C$12))</f>
        <v>0</v>
      </c>
      <c r="H13" s="4" t="str">
        <f aca="false">IF(F13&gt;0,"In the money","Wiped out")</f>
        <v>Wiped out</v>
      </c>
    </row>
    <row r="14" customFormat="false" ht="15" hidden="false" customHeight="false" outlineLevel="0" collapsed="false">
      <c r="B14" s="10" t="s">
        <v>40</v>
      </c>
      <c r="C14" s="11" t="n">
        <f aca="false">SUM(C9:C12)</f>
        <v>850</v>
      </c>
      <c r="D14" s="14"/>
      <c r="E14" s="14"/>
      <c r="F14" s="11" t="n">
        <f aca="false">SUM(F9:F12)+F13</f>
        <v>600</v>
      </c>
      <c r="G14" s="14"/>
      <c r="H14" s="14"/>
    </row>
    <row r="15" customFormat="false" ht="15" hidden="false" customHeight="false" outlineLevel="0" collapsed="false">
      <c r="B15" s="4" t="s">
        <v>41</v>
      </c>
      <c r="C15" s="15" t="str">
        <f aca="false">IFERROR(INDEX($B$9:$B$12,MATCH("FULCRUM",$H$9:$H$12,0)),IF(F13&gt;0,"None — equity is in the money","None — value runs out at a boundary"))</f>
        <v>Senior unsecured notes</v>
      </c>
    </row>
    <row r="16" customFormat="false" ht="15" hidden="false" customHeight="false" outlineLevel="0" collapsed="false">
      <c r="B16" s="8" t="s">
        <v>43</v>
      </c>
      <c r="C16" s="13" t="n">
        <f aca="false">IFERROR(INDEX($G$9:$G$12,MATCH("FULCRUM",$H$9:$H$12,0)),0)</f>
        <v>0.6</v>
      </c>
    </row>
    <row r="18" customFormat="false" ht="15" hidden="false" customHeight="false" outlineLevel="0" collapsed="false">
      <c r="B18" s="3" t="s">
        <v>63</v>
      </c>
    </row>
    <row r="19" customFormat="false" ht="95.5" hidden="false" customHeight="false" outlineLevel="0" collapsed="false">
      <c r="B19" s="8" t="s">
        <v>61</v>
      </c>
      <c r="C19" s="9" t="n">
        <v>750</v>
      </c>
      <c r="E19" s="5" t="s">
        <v>64</v>
      </c>
    </row>
    <row r="20" customFormat="false" ht="27.75" hidden="false" customHeight="true" outlineLevel="0" collapsed="false">
      <c r="B20" s="7" t="s">
        <v>28</v>
      </c>
      <c r="C20" s="7" t="s">
        <v>29</v>
      </c>
      <c r="D20" s="7" t="s">
        <v>30</v>
      </c>
      <c r="E20" s="7" t="s">
        <v>31</v>
      </c>
      <c r="F20" s="7" t="s">
        <v>32</v>
      </c>
      <c r="G20" s="7" t="s">
        <v>33</v>
      </c>
      <c r="H20" s="7" t="s">
        <v>34</v>
      </c>
    </row>
    <row r="21" customFormat="false" ht="15" hidden="false" customHeight="false" outlineLevel="0" collapsed="false">
      <c r="B21" s="8" t="s">
        <v>35</v>
      </c>
      <c r="C21" s="9" t="n">
        <v>50</v>
      </c>
      <c r="D21" s="12" t="n">
        <f aca="false">SUM($C$21:C21)</f>
        <v>50</v>
      </c>
      <c r="E21" s="12" t="n">
        <f aca="false">MAX(0,$C$19-0)</f>
        <v>750</v>
      </c>
      <c r="F21" s="12" t="n">
        <f aca="false">MIN(C21,E21)</f>
        <v>50</v>
      </c>
      <c r="G21" s="13" t="n">
        <f aca="false">IFERROR(F21/C21,0)</f>
        <v>1</v>
      </c>
      <c r="H21" s="4" t="str">
        <f aca="false">IF(F21&gt;=C21-0.0001,"Money-good",IF(F21&lt;=0.0001,"Out of the money","FULCRUM"))</f>
        <v>Money-good</v>
      </c>
    </row>
    <row r="22" customFormat="false" ht="15" hidden="false" customHeight="false" outlineLevel="0" collapsed="false">
      <c r="B22" s="8" t="s">
        <v>36</v>
      </c>
      <c r="C22" s="9" t="n">
        <v>400</v>
      </c>
      <c r="D22" s="12" t="n">
        <f aca="false">SUM($C$21:C22)</f>
        <v>450</v>
      </c>
      <c r="E22" s="12" t="n">
        <f aca="false">MAX(0,$C$19-SUM($C$21:C21))</f>
        <v>700</v>
      </c>
      <c r="F22" s="12" t="n">
        <f aca="false">MIN(C22,E22)</f>
        <v>400</v>
      </c>
      <c r="G22" s="13" t="n">
        <f aca="false">IFERROR(F22/C22,0)</f>
        <v>1</v>
      </c>
      <c r="H22" s="4" t="str">
        <f aca="false">IF(F22&gt;=C22-0.0001,"Money-good",IF(F22&lt;=0.0001,"Out of the money","FULCRUM"))</f>
        <v>Money-good</v>
      </c>
    </row>
    <row r="23" customFormat="false" ht="15" hidden="false" customHeight="false" outlineLevel="0" collapsed="false">
      <c r="B23" s="8" t="s">
        <v>37</v>
      </c>
      <c r="C23" s="9" t="n">
        <v>250</v>
      </c>
      <c r="D23" s="12" t="n">
        <f aca="false">SUM($C$21:C23)</f>
        <v>700</v>
      </c>
      <c r="E23" s="12" t="n">
        <f aca="false">MAX(0,$C$19-SUM($C$21:C22))</f>
        <v>300</v>
      </c>
      <c r="F23" s="12" t="n">
        <f aca="false">MIN(C23,E23)</f>
        <v>250</v>
      </c>
      <c r="G23" s="13" t="n">
        <f aca="false">IFERROR(F23/C23,0)</f>
        <v>1</v>
      </c>
      <c r="H23" s="4" t="str">
        <f aca="false">IF(F23&gt;=C23-0.0001,"Money-good",IF(F23&lt;=0.0001,"Out of the money","FULCRUM"))</f>
        <v>Money-good</v>
      </c>
    </row>
    <row r="24" customFormat="false" ht="15" hidden="false" customHeight="false" outlineLevel="0" collapsed="false">
      <c r="B24" s="8" t="s">
        <v>38</v>
      </c>
      <c r="C24" s="9" t="n">
        <v>150</v>
      </c>
      <c r="D24" s="12" t="n">
        <f aca="false">SUM($C$21:C24)</f>
        <v>850</v>
      </c>
      <c r="E24" s="12" t="n">
        <f aca="false">MAX(0,$C$19-SUM($C$21:C23))</f>
        <v>50</v>
      </c>
      <c r="F24" s="12" t="n">
        <f aca="false">MIN(C24,E24)</f>
        <v>50</v>
      </c>
      <c r="G24" s="13" t="n">
        <f aca="false">IFERROR(F24/C24,0)</f>
        <v>0.333333333333333</v>
      </c>
      <c r="H24" s="4" t="str">
        <f aca="false">IF(F24&gt;=C24-0.0001,"Money-good",IF(F24&lt;=0.0001,"Out of the money","FULCRUM"))</f>
        <v>FULCRUM</v>
      </c>
    </row>
    <row r="25" customFormat="false" ht="15" hidden="false" customHeight="false" outlineLevel="0" collapsed="false">
      <c r="B25" s="8" t="s">
        <v>39</v>
      </c>
      <c r="F25" s="12" t="n">
        <f aca="false">MAX(0,$C$19-SUM($C$21:$C$24))</f>
        <v>0</v>
      </c>
      <c r="H25" s="4" t="str">
        <f aca="false">IF(F25&gt;0,"In the money","Wiped out")</f>
        <v>Wiped out</v>
      </c>
    </row>
    <row r="26" customFormat="false" ht="15" hidden="false" customHeight="false" outlineLevel="0" collapsed="false">
      <c r="B26" s="10" t="s">
        <v>40</v>
      </c>
      <c r="C26" s="11" t="n">
        <f aca="false">SUM(C21:C24)</f>
        <v>850</v>
      </c>
      <c r="D26" s="14"/>
      <c r="E26" s="14"/>
      <c r="F26" s="11" t="n">
        <f aca="false">SUM(F21:F24)+F25</f>
        <v>750</v>
      </c>
      <c r="G26" s="14"/>
      <c r="H26" s="14"/>
    </row>
    <row r="27" customFormat="false" ht="15" hidden="false" customHeight="false" outlineLevel="0" collapsed="false">
      <c r="B27" s="4" t="s">
        <v>41</v>
      </c>
      <c r="C27" s="15" t="str">
        <f aca="false">IFERROR(INDEX($B$21:$B$24,MATCH("FULCRUM",$H$21:$H$24,0)),IF(F25&gt;0,"None — equity is in the money","None — value runs out at a boundary"))</f>
        <v>Subordinated notes</v>
      </c>
    </row>
    <row r="28" customFormat="false" ht="15" hidden="false" customHeight="false" outlineLevel="0" collapsed="false">
      <c r="B28" s="8" t="s">
        <v>43</v>
      </c>
      <c r="C28" s="13" t="n">
        <f aca="false">IFERROR(INDEX($G$21:$G$24,MATCH("FULCRUM",$H$21:$H$24,0)),0)</f>
        <v>0.333333333333333</v>
      </c>
    </row>
    <row r="30" customFormat="false" ht="15" hidden="false" customHeight="false" outlineLevel="0" collapsed="false">
      <c r="B30" s="3" t="s">
        <v>65</v>
      </c>
    </row>
    <row r="31" customFormat="false" ht="74.6" hidden="false" customHeight="false" outlineLevel="0" collapsed="false">
      <c r="B31" s="8" t="s">
        <v>61</v>
      </c>
      <c r="C31" s="9" t="n">
        <v>450</v>
      </c>
      <c r="E31" s="5" t="s">
        <v>66</v>
      </c>
    </row>
    <row r="32" customFormat="false" ht="27.75" hidden="false" customHeight="true" outlineLevel="0" collapsed="false">
      <c r="B32" s="7" t="s">
        <v>28</v>
      </c>
      <c r="C32" s="7" t="s">
        <v>29</v>
      </c>
      <c r="D32" s="7" t="s">
        <v>30</v>
      </c>
      <c r="E32" s="7" t="s">
        <v>31</v>
      </c>
      <c r="F32" s="7" t="s">
        <v>32</v>
      </c>
      <c r="G32" s="7" t="s">
        <v>33</v>
      </c>
      <c r="H32" s="7" t="s">
        <v>34</v>
      </c>
    </row>
    <row r="33" customFormat="false" ht="15" hidden="false" customHeight="false" outlineLevel="0" collapsed="false">
      <c r="B33" s="8" t="s">
        <v>35</v>
      </c>
      <c r="C33" s="9" t="n">
        <v>50</v>
      </c>
      <c r="D33" s="12" t="n">
        <f aca="false">SUM($C$33:C33)</f>
        <v>50</v>
      </c>
      <c r="E33" s="12" t="n">
        <f aca="false">MAX(0,$C$31-0)</f>
        <v>450</v>
      </c>
      <c r="F33" s="12" t="n">
        <f aca="false">MIN(C33,E33)</f>
        <v>50</v>
      </c>
      <c r="G33" s="13" t="n">
        <f aca="false">IFERROR(F33/C33,0)</f>
        <v>1</v>
      </c>
      <c r="H33" s="4" t="str">
        <f aca="false">IF(F33&gt;=C33-0.0001,"Money-good",IF(F33&lt;=0.0001,"Out of the money","FULCRUM"))</f>
        <v>Money-good</v>
      </c>
    </row>
    <row r="34" customFormat="false" ht="15" hidden="false" customHeight="false" outlineLevel="0" collapsed="false">
      <c r="B34" s="8" t="s">
        <v>36</v>
      </c>
      <c r="C34" s="9" t="n">
        <v>400</v>
      </c>
      <c r="D34" s="12" t="n">
        <f aca="false">SUM($C$33:C34)</f>
        <v>450</v>
      </c>
      <c r="E34" s="12" t="n">
        <f aca="false">MAX(0,$C$31-SUM($C$33:C33))</f>
        <v>400</v>
      </c>
      <c r="F34" s="12" t="n">
        <f aca="false">MIN(C34,E34)</f>
        <v>400</v>
      </c>
      <c r="G34" s="13" t="n">
        <f aca="false">IFERROR(F34/C34,0)</f>
        <v>1</v>
      </c>
      <c r="H34" s="4" t="str">
        <f aca="false">IF(F34&gt;=C34-0.0001,"Money-good",IF(F34&lt;=0.0001,"Out of the money","FULCRUM"))</f>
        <v>Money-good</v>
      </c>
    </row>
    <row r="35" customFormat="false" ht="15" hidden="false" customHeight="false" outlineLevel="0" collapsed="false">
      <c r="B35" s="8" t="s">
        <v>37</v>
      </c>
      <c r="C35" s="9" t="n">
        <v>250</v>
      </c>
      <c r="D35" s="12" t="n">
        <f aca="false">SUM($C$33:C35)</f>
        <v>700</v>
      </c>
      <c r="E35" s="12" t="n">
        <f aca="false">MAX(0,$C$31-SUM($C$33:C34))</f>
        <v>0</v>
      </c>
      <c r="F35" s="12" t="n">
        <f aca="false">MIN(C35,E35)</f>
        <v>0</v>
      </c>
      <c r="G35" s="13" t="n">
        <f aca="false">IFERROR(F35/C35,0)</f>
        <v>0</v>
      </c>
      <c r="H35" s="4" t="str">
        <f aca="false">IF(F35&gt;=C35-0.0001,"Money-good",IF(F35&lt;=0.0001,"Out of the money","FULCRUM"))</f>
        <v>Out of the money</v>
      </c>
    </row>
    <row r="36" customFormat="false" ht="15" hidden="false" customHeight="false" outlineLevel="0" collapsed="false">
      <c r="B36" s="8" t="s">
        <v>38</v>
      </c>
      <c r="C36" s="9" t="n">
        <v>150</v>
      </c>
      <c r="D36" s="12" t="n">
        <f aca="false">SUM($C$33:C36)</f>
        <v>850</v>
      </c>
      <c r="E36" s="12" t="n">
        <f aca="false">MAX(0,$C$31-SUM($C$33:C35))</f>
        <v>0</v>
      </c>
      <c r="F36" s="12" t="n">
        <f aca="false">MIN(C36,E36)</f>
        <v>0</v>
      </c>
      <c r="G36" s="13" t="n">
        <f aca="false">IFERROR(F36/C36,0)</f>
        <v>0</v>
      </c>
      <c r="H36" s="4" t="str">
        <f aca="false">IF(F36&gt;=C36-0.0001,"Money-good",IF(F36&lt;=0.0001,"Out of the money","FULCRUM"))</f>
        <v>Out of the money</v>
      </c>
    </row>
    <row r="37" customFormat="false" ht="15" hidden="false" customHeight="false" outlineLevel="0" collapsed="false">
      <c r="B37" s="8" t="s">
        <v>39</v>
      </c>
      <c r="F37" s="12" t="n">
        <f aca="false">MAX(0,$C$31-SUM($C$33:$C$36))</f>
        <v>0</v>
      </c>
      <c r="H37" s="4" t="str">
        <f aca="false">IF(F37&gt;0,"In the money","Wiped out")</f>
        <v>Wiped out</v>
      </c>
    </row>
    <row r="38" customFormat="false" ht="15" hidden="false" customHeight="false" outlineLevel="0" collapsed="false">
      <c r="B38" s="10" t="s">
        <v>40</v>
      </c>
      <c r="C38" s="11" t="n">
        <f aca="false">SUM(C33:C36)</f>
        <v>850</v>
      </c>
      <c r="D38" s="14"/>
      <c r="E38" s="14"/>
      <c r="F38" s="11" t="n">
        <f aca="false">SUM(F33:F36)+F37</f>
        <v>450</v>
      </c>
      <c r="G38" s="14"/>
      <c r="H38" s="14"/>
    </row>
    <row r="39" customFormat="false" ht="15" hidden="false" customHeight="false" outlineLevel="0" collapsed="false">
      <c r="B39" s="4" t="s">
        <v>41</v>
      </c>
      <c r="C39" s="15" t="str">
        <f aca="false">IFERROR(INDEX($B$33:$B$36,MATCH("FULCRUM",$H$33:$H$36,0)),IF(F37&gt;0,"None — equity is in the money","None — value runs out at a boundary"))</f>
        <v>None — value runs out at a boundary</v>
      </c>
    </row>
    <row r="40" customFormat="false" ht="15" hidden="false" customHeight="false" outlineLevel="0" collapsed="false">
      <c r="B40" s="8" t="s">
        <v>43</v>
      </c>
      <c r="C40" s="13" t="n">
        <f aca="false">IFERROR(INDEX($G$33:$G$36,MATCH("FULCRUM",$H$33:$H$36,0)),0)</f>
        <v>0</v>
      </c>
    </row>
  </sheetData>
  <mergeCells count="1">
    <mergeCell ref="B4:I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J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14"/>
    <col collapsed="false" customWidth="true" hidden="false" outlineLevel="0" max="5" min="4" style="0" width="16"/>
    <col collapsed="false" customWidth="true" hidden="false" outlineLevel="0" max="6" min="6" style="0" width="14"/>
    <col collapsed="false" customWidth="true" hidden="false" outlineLevel="0" max="7" min="7" style="0" width="12"/>
    <col collapsed="false" customWidth="true" hidden="false" outlineLevel="0" max="8" min="8" style="0" width="20"/>
    <col collapsed="false" customWidth="true" hidden="false" outlineLevel="0" max="9" min="9" style="0" width="16"/>
    <col collapsed="false" customWidth="true" hidden="false" outlineLevel="0" max="10" min="10" style="0" width="46"/>
  </cols>
  <sheetData>
    <row r="2" customFormat="false" ht="32.8" hidden="false" customHeight="false" outlineLevel="0" collapsed="false">
      <c r="B2" s="1" t="s">
        <v>67</v>
      </c>
    </row>
    <row r="4" customFormat="false" ht="30" hidden="false" customHeight="true" outlineLevel="0" collapsed="false">
      <c r="B4" s="6" t="s">
        <v>68</v>
      </c>
      <c r="C4" s="6"/>
      <c r="D4" s="6"/>
      <c r="E4" s="6"/>
      <c r="F4" s="6"/>
      <c r="G4" s="6"/>
      <c r="H4" s="6"/>
      <c r="I4" s="6"/>
      <c r="J4" s="6"/>
    </row>
    <row r="6" customFormat="false" ht="15" hidden="false" customHeight="false" outlineLevel="0" collapsed="false">
      <c r="B6" s="8" t="s">
        <v>61</v>
      </c>
      <c r="C6" s="9" t="n">
        <v>600</v>
      </c>
    </row>
    <row r="8" customFormat="false" ht="27.75" hidden="false" customHeight="true" outlineLevel="0" collapsed="false">
      <c r="B8" s="7" t="s">
        <v>28</v>
      </c>
      <c r="C8" s="7" t="s">
        <v>29</v>
      </c>
      <c r="D8" s="7" t="s">
        <v>30</v>
      </c>
      <c r="E8" s="7" t="s">
        <v>31</v>
      </c>
      <c r="F8" s="7" t="s">
        <v>32</v>
      </c>
      <c r="G8" s="7" t="s">
        <v>33</v>
      </c>
      <c r="H8" s="7" t="s">
        <v>34</v>
      </c>
    </row>
    <row r="9" customFormat="false" ht="15" hidden="false" customHeight="false" outlineLevel="0" collapsed="false">
      <c r="B9" s="8" t="s">
        <v>36</v>
      </c>
      <c r="C9" s="9" t="n">
        <v>350</v>
      </c>
      <c r="D9" s="12" t="n">
        <f aca="false">SUM($C$9:C9)</f>
        <v>350</v>
      </c>
      <c r="E9" s="12" t="n">
        <f aca="false">MAX(0,$C$6-0)</f>
        <v>600</v>
      </c>
      <c r="F9" s="12" t="n">
        <f aca="false">MIN(C9,E9)</f>
        <v>350</v>
      </c>
      <c r="G9" s="13" t="n">
        <f aca="false">IFERROR(F9/C9,0)</f>
        <v>1</v>
      </c>
      <c r="H9" s="4" t="str">
        <f aca="false">IF(F9&gt;=C9-0.0001,"Money-good",IF(F9&lt;=0.0001,"Out of the money","FULCRUM"))</f>
        <v>Money-good</v>
      </c>
    </row>
    <row r="10" customFormat="false" ht="15" hidden="false" customHeight="false" outlineLevel="0" collapsed="false">
      <c r="B10" s="8" t="s">
        <v>37</v>
      </c>
      <c r="C10" s="9" t="n">
        <v>300</v>
      </c>
      <c r="D10" s="12" t="n">
        <f aca="false">SUM($C$9:C10)</f>
        <v>650</v>
      </c>
      <c r="E10" s="12" t="n">
        <f aca="false">MAX(0,$C$6-SUM($C$9:C9))</f>
        <v>250</v>
      </c>
      <c r="F10" s="12" t="n">
        <f aca="false">MIN(C10,E10)</f>
        <v>250</v>
      </c>
      <c r="G10" s="13" t="n">
        <f aca="false">IFERROR(F10/C10,0)</f>
        <v>0.833333333333333</v>
      </c>
      <c r="H10" s="4" t="str">
        <f aca="false">IF(F10&gt;=C10-0.0001,"Money-good",IF(F10&lt;=0.0001,"Out of the money","FULCRUM"))</f>
        <v>FULCRUM</v>
      </c>
    </row>
    <row r="11" customFormat="false" ht="15" hidden="false" customHeight="false" outlineLevel="0" collapsed="false">
      <c r="B11" s="8" t="s">
        <v>38</v>
      </c>
      <c r="C11" s="9" t="n">
        <v>150</v>
      </c>
      <c r="D11" s="12" t="n">
        <f aca="false">SUM($C$9:C11)</f>
        <v>800</v>
      </c>
      <c r="E11" s="12" t="n">
        <f aca="false">MAX(0,$C$6-SUM($C$9:C10))</f>
        <v>0</v>
      </c>
      <c r="F11" s="12" t="n">
        <f aca="false">MIN(C11,E11)</f>
        <v>0</v>
      </c>
      <c r="G11" s="13" t="n">
        <f aca="false">IFERROR(F11/C11,0)</f>
        <v>0</v>
      </c>
      <c r="H11" s="4" t="str">
        <f aca="false">IF(F11&gt;=C11-0.0001,"Money-good",IF(F11&lt;=0.0001,"Out of the money","FULCRUM"))</f>
        <v>Out of the money</v>
      </c>
    </row>
    <row r="12" customFormat="false" ht="15" hidden="false" customHeight="false" outlineLevel="0" collapsed="false">
      <c r="B12" s="8" t="s">
        <v>39</v>
      </c>
      <c r="F12" s="12" t="n">
        <f aca="false">MAX(0,$C$6-SUM($C$9:$C$11))</f>
        <v>0</v>
      </c>
      <c r="H12" s="4" t="str">
        <f aca="false">IF(F12&gt;0,"In the money","Wiped out")</f>
        <v>Wiped out</v>
      </c>
    </row>
    <row r="13" customFormat="false" ht="15" hidden="false" customHeight="false" outlineLevel="0" collapsed="false">
      <c r="B13" s="10" t="s">
        <v>40</v>
      </c>
      <c r="C13" s="11" t="n">
        <f aca="false">SUM(C9:C11)</f>
        <v>800</v>
      </c>
      <c r="D13" s="14"/>
      <c r="E13" s="14"/>
      <c r="F13" s="11" t="n">
        <f aca="false">SUM(F9:F11)+F12</f>
        <v>600</v>
      </c>
      <c r="G13" s="14"/>
      <c r="H13" s="14"/>
    </row>
    <row r="14" customFormat="false" ht="43.25" hidden="false" customHeight="false" outlineLevel="0" collapsed="false">
      <c r="B14" s="4" t="s">
        <v>41</v>
      </c>
      <c r="C14" s="15" t="str">
        <f aca="false">IFERROR(INDEX($B$9:$B$11,MATCH("FULCRUM",$H$9:$H$11,0)),IF(F12&gt;0,"None — equity is in the money","None — value runs out at a boundary"))</f>
        <v>Senior unsecured notes</v>
      </c>
      <c r="E14" s="5" t="s">
        <v>69</v>
      </c>
    </row>
    <row r="15" customFormat="false" ht="15" hidden="false" customHeight="false" outlineLevel="0" collapsed="false">
      <c r="B15" s="8" t="s">
        <v>43</v>
      </c>
      <c r="C15" s="13" t="n">
        <f aca="false">IFERROR(INDEX($G$9:$G$11,MATCH("FULCRUM",$H$9:$H$11,0)),0)</f>
        <v>0.833333333333333</v>
      </c>
    </row>
    <row r="17" customFormat="false" ht="26.85" hidden="false" customHeight="false" outlineLevel="0" collapsed="false">
      <c r="B17" s="3" t="s">
        <v>70</v>
      </c>
    </row>
    <row r="18" customFormat="false" ht="27.75" hidden="false" customHeight="true" outlineLevel="0" collapsed="false">
      <c r="B18" s="7" t="s">
        <v>28</v>
      </c>
      <c r="C18" s="7" t="s">
        <v>71</v>
      </c>
      <c r="D18" s="7" t="s">
        <v>46</v>
      </c>
      <c r="E18" s="7" t="s">
        <v>72</v>
      </c>
      <c r="J18" s="7" t="s">
        <v>73</v>
      </c>
    </row>
    <row r="19" customFormat="false" ht="15" hidden="false" customHeight="false" outlineLevel="0" collapsed="false">
      <c r="B19" s="8" t="str">
        <f aca="false">B9</f>
        <v>First-lien term loan</v>
      </c>
      <c r="C19" s="16" t="n">
        <v>0.92</v>
      </c>
      <c r="D19" s="13" t="n">
        <f aca="false">G9</f>
        <v>1</v>
      </c>
      <c r="E19" s="13" t="n">
        <f aca="false">IFERROR(D19/C19-1,0)</f>
        <v>0.0869565217391304</v>
      </c>
      <c r="J19" s="5" t="s">
        <v>74</v>
      </c>
    </row>
    <row r="20" customFormat="false" ht="22.35" hidden="false" customHeight="false" outlineLevel="0" collapsed="false">
      <c r="B20" s="8" t="str">
        <f aca="false">B10</f>
        <v>Senior unsecured notes</v>
      </c>
      <c r="C20" s="16" t="n">
        <v>0.48</v>
      </c>
      <c r="D20" s="13" t="n">
        <f aca="false">G10</f>
        <v>0.833333333333333</v>
      </c>
      <c r="E20" s="13" t="n">
        <f aca="false">IFERROR(D20/C20-1,0)</f>
        <v>0.736111111111111</v>
      </c>
      <c r="J20" s="5" t="s">
        <v>75</v>
      </c>
    </row>
    <row r="21" customFormat="false" ht="22.35" hidden="false" customHeight="false" outlineLevel="0" collapsed="false">
      <c r="B21" s="8" t="str">
        <f aca="false">B11</f>
        <v>Subordinated notes</v>
      </c>
      <c r="C21" s="16" t="n">
        <v>0.12</v>
      </c>
      <c r="D21" s="13" t="n">
        <f aca="false">G11</f>
        <v>0</v>
      </c>
      <c r="E21" s="13" t="n">
        <f aca="false">IFERROR(D21/C21-1,0)</f>
        <v>-1</v>
      </c>
      <c r="J21" s="5" t="s">
        <v>76</v>
      </c>
    </row>
    <row r="23" customFormat="false" ht="15" hidden="false" customHeight="false" outlineLevel="0" collapsed="false">
      <c r="B23" s="3" t="s">
        <v>77</v>
      </c>
    </row>
    <row r="24" customFormat="false" ht="27.75" hidden="false" customHeight="true" outlineLevel="0" collapsed="false">
      <c r="B24" s="7" t="s">
        <v>61</v>
      </c>
      <c r="C24" s="7" t="s">
        <v>78</v>
      </c>
      <c r="D24" s="7" t="s">
        <v>79</v>
      </c>
      <c r="E24" s="7" t="s">
        <v>80</v>
      </c>
      <c r="J24" s="7" t="s">
        <v>73</v>
      </c>
    </row>
    <row r="25" customFormat="false" ht="32.8" hidden="false" customHeight="false" outlineLevel="0" collapsed="false">
      <c r="B25" s="9" t="n">
        <v>450</v>
      </c>
      <c r="C25" s="13" t="n">
        <f aca="false">IFERROR(MIN($C$9,MAX(0,$B25-(0)))/$C$9,0)</f>
        <v>1</v>
      </c>
      <c r="D25" s="13" t="n">
        <f aca="false">IFERROR(MIN($C$10,MAX(0,$B25-($C$9)))/$C$10,0)</f>
        <v>0.333333333333333</v>
      </c>
      <c r="E25" s="13" t="n">
        <f aca="false">IFERROR(MIN($C$11,MAX(0,$B25-($C$9+$C$10)))/$C$11,0)</f>
        <v>0</v>
      </c>
      <c r="J25" s="5" t="s">
        <v>81</v>
      </c>
    </row>
    <row r="26" customFormat="false" ht="15" hidden="false" customHeight="false" outlineLevel="0" collapsed="false">
      <c r="B26" s="9" t="n">
        <v>600</v>
      </c>
      <c r="C26" s="13" t="n">
        <f aca="false">IFERROR(MIN($C$9,MAX(0,$B26-(0)))/$C$9,0)</f>
        <v>1</v>
      </c>
      <c r="D26" s="13" t="n">
        <f aca="false">IFERROR(MIN($C$10,MAX(0,$B26-($C$9)))/$C$10,0)</f>
        <v>0.833333333333333</v>
      </c>
      <c r="E26" s="13" t="n">
        <f aca="false">IFERROR(MIN($C$11,MAX(0,$B26-($C$9+$C$10)))/$C$11,0)</f>
        <v>0</v>
      </c>
      <c r="J26" s="5" t="s">
        <v>82</v>
      </c>
    </row>
    <row r="27" customFormat="false" ht="22.35" hidden="false" customHeight="false" outlineLevel="0" collapsed="false">
      <c r="B27" s="9" t="n">
        <v>780</v>
      </c>
      <c r="C27" s="13" t="n">
        <f aca="false">IFERROR(MIN($C$9,MAX(0,$B27-(0)))/$C$9,0)</f>
        <v>1</v>
      </c>
      <c r="D27" s="13" t="n">
        <f aca="false">IFERROR(MIN($C$10,MAX(0,$B27-($C$9)))/$C$10,0)</f>
        <v>1</v>
      </c>
      <c r="E27" s="13" t="n">
        <f aca="false">IFERROR(MIN($C$11,MAX(0,$B27-($C$9+$C$10)))/$C$11,0)</f>
        <v>0.866666666666667</v>
      </c>
      <c r="J27" s="5" t="s">
        <v>83</v>
      </c>
    </row>
  </sheetData>
  <mergeCells count="1">
    <mergeCell ref="B4:J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6"/>
    <col collapsed="false" customWidth="true" hidden="false" outlineLevel="0" max="4" min="3" style="0" width="18"/>
    <col collapsed="false" customWidth="true" hidden="false" outlineLevel="0" max="5" min="5" style="0" width="11"/>
    <col collapsed="false" customWidth="true" hidden="false" outlineLevel="0" max="6" min="6" style="0" width="46"/>
  </cols>
  <sheetData>
    <row r="2" customFormat="false" ht="17.35" hidden="false" customHeight="false" outlineLevel="0" collapsed="false">
      <c r="B2" s="1" t="s">
        <v>11</v>
      </c>
    </row>
    <row r="4" customFormat="false" ht="15" hidden="false" customHeight="true" outlineLevel="0" collapsed="false">
      <c r="B4" s="6" t="s">
        <v>84</v>
      </c>
      <c r="C4" s="6"/>
      <c r="D4" s="6"/>
      <c r="E4" s="6"/>
      <c r="F4" s="6"/>
    </row>
    <row r="6" customFormat="false" ht="27.75" hidden="false" customHeight="true" outlineLevel="0" collapsed="false">
      <c r="B6" s="7" t="s">
        <v>85</v>
      </c>
      <c r="C6" s="7" t="s">
        <v>86</v>
      </c>
      <c r="D6" s="7" t="s">
        <v>87</v>
      </c>
      <c r="E6" s="7" t="s">
        <v>34</v>
      </c>
      <c r="F6" s="7" t="s">
        <v>88</v>
      </c>
    </row>
    <row r="7" customFormat="false" ht="15" hidden="false" customHeight="false" outlineLevel="0" collapsed="false">
      <c r="B7" s="8" t="s">
        <v>89</v>
      </c>
      <c r="C7" s="13" t="n">
        <v>1</v>
      </c>
      <c r="D7" s="13" t="n">
        <f aca="false">'Chapter 6 Example'!$G$9</f>
        <v>1</v>
      </c>
      <c r="E7" s="19" t="str">
        <f aca="false">IF(ABS(D7-C7)&lt;=0.0005,"OK","ECART")</f>
        <v>OK</v>
      </c>
      <c r="F7" s="5" t="s">
        <v>90</v>
      </c>
    </row>
    <row r="8" customFormat="false" ht="15" hidden="false" customHeight="false" outlineLevel="0" collapsed="false">
      <c r="B8" s="8" t="s">
        <v>91</v>
      </c>
      <c r="C8" s="13" t="n">
        <v>1</v>
      </c>
      <c r="D8" s="13" t="n">
        <f aca="false">'Chapter 6 Example'!$G$10</f>
        <v>1</v>
      </c>
      <c r="E8" s="19" t="str">
        <f aca="false">IF(ABS(D8-C8)&lt;=0.0005,"OK","ECART")</f>
        <v>OK</v>
      </c>
      <c r="F8" s="5" t="s">
        <v>92</v>
      </c>
    </row>
    <row r="9" customFormat="false" ht="15" hidden="false" customHeight="false" outlineLevel="0" collapsed="false">
      <c r="B9" s="8" t="s">
        <v>93</v>
      </c>
      <c r="C9" s="12" t="n">
        <v>150</v>
      </c>
      <c r="D9" s="12" t="n">
        <f aca="false">'Chapter 6 Example'!$E$11</f>
        <v>150</v>
      </c>
      <c r="E9" s="19" t="str">
        <f aca="false">IF(ABS(D9-C9)&lt;=0.5,"OK","ECART")</f>
        <v>OK</v>
      </c>
      <c r="F9" s="5" t="s">
        <v>94</v>
      </c>
    </row>
    <row r="10" customFormat="false" ht="15" hidden="false" customHeight="false" outlineLevel="0" collapsed="false">
      <c r="B10" s="8" t="s">
        <v>95</v>
      </c>
      <c r="C10" s="13" t="n">
        <v>0.6</v>
      </c>
      <c r="D10" s="13" t="n">
        <f aca="false">'Chapter 6 Example'!$G$11</f>
        <v>0.6</v>
      </c>
      <c r="E10" s="19" t="str">
        <f aca="false">IF(ABS(D10-C10)&lt;=0.0005,"OK","ECART")</f>
        <v>OK</v>
      </c>
      <c r="F10" s="5" t="s">
        <v>96</v>
      </c>
    </row>
    <row r="11" customFormat="false" ht="15" hidden="false" customHeight="false" outlineLevel="0" collapsed="false">
      <c r="B11" s="8" t="s">
        <v>97</v>
      </c>
      <c r="C11" s="13" t="n">
        <v>0</v>
      </c>
      <c r="D11" s="13" t="n">
        <f aca="false">'Chapter 6 Example'!$G$12</f>
        <v>0</v>
      </c>
      <c r="E11" s="19" t="str">
        <f aca="false">IF(ABS(D11-C11)&lt;=0.0005,"OK","ECART")</f>
        <v>OK</v>
      </c>
      <c r="F11" s="5" t="s">
        <v>98</v>
      </c>
    </row>
    <row r="12" customFormat="false" ht="22.35" hidden="false" customHeight="false" outlineLevel="0" collapsed="false">
      <c r="B12" s="8" t="s">
        <v>99</v>
      </c>
      <c r="C12" s="13" t="n">
        <v>1</v>
      </c>
      <c r="D12" s="13" t="n">
        <f aca="false">'Chapter 6 Example'!$G$23</f>
        <v>1</v>
      </c>
      <c r="E12" s="19" t="str">
        <f aca="false">IF(ABS(D12-C12)&lt;=0.0005,"OK","ECART")</f>
        <v>OK</v>
      </c>
      <c r="F12" s="5" t="s">
        <v>100</v>
      </c>
    </row>
    <row r="13" customFormat="false" ht="15" hidden="false" customHeight="false" outlineLevel="0" collapsed="false">
      <c r="B13" s="8" t="s">
        <v>101</v>
      </c>
      <c r="C13" s="12" t="n">
        <v>50</v>
      </c>
      <c r="D13" s="12" t="n">
        <f aca="false">'Chapter 6 Example'!$F$24</f>
        <v>50</v>
      </c>
      <c r="E13" s="19" t="str">
        <f aca="false">IF(ABS(D13-C13)&lt;=0.5,"OK","ECART")</f>
        <v>OK</v>
      </c>
      <c r="F13" s="5" t="s">
        <v>102</v>
      </c>
    </row>
    <row r="14" customFormat="false" ht="15" hidden="false" customHeight="false" outlineLevel="0" collapsed="false">
      <c r="B14" s="8" t="s">
        <v>103</v>
      </c>
      <c r="C14" s="13" t="n">
        <v>1</v>
      </c>
      <c r="D14" s="13" t="n">
        <f aca="false">'Chapter 6 Example'!$G$34</f>
        <v>1</v>
      </c>
      <c r="E14" s="19" t="str">
        <f aca="false">IF(ABS(D14-C14)&lt;=0.0005,"OK","ECART")</f>
        <v>OK</v>
      </c>
      <c r="F14" s="5" t="s">
        <v>104</v>
      </c>
    </row>
    <row r="15" customFormat="false" ht="15" hidden="false" customHeight="false" outlineLevel="0" collapsed="false">
      <c r="B15" s="8" t="s">
        <v>105</v>
      </c>
      <c r="C15" s="13" t="n">
        <v>0</v>
      </c>
      <c r="D15" s="13" t="n">
        <f aca="false">'Chapter 6 Example'!$G$35</f>
        <v>0</v>
      </c>
      <c r="E15" s="19" t="str">
        <f aca="false">IF(ABS(D15-C15)&lt;=0.0005,"OK","ECART")</f>
        <v>OK</v>
      </c>
      <c r="F15" s="5" t="s">
        <v>106</v>
      </c>
    </row>
    <row r="16" customFormat="false" ht="15" hidden="false" customHeight="false" outlineLevel="0" collapsed="false">
      <c r="B16" s="8" t="s">
        <v>107</v>
      </c>
      <c r="C16" s="13" t="n">
        <v>1</v>
      </c>
      <c r="D16" s="13" t="n">
        <f aca="false">'Appendix B'!$G$9</f>
        <v>1</v>
      </c>
      <c r="E16" s="19" t="str">
        <f aca="false">IF(ABS(D16-C16)&lt;=0.0005,"OK","ECART")</f>
        <v>OK</v>
      </c>
      <c r="F16" s="5" t="s">
        <v>108</v>
      </c>
    </row>
    <row r="17" customFormat="false" ht="15" hidden="false" customHeight="false" outlineLevel="0" collapsed="false">
      <c r="B17" s="8" t="s">
        <v>109</v>
      </c>
      <c r="C17" s="12" t="n">
        <v>250</v>
      </c>
      <c r="D17" s="12" t="n">
        <f aca="false">'Appendix B'!$F$10</f>
        <v>250</v>
      </c>
      <c r="E17" s="19" t="str">
        <f aca="false">IF(ABS(D17-C17)&lt;=0.5,"OK","ECART")</f>
        <v>OK</v>
      </c>
      <c r="F17" s="5" t="s">
        <v>110</v>
      </c>
    </row>
    <row r="18" customFormat="false" ht="15" hidden="false" customHeight="false" outlineLevel="0" collapsed="false">
      <c r="B18" s="8" t="s">
        <v>111</v>
      </c>
      <c r="C18" s="13" t="n">
        <v>0.8333</v>
      </c>
      <c r="D18" s="13" t="n">
        <f aca="false">'Appendix B'!$G$10</f>
        <v>0.833333333333333</v>
      </c>
      <c r="E18" s="19" t="str">
        <f aca="false">IF(ABS(D18-C18)&lt;=0.0005,"OK","ECART")</f>
        <v>OK</v>
      </c>
      <c r="F18" s="5" t="s">
        <v>112</v>
      </c>
    </row>
    <row r="19" customFormat="false" ht="15" hidden="false" customHeight="false" outlineLevel="0" collapsed="false">
      <c r="B19" s="8" t="s">
        <v>113</v>
      </c>
      <c r="C19" s="13" t="n">
        <v>0</v>
      </c>
      <c r="D19" s="13" t="n">
        <f aca="false">'Appendix B'!$G$11</f>
        <v>0</v>
      </c>
      <c r="E19" s="19" t="str">
        <f aca="false">IF(ABS(D19-C19)&lt;=0.0005,"OK","ECART")</f>
        <v>OK</v>
      </c>
      <c r="F19" s="5" t="s">
        <v>114</v>
      </c>
    </row>
    <row r="20" customFormat="false" ht="15" hidden="false" customHeight="false" outlineLevel="0" collapsed="false">
      <c r="B20" s="8" t="s">
        <v>115</v>
      </c>
      <c r="C20" s="13" t="n">
        <v>0.3333</v>
      </c>
      <c r="D20" s="13" t="n">
        <f aca="false">'Appendix B'!$D$25</f>
        <v>0.333333333333333</v>
      </c>
      <c r="E20" s="19" t="str">
        <f aca="false">IF(ABS(D20-C20)&lt;=0.0005,"OK","ECART")</f>
        <v>OK</v>
      </c>
      <c r="F20" s="5" t="s">
        <v>116</v>
      </c>
    </row>
    <row r="21" customFormat="false" ht="15" hidden="false" customHeight="false" outlineLevel="0" collapsed="false">
      <c r="B21" s="8" t="s">
        <v>117</v>
      </c>
      <c r="C21" s="13" t="n">
        <v>1</v>
      </c>
      <c r="D21" s="13" t="n">
        <f aca="false">'Appendix B'!$D$27</f>
        <v>1</v>
      </c>
      <c r="E21" s="19" t="str">
        <f aca="false">IF(ABS(D21-C21)&lt;=0.0005,"OK","ECART")</f>
        <v>OK</v>
      </c>
      <c r="F21" s="5" t="s">
        <v>118</v>
      </c>
    </row>
    <row r="22" customFormat="false" ht="22.35" hidden="false" customHeight="false" outlineLevel="0" collapsed="false">
      <c r="B22" s="8" t="s">
        <v>119</v>
      </c>
      <c r="C22" s="13" t="n">
        <v>0.8667</v>
      </c>
      <c r="D22" s="13" t="n">
        <f aca="false">'Appendix B'!$E$27</f>
        <v>0.866666666666667</v>
      </c>
      <c r="E22" s="19" t="str">
        <f aca="false">IF(ABS(D22-C22)&lt;=0.0005,"OK","ECART")</f>
        <v>OK</v>
      </c>
      <c r="F22" s="5" t="s">
        <v>120</v>
      </c>
    </row>
    <row r="24" customFormat="false" ht="15" hidden="false" customHeight="false" outlineLevel="0" collapsed="false">
      <c r="B24" s="3" t="s">
        <v>121</v>
      </c>
    </row>
    <row r="25" customFormat="false" ht="27.75" hidden="false" customHeight="true" outlineLevel="0" collapsed="false">
      <c r="B25" s="7" t="s">
        <v>85</v>
      </c>
      <c r="C25" s="7" t="s">
        <v>122</v>
      </c>
      <c r="D25" s="7" t="s">
        <v>123</v>
      </c>
      <c r="E25" s="7" t="s">
        <v>34</v>
      </c>
      <c r="F25" s="7" t="s">
        <v>19</v>
      </c>
    </row>
    <row r="26" customFormat="false" ht="15" hidden="false" customHeight="false" outlineLevel="0" collapsed="false">
      <c r="B26" s="8" t="s">
        <v>124</v>
      </c>
      <c r="C26" s="8" t="s">
        <v>37</v>
      </c>
      <c r="D26" s="8" t="str">
        <f aca="false">'Fulcrum Finder'!$C$21</f>
        <v>Senior unsecured notes</v>
      </c>
      <c r="E26" s="19" t="str">
        <f aca="false">IF(EXACT(D26,C26),"OK","ECART")</f>
        <v>OK</v>
      </c>
      <c r="F26" s="5" t="s">
        <v>125</v>
      </c>
    </row>
    <row r="27" customFormat="false" ht="15" hidden="false" customHeight="false" outlineLevel="0" collapsed="false">
      <c r="B27" s="8" t="s">
        <v>126</v>
      </c>
      <c r="C27" s="12" t="n">
        <f aca="false">'Fulcrum Finder'!$C$8</f>
        <v>600</v>
      </c>
      <c r="D27" s="12" t="n">
        <f aca="false">'Fulcrum Finder'!$F$20</f>
        <v>600</v>
      </c>
      <c r="E27" s="19" t="str">
        <f aca="false">IF(ABS(D27-C27)&lt;=0.5,"OK","ECART")</f>
        <v>OK</v>
      </c>
      <c r="F27" s="5"/>
    </row>
    <row r="28" customFormat="false" ht="15" hidden="false" customHeight="false" outlineLevel="0" collapsed="false">
      <c r="B28" s="8" t="s">
        <v>127</v>
      </c>
      <c r="C28" s="20" t="n">
        <v>1</v>
      </c>
      <c r="D28" s="20" t="n">
        <f aca="false">IF(AND('Fulcrum Finder'!$G$15&gt;='Fulcrum Finder'!$G$16,'Fulcrum Finder'!$G$16&gt;='Fulcrum Finder'!$G$17,'Fulcrum Finder'!$G$17&gt;='Fulcrum Finder'!$G$18),1,0)</f>
        <v>1</v>
      </c>
      <c r="E28" s="19" t="str">
        <f aca="false">IF(ABS(D28-C28)&lt;=0.0001,"OK","ECART")</f>
        <v>OK</v>
      </c>
      <c r="F28" s="5" t="s">
        <v>128</v>
      </c>
    </row>
    <row r="29" customFormat="false" ht="15" hidden="false" customHeight="false" outlineLevel="0" collapsed="false">
      <c r="B29" s="8" t="s">
        <v>129</v>
      </c>
      <c r="C29" s="20" t="n">
        <v>1</v>
      </c>
      <c r="D29" s="20" t="n">
        <f aca="false">COUNTIF('Fulcrum Finder'!$H$15:$H$18,"FULCRUM")</f>
        <v>1</v>
      </c>
      <c r="E29" s="19" t="str">
        <f aca="false">IF(ABS(D29-C29)&lt;=0.0001,"OK","ECART")</f>
        <v>OK</v>
      </c>
      <c r="F29" s="5"/>
    </row>
    <row r="31" customFormat="false" ht="15" hidden="false" customHeight="false" outlineLevel="0" collapsed="false">
      <c r="B31" s="4" t="s">
        <v>130</v>
      </c>
      <c r="D31" s="15" t="str">
        <f aca="false">IF(COUNTIF(E7:E22,"OK")+COUNTIF(E26:E29,"OK")=20,"TOUT CONCORDE","VERIFIER")</f>
        <v>TOUT CONCORDE</v>
      </c>
    </row>
  </sheetData>
  <mergeCells count="1">
    <mergeCell ref="B4:F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2026-08-12T19:53:03Z</dcterms:created>
  <dc:creator>openpyxl</dc:creator>
  <dc:description/>
  <dc:language>en-US</dc:language>
  <cp:lastModifiedBy/>
  <dcterms:modified xsi:type="dcterms:W3CDTF">2026-08-12T19:53:03Z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