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Open_Access" sheetId="4" state="visible" r:id="rId6"/>
    <sheet name="Grid" sheetId="5" state="visible" r:id="rId7"/>
    <sheet name="Sensitivity" sheetId="6" state="visible" r:id="rId8"/>
    <sheet name="Threshold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<sst xmlns="http://schemas.openxmlformats.org/spreadsheetml/2006/main" count="2075" uniqueCount="371">
  <si>
    <t xml:space="preserve">Oakmere Fiber: a fiber-to-the-home network, 60,000 homes passed building to 120,000</t>
  </si>
  <si>
    <t xml:space="preserve">Companion workbook to The Digital Infrastructure Investor, by Julian R. Sterling. julianrsterling.com/digitalinfra</t>
  </si>
  <si>
    <t xml:space="preserve">What it covers</t>
  </si>
  <si>
    <t xml:space="preserve">The fiber case of the book over ten years: the build program by vintage, the penetration curve of each cohort by its age, subscribers, ARPU, revenue, subscriber and network opex, overhead, EBITDA, gross adds, churn and net adds, build, connection and maintenance capex, free cash flow, the exit at a multiple of year-10 EBITDA, the IRR and the multiple. The model is repeated for open access at four terminal penetrations, for the 5 by 3 grid of penetration and cost per home passed, for the sensitivities (stall at 32%, exit 12x and 16x, churn, ARPU) and at the two penetration thresholds.</t>
  </si>
  <si>
    <t xml:space="preserve">Where it is in the book</t>
  </si>
  <si>
    <t xml:space="preserve">Chapters 8 to 11.</t>
  </si>
  <si>
    <t xml:space="preserve">Sheets</t>
  </si>
  <si>
    <t xml:space="preserve">Inputs. Model: the retail base case and the unit economics. Open_Access. Grid: the summary table and one block per cell. Sensitivity. Thresholds. Checks: every figure the book prints beside its live cell, and logic checks.</t>
  </si>
  <si>
    <t xml:space="preserve">Conventions</t>
  </si>
  <si>
    <t xml:space="preserve">Yellow cells with blue type are inputs; grey cells are formulas; navy rows are headers. Amounts in $ millions unless marked. The fund buys the network without debt, so the IRR is on the fund's own cash. No macros, nothing locked, protected or hidden. Oakmere Fiber is fictional; every figure is the book's assumption.</t>
  </si>
  <si>
    <t xml:space="preserve">The file is provided without warranty of any kind. It is a teaching model, not investment advice.</t>
  </si>
  <si>
    <t xml:space="preserve">Inputs: Oakmere Fiber</t>
  </si>
  <si>
    <t xml:space="preserve">Yellow cells with blue type are inputs. Change one and every sheet follows.</t>
  </si>
  <si>
    <t xml:space="preserve">Build (Chapter 8)</t>
  </si>
  <si>
    <t xml:space="preserve">Homes passed at purchase</t>
  </si>
  <si>
    <t xml:space="preserve">homes</t>
  </si>
  <si>
    <t xml:space="preserve">Age of the initial network at purchase</t>
  </si>
  <si>
    <t xml:space="preserve">years</t>
  </si>
  <si>
    <t xml:space="preserve">Homes passed added in year 1</t>
  </si>
  <si>
    <t xml:space="preserve">Homes passed added in year 2</t>
  </si>
  <si>
    <t xml:space="preserve">Homes passed added in year 3</t>
  </si>
  <si>
    <t xml:space="preserve">Cost per home passed, year 1</t>
  </si>
  <si>
    <t xml:space="preserve">$ per home</t>
  </si>
  <si>
    <t xml:space="preserve">Cost escalator (build, connection, maintenance)</t>
  </si>
  <si>
    <t xml:space="preserve">a year</t>
  </si>
  <si>
    <t xml:space="preserve">Connection cost per new subscriber</t>
  </si>
  <si>
    <t xml:space="preserve">$</t>
  </si>
  <si>
    <t xml:space="preserve">Reconnection cost after churn</t>
  </si>
  <si>
    <t xml:space="preserve">Maintenance capex per home passed a year</t>
  </si>
  <si>
    <t xml:space="preserve">Penetration, ARPU, churn, opex (Chapter 9)</t>
  </si>
  <si>
    <t xml:space="preserve">Terminal penetration (retail)</t>
  </si>
  <si>
    <t xml:space="preserve">Share of terminal penetration reached at age 1</t>
  </si>
  <si>
    <t xml:space="preserve">... at age 2</t>
  </si>
  <si>
    <t xml:space="preserve">... at age 3</t>
  </si>
  <si>
    <t xml:space="preserve">... at age 4</t>
  </si>
  <si>
    <t xml:space="preserve">... at age 5</t>
  </si>
  <si>
    <t xml:space="preserve">... at age 6 and after</t>
  </si>
  <si>
    <t xml:space="preserve">ARPU, year 1 (retail)</t>
  </si>
  <si>
    <t xml:space="preserve">$ per month</t>
  </si>
  <si>
    <t xml:space="preserve">ARPU escalator</t>
  </si>
  <si>
    <t xml:space="preserve">Churn (retail)</t>
  </si>
  <si>
    <t xml:space="preserve">a month</t>
  </si>
  <si>
    <t xml:space="preserve">Opex per subscriber (retail)</t>
  </si>
  <si>
    <t xml:space="preserve">Opex per home passed</t>
  </si>
  <si>
    <t xml:space="preserve">Overhead, year 1 (retail)</t>
  </si>
  <si>
    <t xml:space="preserve">$m</t>
  </si>
  <si>
    <t xml:space="preserve">Opex escalator</t>
  </si>
  <si>
    <t xml:space="preserve">Overhead escalator</t>
  </si>
  <si>
    <t xml:space="preserve">Open access (Chapter 10)</t>
  </si>
  <si>
    <t xml:space="preserve">Wholesale ARPU</t>
  </si>
  <si>
    <t xml:space="preserve">Terminal penetration</t>
  </si>
  <si>
    <t xml:space="preserve">Opex per subscriber</t>
  </si>
  <si>
    <t xml:space="preserve">Overhead, year 1</t>
  </si>
  <si>
    <t xml:space="preserve">Churn</t>
  </si>
  <si>
    <t xml:space="preserve">Price and exit (Chapter 11)</t>
  </si>
  <si>
    <t xml:space="preserve">Enterprise value at purchase (no debt)</t>
  </si>
  <si>
    <t xml:space="preserve">Transaction costs</t>
  </si>
  <si>
    <t xml:space="preserve">Exit multiple of year-10 EBITDA</t>
  </si>
  <si>
    <t xml:space="preserve">x</t>
  </si>
  <si>
    <t xml:space="preserve">Exit costs</t>
  </si>
  <si>
    <t xml:space="preserve">The fund's IRR target</t>
  </si>
  <si>
    <t xml:space="preserve">Oakmere Fiber: the annual model, retail (base case)</t>
  </si>
  <si>
    <t xml:space="preserve">Chapters 8, 9 and 11. Vintages: each build cohort follows the penetration curve by its age. Every line is a live formula.</t>
  </si>
  <si>
    <t xml:space="preserve">Base case: retail, 40% terminal penetration</t>
  </si>
  <si>
    <t xml:space="preserve">ARPU, year 1, $ per month</t>
  </si>
  <si>
    <t xml:space="preserve">Opex per subscriber, $ per month</t>
  </si>
  <si>
    <t xml:space="preserve">Overhead, year 1, $m</t>
  </si>
  <si>
    <t xml:space="preserve">Churn, a month</t>
  </si>
  <si>
    <t xml:space="preserve">Cost per home passed, year 1, $</t>
  </si>
  <si>
    <t xml:space="preserve">Vintages ($m unless marked)</t>
  </si>
  <si>
    <t xml:space="preserve">Built in year</t>
  </si>
  <si>
    <t xml:space="preserve">Initial network: homes passed in service</t>
  </si>
  <si>
    <t xml:space="preserve">Initial network: penetration at its age</t>
  </si>
  <si>
    <t xml:space="preserve">Initial network: subscribers</t>
  </si>
  <si>
    <t xml:space="preserve">Built in year 1: homes passed in service</t>
  </si>
  <si>
    <t xml:space="preserve">Built in year 1: penetration at its age</t>
  </si>
  <si>
    <t xml:space="preserve">Built in year 1: subscribers</t>
  </si>
  <si>
    <t xml:space="preserve">Built in year 2: homes passed in service</t>
  </si>
  <si>
    <t xml:space="preserve">Built in year 2: penetration at its age</t>
  </si>
  <si>
    <t xml:space="preserve">Built in year 2: subscribers</t>
  </si>
  <si>
    <t xml:space="preserve">Built in year 3: homes passed in service</t>
  </si>
  <si>
    <t xml:space="preserve">Built in year 3: penetration at its age</t>
  </si>
  <si>
    <t xml:space="preserve">Built in year 3: subscribers</t>
  </si>
  <si>
    <t xml:space="preserve">Network and cash flow ($m unless marked)</t>
  </si>
  <si>
    <t xml:space="preserve">Homes passed, end of year</t>
  </si>
  <si>
    <t xml:space="preserve">Subscribers, end of year</t>
  </si>
  <si>
    <t xml:space="preserve">Homes passed added</t>
  </si>
  <si>
    <t xml:space="preserve">Average homes passed</t>
  </si>
  <si>
    <t xml:space="preserve">Average subscribers</t>
  </si>
  <si>
    <t xml:space="preserve">Network penetration, end of year</t>
  </si>
  <si>
    <t xml:space="preserve">ARPU, $ per month</t>
  </si>
  <si>
    <t xml:space="preserve">Revenue</t>
  </si>
  <si>
    <t xml:space="preserve">Subscriber opex</t>
  </si>
  <si>
    <t xml:space="preserve">Network opex (per home passed)</t>
  </si>
  <si>
    <t xml:space="preserve">Overhead</t>
  </si>
  <si>
    <t xml:space="preserve">EBITDA</t>
  </si>
  <si>
    <t xml:space="preserve">Net adds</t>
  </si>
  <si>
    <t xml:space="preserve">Churned (average subscribers x monthly churn x 12)</t>
  </si>
  <si>
    <t xml:space="preserve">Gross adds</t>
  </si>
  <si>
    <t xml:space="preserve">Cost index</t>
  </si>
  <si>
    <t xml:space="preserve">Build capex</t>
  </si>
  <si>
    <t xml:space="preserve">Connection capex</t>
  </si>
  <si>
    <t xml:space="preserve">Maintenance capex</t>
  </si>
  <si>
    <t xml:space="preserve">Free cash flow (EBITDA less all capex)</t>
  </si>
  <si>
    <t xml:space="preserve">Entry cost (price plus transaction costs)</t>
  </si>
  <si>
    <t xml:space="preserve">Net exit value (year-10 EBITDA x multiple, less exit costs)</t>
  </si>
  <si>
    <t xml:space="preserve">Cash flow to the fund (entry, free cash flow, exit)</t>
  </si>
  <si>
    <t xml:space="preserve">IRR, IRR() over the cash-flow row</t>
  </si>
  <si>
    <t xml:space="preserve">Multiple (money back / money in)</t>
  </si>
  <si>
    <t xml:space="preserve">Build capex, total</t>
  </si>
  <si>
    <t xml:space="preserve">Year-10 EBITDA</t>
  </si>
  <si>
    <t xml:space="preserve">Network penetration, year 10</t>
  </si>
  <si>
    <t xml:space="preserve">Price and unit economics (Chapters 8 and 9)</t>
  </si>
  <si>
    <t xml:space="preserve">Price per home passed at purchase, $</t>
  </si>
  <si>
    <t xml:space="preserve">Price / year-1 EBITDA</t>
  </si>
  <si>
    <t xml:space="preserve">Monthly contribution of a subscriber, year 1, $</t>
  </si>
  <si>
    <t xml:space="preserve">Months to pay back a connection</t>
  </si>
  <si>
    <t xml:space="preserve">Open access: the same network sold wholesale (Chapter 10)</t>
  </si>
  <si>
    <t xml:space="preserve">Wholesale ARPU, opex, overhead and churn from Inputs; terminal penetration 40%, 45%, 50% (the assumption) and 55%.</t>
  </si>
  <si>
    <t xml:space="preserve">Open access, terminal penetration 40%</t>
  </si>
  <si>
    <t xml:space="preserve">Open access, terminal penetration 45%</t>
  </si>
  <si>
    <t xml:space="preserve">Open access, terminal penetration 50%</t>
  </si>
  <si>
    <t xml:space="preserve">Open access, terminal penetration 55%</t>
  </si>
  <si>
    <t xml:space="preserve">The grid: IRR by terminal penetration and cost per home passed (Chapter 11)</t>
  </si>
  <si>
    <t xml:space="preserve">Summary table first, then one full block per cell of the grid.</t>
  </si>
  <si>
    <t xml:space="preserve">$950</t>
  </si>
  <si>
    <t xml:space="preserve">$1,150</t>
  </si>
  <si>
    <t xml:space="preserve">$1,450</t>
  </si>
  <si>
    <t xml:space="preserve">30%</t>
  </si>
  <si>
    <t xml:space="preserve">35%</t>
  </si>
  <si>
    <t xml:space="preserve">40%</t>
  </si>
  <si>
    <t xml:space="preserve">45%</t>
  </si>
  <si>
    <t xml:space="preserve">50%</t>
  </si>
  <si>
    <t xml:space="preserve">Grid: terminal 30%, $950 per home passed</t>
  </si>
  <si>
    <t xml:space="preserve">Grid: terminal 30%, $1,150 per home passed</t>
  </si>
  <si>
    <t xml:space="preserve">Grid: terminal 30%, $1,450 per home passed</t>
  </si>
  <si>
    <t xml:space="preserve">Grid: terminal 35%, $950 per home passed</t>
  </si>
  <si>
    <t xml:space="preserve">Grid: terminal 35%, $1,150 per home passed</t>
  </si>
  <si>
    <t xml:space="preserve">Grid: terminal 35%, $1,450 per home passed</t>
  </si>
  <si>
    <t xml:space="preserve">Grid: terminal 40%, $950 per home passed</t>
  </si>
  <si>
    <t xml:space="preserve">Grid: terminal 40%, $1,150 per home passed</t>
  </si>
  <si>
    <t xml:space="preserve">Grid: terminal 40%, $1,450 per home passed</t>
  </si>
  <si>
    <t xml:space="preserve">Grid: terminal 45%, $950 per home passed</t>
  </si>
  <si>
    <t xml:space="preserve">Grid: terminal 45%, $1,150 per home passed</t>
  </si>
  <si>
    <t xml:space="preserve">Grid: terminal 45%, $1,450 per home passed</t>
  </si>
  <si>
    <t xml:space="preserve">Grid: terminal 50%, $950 per home passed</t>
  </si>
  <si>
    <t xml:space="preserve">Grid: terminal 50%, $1,150 per home passed</t>
  </si>
  <si>
    <t xml:space="preserve">Grid: terminal 50%, $1,450 per home passed</t>
  </si>
  <si>
    <t xml:space="preserve">Sensitivities: stalled penetration, exit multiple, churn, ARPU (Chapters 9 and 11)</t>
  </si>
  <si>
    <t xml:space="preserve">One full block per case; everything else as in the base case.</t>
  </si>
  <si>
    <t xml:space="preserve">Penetration stalls at 32%</t>
  </si>
  <si>
    <t xml:space="preserve">Exit at 12x</t>
  </si>
  <si>
    <t xml:space="preserve">Exit at 16x</t>
  </si>
  <si>
    <t xml:space="preserve">Churn 0.8% a month</t>
  </si>
  <si>
    <t xml:space="preserve">Churn 1.8% a month</t>
  </si>
  <si>
    <t xml:space="preserve">ARPU $65</t>
  </si>
  <si>
    <t xml:space="preserve">ARPU $75</t>
  </si>
  <si>
    <t xml:space="preserve">Penetration 32% and exit 2x lower (the portfolio's combined case)</t>
  </si>
  <si>
    <t xml:space="preserve">Thresholds: the terminal penetration that earns 10%</t>
  </si>
  <si>
    <t xml:space="preserve">Each block holds the model's threshold in a yellow input and recomputes the case with it.</t>
  </si>
  <si>
    <t xml:space="preserve">Threshold: Retail: terminal penetration for a 10% IRR</t>
  </si>
  <si>
    <t xml:space="preserve">Retail: terminal penetration for a 10% IRR</t>
  </si>
  <si>
    <t xml:space="preserve">threshold input: the model's value, change it to test</t>
  </si>
  <si>
    <t xml:space="preserve">Target IRR</t>
  </si>
  <si>
    <t xml:space="preserve">Recomputed IRR with the threshold</t>
  </si>
  <si>
    <t xml:space="preserve">Gap</t>
  </si>
  <si>
    <t xml:space="preserve">Target hit</t>
  </si>
  <si>
    <t xml:space="preserve">Threshold: Open access: terminal penetration for a 10% IRR</t>
  </si>
  <si>
    <t xml:space="preserve">Open access: terminal penetration for a 10% IRR</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</si>
  <si>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</si>
  <si>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</si>
  <si>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</si>
  <si>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</si>
  <si>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</si>
  <si>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</si>
  <si>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</si>
  <si>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</si>
  <si>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</si>
  <si>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</si>
  <si>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</si>
  <si>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</si>
  <si>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</si>
  <si>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Tolerance</t>
  </si>
  <si>
    <t xml:space="preserve">Status</t>
  </si>
  <si>
    <t xml:space="preserve">Model</t>
  </si>
  <si>
    <t xml:space="preserve">fb_build_total</t>
  </si>
  <si>
    <t xml:space="preserve">$71.1 million</t>
  </si>
  <si>
    <t xml:space="preserve">Inputs</t>
  </si>
  <si>
    <t xml:space="preserve">fb_price</t>
  </si>
  <si>
    <t xml:space="preserve">Enterprise value at purchase</t>
  </si>
  <si>
    <t xml:space="preserve">$130 million</t>
  </si>
  <si>
    <t xml:space="preserve">fb_ev_hp</t>
  </si>
  <si>
    <t xml:space="preserve">Price per home passed</t>
  </si>
  <si>
    <t xml:space="preserve">$2,167</t>
  </si>
  <si>
    <t xml:space="preserve">fb_entry_mult</t>
  </si>
  <si>
    <t xml:space="preserve">20.3x</t>
  </si>
  <si>
    <t xml:space="preserve">fb_payback</t>
  </si>
  <si>
    <t xml:space="preserve">13.5</t>
  </si>
  <si>
    <t xml:space="preserve">Open_Access</t>
  </si>
  <si>
    <t xml:space="preserve">fb_oa_ebitda10</t>
  </si>
  <si>
    <t xml:space="preserve">Open access year-10 EBITDA</t>
  </si>
  <si>
    <t xml:space="preserve">$20.6 million</t>
  </si>
  <si>
    <t xml:space="preserve">fb_ebitda10</t>
  </si>
  <si>
    <t xml:space="preserve">Retail year-10 EBITDA</t>
  </si>
  <si>
    <t xml:space="preserve">$24.6 million</t>
  </si>
  <si>
    <t xml:space="preserve">fb_oa_irr</t>
  </si>
  <si>
    <t xml:space="preserve">Open access IRR</t>
  </si>
  <si>
    <t xml:space="preserve">7.55%</t>
  </si>
  <si>
    <t xml:space="preserve">fb_irr</t>
  </si>
  <si>
    <t xml:space="preserve">Retail IRR</t>
  </si>
  <si>
    <t xml:space="preserve">10.34%</t>
  </si>
  <si>
    <t xml:space="preserve">fb_oa_irr_40</t>
  </si>
  <si>
    <t xml:space="preserve">Open access IRR, terminal 40%</t>
  </si>
  <si>
    <t xml:space="preserve">2.77%</t>
  </si>
  <si>
    <t xml:space="preserve">fb_oa_irr_45</t>
  </si>
  <si>
    <t xml:space="preserve">Open access IRR, terminal 45%</t>
  </si>
  <si>
    <t xml:space="preserve">5.33%</t>
  </si>
  <si>
    <t xml:space="preserve">fb_oa_irr_50</t>
  </si>
  <si>
    <t xml:space="preserve">Open access IRR, terminal 50%</t>
  </si>
  <si>
    <t xml:space="preserve">fb_oa_irr_55</t>
  </si>
  <si>
    <t xml:space="preserve">Open access IRR, terminal 55%</t>
  </si>
  <si>
    <t xml:space="preserve">9.52%</t>
  </si>
  <si>
    <t xml:space="preserve">Thresholds</t>
  </si>
  <si>
    <t xml:space="preserve">fb_oa_pen10</t>
  </si>
  <si>
    <t xml:space="preserve">Threshold: open access penetration for 10%</t>
  </si>
  <si>
    <t xml:space="preserve">56.3%</t>
  </si>
  <si>
    <t xml:space="preserve">fb_exit</t>
  </si>
  <si>
    <t xml:space="preserve">Net exit value</t>
  </si>
  <si>
    <t xml:space="preserve">$339.6 million</t>
  </si>
  <si>
    <t xml:space="preserve">fb_moic</t>
  </si>
  <si>
    <t xml:space="preserve">Multiple</t>
  </si>
  <si>
    <t xml:space="preserve">2.34x</t>
  </si>
  <si>
    <t xml:space="preserve">Grid</t>
  </si>
  <si>
    <t xml:space="preserve">fb_grid_30_950</t>
  </si>
  <si>
    <t xml:space="preserve">Grid IRR, 30% and $950</t>
  </si>
  <si>
    <t xml:space="preserve">4.6%</t>
  </si>
  <si>
    <t xml:space="preserve">fb_grid_30_1150</t>
  </si>
  <si>
    <t xml:space="preserve">Grid IRR, 30% and $1,150</t>
  </si>
  <si>
    <t xml:space="preserve">3.9%</t>
  </si>
  <si>
    <t xml:space="preserve">fb_grid_30_1450</t>
  </si>
  <si>
    <t xml:space="preserve">Grid IRR, 30% and $1,450</t>
  </si>
  <si>
    <t xml:space="preserve">2.9%</t>
  </si>
  <si>
    <t xml:space="preserve">fb_grid_35_950</t>
  </si>
  <si>
    <t xml:space="preserve">Grid IRR, 35% and $950</t>
  </si>
  <si>
    <t xml:space="preserve">8.1%</t>
  </si>
  <si>
    <t xml:space="preserve">fb_grid_35_1150</t>
  </si>
  <si>
    <t xml:space="preserve">Grid IRR, 35% and $1,150</t>
  </si>
  <si>
    <t xml:space="preserve">7.4%</t>
  </si>
  <si>
    <t xml:space="preserve">fb_grid_35_1450</t>
  </si>
  <si>
    <t xml:space="preserve">Grid IRR, 35% and $1,450</t>
  </si>
  <si>
    <t xml:space="preserve">6.4%</t>
  </si>
  <si>
    <t xml:space="preserve">fb_grid_40_950</t>
  </si>
  <si>
    <t xml:space="preserve">Grid IRR, 40% and $950</t>
  </si>
  <si>
    <t xml:space="preserve">11.1%</t>
  </si>
  <si>
    <t xml:space="preserve">fb_grid_40_1150</t>
  </si>
  <si>
    <t xml:space="preserve">Grid IRR, 40% and $1,150</t>
  </si>
  <si>
    <t xml:space="preserve">10.3%</t>
  </si>
  <si>
    <t xml:space="preserve">fb_grid_40_1450</t>
  </si>
  <si>
    <t xml:space="preserve">Grid IRR, 40% and $1,450</t>
  </si>
  <si>
    <t xml:space="preserve">9.3%</t>
  </si>
  <si>
    <t xml:space="preserve">fb_grid_45_950</t>
  </si>
  <si>
    <t xml:space="preserve">Grid IRR, 45% and $950</t>
  </si>
  <si>
    <t xml:space="preserve">13.6%</t>
  </si>
  <si>
    <t xml:space="preserve">fb_grid_45_1150</t>
  </si>
  <si>
    <t xml:space="preserve">Grid IRR, 45% and $1,150</t>
  </si>
  <si>
    <t xml:space="preserve">12.9%</t>
  </si>
  <si>
    <t xml:space="preserve">fb_grid_45_1450</t>
  </si>
  <si>
    <t xml:space="preserve">Grid IRR, 45% and $1,450</t>
  </si>
  <si>
    <t xml:space="preserve">11.8%</t>
  </si>
  <si>
    <t xml:space="preserve">fb_grid_50_950</t>
  </si>
  <si>
    <t xml:space="preserve">Grid IRR, 50% and $950</t>
  </si>
  <si>
    <t xml:space="preserve">15.9%</t>
  </si>
  <si>
    <t xml:space="preserve">fb_grid_50_1150</t>
  </si>
  <si>
    <t xml:space="preserve">Grid IRR, 50% and $1,150</t>
  </si>
  <si>
    <t xml:space="preserve">15.1%</t>
  </si>
  <si>
    <t xml:space="preserve">fb_grid_50_1450</t>
  </si>
  <si>
    <t xml:space="preserve">Grid IRR, 50% and $1,450</t>
  </si>
  <si>
    <t xml:space="preserve">14.1%</t>
  </si>
  <si>
    <t xml:space="preserve">fb_pen10</t>
  </si>
  <si>
    <t xml:space="preserve">Threshold: retail penetration for 10%</t>
  </si>
  <si>
    <t xml:space="preserve">39.4%</t>
  </si>
  <si>
    <t xml:space="preserve">Sensitivity</t>
  </si>
  <si>
    <t xml:space="preserve">fb_irr_32</t>
  </si>
  <si>
    <t xml:space="preserve">IRR, penetration stalls at 32%</t>
  </si>
  <si>
    <t xml:space="preserve">5.40%</t>
  </si>
  <si>
    <t xml:space="preserve">fb_irr_x12</t>
  </si>
  <si>
    <t xml:space="preserve">IRR, exit at 12x</t>
  </si>
  <si>
    <t xml:space="preserve">9.00%</t>
  </si>
  <si>
    <t xml:space="preserve">fb_irr_x16</t>
  </si>
  <si>
    <t xml:space="preserve">IRR, exit at 16x</t>
  </si>
  <si>
    <t xml:space="preserve">11.55%</t>
  </si>
  <si>
    <t xml:space="preserve">fb_irr_churn8</t>
  </si>
  <si>
    <t xml:space="preserve">IRR, churn 0.8% a month</t>
  </si>
  <si>
    <t xml:space="preserve">10.56%</t>
  </si>
  <si>
    <t xml:space="preserve">fb_irr_churn18</t>
  </si>
  <si>
    <t xml:space="preserve">IRR, churn 1.8% a month</t>
  </si>
  <si>
    <t xml:space="preserve">10.12%</t>
  </si>
  <si>
    <t xml:space="preserve">fb_irr_arpu65</t>
  </si>
  <si>
    <t xml:space="preserve">IRR, ARPU $65</t>
  </si>
  <si>
    <t xml:space="preserve">7.93%</t>
  </si>
  <si>
    <t xml:space="preserve">fb_irr_arpu75</t>
  </si>
  <si>
    <t xml:space="preserve">IRR, ARPU $75</t>
  </si>
  <si>
    <t xml:space="preserve">12.51%</t>
  </si>
  <si>
    <t xml:space="preserve">logic</t>
  </si>
  <si>
    <t xml:space="preserve">Base case: retail, 40% terminal penetration: IRR() sets NPV to zero</t>
  </si>
  <si>
    <t xml:space="preserve">target</t>
  </si>
  <si>
    <t xml:space="preserve">Base case: retail, 40% terminal penetration: subscribers never exceed homes passed</t>
  </si>
  <si>
    <t xml:space="preserve">Base case: EBITDA equals revenue less the three cost lines, summed over ten years</t>
  </si>
  <si>
    <t xml:space="preserve">Base case: homes passed reach 120,000 in year 3</t>
  </si>
  <si>
    <t xml:space="preserve">Open access, terminal penetration 40%: IRR() sets NPV to zero</t>
  </si>
  <si>
    <t xml:space="preserve">Open access, terminal penetration 40%: subscribers never exceed homes passed</t>
  </si>
  <si>
    <t xml:space="preserve">Open access, terminal penetration 45%: IRR() sets NPV to zero</t>
  </si>
  <si>
    <t xml:space="preserve">Open access, terminal penetration 45%: subscribers never exceed homes passed</t>
  </si>
  <si>
    <t xml:space="preserve">Open access, terminal penetration 50%: IRR() sets NPV to zero</t>
  </si>
  <si>
    <t xml:space="preserve">Open access, terminal penetration 50%: subscribers never exceed homes passed</t>
  </si>
  <si>
    <t xml:space="preserve">Open access, terminal penetration 55%: IRR() sets NPV to zero</t>
  </si>
  <si>
    <t xml:space="preserve">Open access, terminal penetration 55%: subscribers never exceed homes passed</t>
  </si>
  <si>
    <t xml:space="preserve">Grid: terminal 30%, $950 per home passed: IRR() sets NPV to zero</t>
  </si>
  <si>
    <t xml:space="preserve">Grid: terminal 30%, $950 per home passed: subscribers never exceed homes passed</t>
  </si>
  <si>
    <t xml:space="preserve">Grid: terminal 30%, $1,150 per home passed: IRR() sets NPV to zero</t>
  </si>
  <si>
    <t xml:space="preserve">Grid: terminal 30%, $1,150 per home passed: subscribers never exceed homes passed</t>
  </si>
  <si>
    <t xml:space="preserve">Grid: terminal 30%, $1,450 per home passed: IRR() sets NPV to zero</t>
  </si>
  <si>
    <t xml:space="preserve">Grid: terminal 30%, $1,450 per home passed: subscribers never exceed homes passed</t>
  </si>
  <si>
    <t xml:space="preserve">Grid: terminal 35%, $950 per home passed: IRR() sets NPV to zero</t>
  </si>
  <si>
    <t xml:space="preserve">Grid: terminal 35%, $950 per home passed: subscribers never exceed homes passed</t>
  </si>
  <si>
    <t xml:space="preserve">Grid: terminal 35%, $1,150 per home passed: IRR() sets NPV to zero</t>
  </si>
  <si>
    <t xml:space="preserve">Grid: terminal 35%, $1,150 per home passed: subscribers never exceed homes passed</t>
  </si>
  <si>
    <t xml:space="preserve">Grid: terminal 35%, $1,450 per home passed: IRR() sets NPV to zero</t>
  </si>
  <si>
    <t xml:space="preserve">Grid: terminal 35%, $1,450 per home passed: subscribers never exceed homes passed</t>
  </si>
  <si>
    <t xml:space="preserve">Grid: terminal 40%, $950 per home passed: IRR() sets NPV to zero</t>
  </si>
  <si>
    <t xml:space="preserve">Grid: terminal 40%, $950 per home passed: subscribers never exceed homes passed</t>
  </si>
  <si>
    <t xml:space="preserve">Grid: terminal 40%, $1,150 per home passed: IRR() sets NPV to zero</t>
  </si>
  <si>
    <t xml:space="preserve">Grid: terminal 40%, $1,150 per home passed: subscribers never exceed homes passed</t>
  </si>
  <si>
    <t xml:space="preserve">Grid: terminal 40%, $1,450 per home passed: IRR() sets NPV to zero</t>
  </si>
  <si>
    <t xml:space="preserve">Grid: terminal 40%, $1,450 per home passed: subscribers never exceed homes passed</t>
  </si>
  <si>
    <t xml:space="preserve">Grid: terminal 45%, $950 per home passed: IRR() sets NPV to zero</t>
  </si>
  <si>
    <t xml:space="preserve">Grid: terminal 45%, $950 per home passed: subscribers never exceed homes passed</t>
  </si>
  <si>
    <t xml:space="preserve">Grid: terminal 45%, $1,150 per home passed: IRR() sets NPV to zero</t>
  </si>
  <si>
    <t xml:space="preserve">Grid: terminal 45%, $1,150 per home passed: subscribers never exceed homes passed</t>
  </si>
  <si>
    <t xml:space="preserve">Grid: terminal 45%, $1,450 per home passed: IRR() sets NPV to zero</t>
  </si>
  <si>
    <t xml:space="preserve">Grid: terminal 45%, $1,450 per home passed: subscribers never exceed homes passed</t>
  </si>
  <si>
    <t xml:space="preserve">Grid: terminal 50%, $950 per home passed: IRR() sets NPV to zero</t>
  </si>
  <si>
    <t xml:space="preserve">Grid: terminal 50%, $950 per home passed: subscribers never exceed homes passed</t>
  </si>
  <si>
    <t xml:space="preserve">Grid: terminal 50%, $1,150 per home passed: IRR() sets NPV to zero</t>
  </si>
  <si>
    <t xml:space="preserve">Grid: terminal 50%, $1,150 per home passed: subscribers never exceed homes passed</t>
  </si>
  <si>
    <t xml:space="preserve">Grid: terminal 50%, $1,450 per home passed: IRR() sets NPV to zero</t>
  </si>
  <si>
    <t xml:space="preserve">Grid: terminal 50%, $1,450 per home passed: subscribers never exceed homes passed</t>
  </si>
  <si>
    <t xml:space="preserve">Penetration stalls at 32%: IRR() sets NPV to zero</t>
  </si>
  <si>
    <t xml:space="preserve">Penetration stalls at 32%: subscribers never exceed homes passed</t>
  </si>
  <si>
    <t xml:space="preserve">Exit at 12x: IRR() sets NPV to zero</t>
  </si>
  <si>
    <t xml:space="preserve">Exit at 12x: subscribers never exceed homes passed</t>
  </si>
  <si>
    <t xml:space="preserve">Exit at 16x: IRR() sets NPV to zero</t>
  </si>
  <si>
    <t xml:space="preserve">Exit at 16x: subscribers never exceed homes passed</t>
  </si>
  <si>
    <t xml:space="preserve">Churn 0.8% a month: IRR() sets NPV to zero</t>
  </si>
  <si>
    <t xml:space="preserve">Churn 0.8% a month: subscribers never exceed homes passed</t>
  </si>
  <si>
    <t xml:space="preserve">Churn 1.8% a month: IRR() sets NPV to zero</t>
  </si>
  <si>
    <t xml:space="preserve">Churn 1.8% a month: subscribers never exceed homes passed</t>
  </si>
  <si>
    <t xml:space="preserve">ARPU $65: IRR() sets NPV to zero</t>
  </si>
  <si>
    <t xml:space="preserve">ARPU $65: subscribers never exceed homes passed</t>
  </si>
  <si>
    <t xml:space="preserve">ARPU $75: IRR() sets NPV to zero</t>
  </si>
  <si>
    <t xml:space="preserve">ARPU $75: subscribers never exceed homes passed</t>
  </si>
  <si>
    <t xml:space="preserve">Penetration 32% and exit 2x lower (the portfolio's combined case): IRR() sets NPV to zero</t>
  </si>
  <si>
    <t xml:space="preserve">Penetration 32% and exit 2x lower (the portfolio's combined case): subscribers never exceed homes passed</t>
  </si>
  <si>
    <t xml:space="preserve">Threshold: Retail: terminal penetration for a 10% IRR: IRR() sets NPV to zero</t>
  </si>
  <si>
    <t xml:space="preserve">Threshold: Retail: terminal penetration for a 10% IRR: subscribers never exceed homes passed</t>
  </si>
  <si>
    <t xml:space="preserve">Threshold Retail: terminal penetration for a 10% IRR: the recomputed case hits 10%</t>
  </si>
  <si>
    <t xml:space="preserve">Threshold: Open access: terminal penetration for a 10% IRR: IRR() sets NPV to zero</t>
  </si>
  <si>
    <t xml:space="preserve">Threshold: Open access: terminal penetration for a 10% IRR: subscribers never exceed homes passed</t>
  </si>
  <si>
    <t xml:space="preserve">Threshold Open access: terminal penetration for a 10% IRR: the recomputed case hits 10%</t>
  </si>
  <si>
    <t xml:space="preserve">The grid cell at 40% and $1,150 equals the base case</t>
  </si>
  <si>
    <t xml:space="preserve">Open access at 50% on the terminal table equals Inputs' open access terms</t>
  </si>
</sst>
</file>

<file path=xl/styles.xml><?xml version="1.0" encoding="utf-8"?>
<styleSheet xmlns="http://schemas.openxmlformats.org/spreadsheetml/2006/main">
  <numFmts count="19">
    <numFmt numFmtId="164" formatCode="General"/>
    <numFmt numFmtId="165" formatCode="#,##0"/>
    <numFmt numFmtId="166" formatCode="0"/>
    <numFmt numFmtId="167" formatCode="\$#,##0;&quot;-$&quot;#,##0;\$0"/>
    <numFmt numFmtId="168" formatCode="0.0%"/>
    <numFmt numFmtId="169" formatCode="\$#,##0.00;&quot;-$&quot;#,##0.00;\$0.00"/>
    <numFmt numFmtId="170" formatCode="0.00%"/>
    <numFmt numFmtId="171" formatCode="#,##0.0"/>
    <numFmt numFmtId="172" formatCode="#,##0.0\x"/>
    <numFmt numFmtId="173" formatCode="0.0000"/>
    <numFmt numFmtId="174" formatCode="#,##0.00\x"/>
    <numFmt numFmtId="175" formatCode="0.000%"/>
    <numFmt numFmtId="176" formatCode="0.000000000"/>
    <numFmt numFmtId="177" formatCode="#,##0.000"/>
    <numFmt numFmtId="178" formatCode="0.000000"/>
    <numFmt numFmtId="179" formatCode="#,##0.00"/>
    <numFmt numFmtId="180" formatCode="0.0000%"/>
    <numFmt numFmtId="181" formatCode="#,##0.0000"/>
    <numFmt numFmtId="182"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0" fontId="7"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5" fontId="10" fillId="3" borderId="1" xfId="0" applyFont="true" applyBorder="true" applyAlignment="false" applyProtection="false">
      <alignment horizontal="general" vertical="bottom" textRotation="0" wrapText="false" indent="0" shrinkToFit="false"/>
      <protection locked="true" hidden="false"/>
    </xf>
    <xf numFmtId="176"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2"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60000</v>
      </c>
      <c r="D6" s="6" t="s">
        <v>15</v>
      </c>
    </row>
    <row r="7" customFormat="false" ht="15" hidden="false" customHeight="false" outlineLevel="0" collapsed="false">
      <c r="B7" s="9" t="s">
        <v>16</v>
      </c>
      <c r="C7" s="11" t="n">
        <v>3</v>
      </c>
      <c r="D7" s="6" t="s">
        <v>17</v>
      </c>
    </row>
    <row r="8" customFormat="false" ht="15" hidden="false" customHeight="false" outlineLevel="0" collapsed="false">
      <c r="B8" s="9" t="s">
        <v>18</v>
      </c>
      <c r="C8" s="10" t="n">
        <v>20000</v>
      </c>
    </row>
    <row r="9" customFormat="false" ht="15" hidden="false" customHeight="false" outlineLevel="0" collapsed="false">
      <c r="B9" s="9" t="s">
        <v>19</v>
      </c>
      <c r="C9" s="10" t="n">
        <v>20000</v>
      </c>
    </row>
    <row r="10" customFormat="false" ht="15" hidden="false" customHeight="false" outlineLevel="0" collapsed="false">
      <c r="B10" s="9" t="s">
        <v>20</v>
      </c>
      <c r="C10" s="10" t="n">
        <v>20000</v>
      </c>
    </row>
    <row r="11" customFormat="false" ht="15" hidden="false" customHeight="false" outlineLevel="0" collapsed="false">
      <c r="B11" s="9" t="s">
        <v>21</v>
      </c>
      <c r="C11" s="12" t="n">
        <v>1150</v>
      </c>
      <c r="D11" s="6" t="s">
        <v>22</v>
      </c>
    </row>
    <row r="12" customFormat="false" ht="15" hidden="false" customHeight="false" outlineLevel="0" collapsed="false">
      <c r="B12" s="9" t="s">
        <v>23</v>
      </c>
      <c r="C12" s="13" t="n">
        <v>0.03</v>
      </c>
      <c r="D12" s="6" t="s">
        <v>24</v>
      </c>
    </row>
    <row r="13" customFormat="false" ht="15" hidden="false" customHeight="false" outlineLevel="0" collapsed="false">
      <c r="B13" s="9" t="s">
        <v>25</v>
      </c>
      <c r="C13" s="12" t="n">
        <v>700</v>
      </c>
      <c r="D13" s="6" t="s">
        <v>26</v>
      </c>
    </row>
    <row r="14" customFormat="false" ht="15" hidden="false" customHeight="false" outlineLevel="0" collapsed="false">
      <c r="B14" s="9" t="s">
        <v>27</v>
      </c>
      <c r="C14" s="12" t="n">
        <v>200</v>
      </c>
      <c r="D14" s="6" t="s">
        <v>26</v>
      </c>
    </row>
    <row r="15" customFormat="false" ht="15" hidden="false" customHeight="false" outlineLevel="0" collapsed="false">
      <c r="B15" s="9" t="s">
        <v>28</v>
      </c>
      <c r="C15" s="12" t="n">
        <v>15</v>
      </c>
      <c r="D15" s="6" t="s">
        <v>26</v>
      </c>
    </row>
    <row r="17" customFormat="false" ht="15" hidden="false" customHeight="false" outlineLevel="0" collapsed="false">
      <c r="B17" s="7" t="s">
        <v>29</v>
      </c>
      <c r="C17" s="8"/>
      <c r="D17" s="8"/>
    </row>
    <row r="18" customFormat="false" ht="15" hidden="false" customHeight="false" outlineLevel="0" collapsed="false">
      <c r="B18" s="9" t="s">
        <v>30</v>
      </c>
      <c r="C18" s="13" t="n">
        <v>0.4</v>
      </c>
    </row>
    <row r="19" customFormat="false" ht="15" hidden="false" customHeight="false" outlineLevel="0" collapsed="false">
      <c r="B19" s="9" t="s">
        <v>31</v>
      </c>
      <c r="C19" s="13" t="n">
        <v>0.3</v>
      </c>
    </row>
    <row r="20" customFormat="false" ht="15" hidden="false" customHeight="false" outlineLevel="0" collapsed="false">
      <c r="B20" s="9" t="s">
        <v>32</v>
      </c>
      <c r="C20" s="13" t="n">
        <v>0.55</v>
      </c>
    </row>
    <row r="21" customFormat="false" ht="15" hidden="false" customHeight="false" outlineLevel="0" collapsed="false">
      <c r="B21" s="9" t="s">
        <v>33</v>
      </c>
      <c r="C21" s="13" t="n">
        <v>0.75</v>
      </c>
    </row>
    <row r="22" customFormat="false" ht="15" hidden="false" customHeight="false" outlineLevel="0" collapsed="false">
      <c r="B22" s="9" t="s">
        <v>34</v>
      </c>
      <c r="C22" s="13" t="n">
        <v>0.875</v>
      </c>
    </row>
    <row r="23" customFormat="false" ht="15" hidden="false" customHeight="false" outlineLevel="0" collapsed="false">
      <c r="B23" s="9" t="s">
        <v>35</v>
      </c>
      <c r="C23" s="13" t="n">
        <v>0.95</v>
      </c>
    </row>
    <row r="24" customFormat="false" ht="15" hidden="false" customHeight="false" outlineLevel="0" collapsed="false">
      <c r="B24" s="9" t="s">
        <v>36</v>
      </c>
      <c r="C24" s="13" t="n">
        <v>1</v>
      </c>
    </row>
    <row r="25" customFormat="false" ht="15" hidden="false" customHeight="false" outlineLevel="0" collapsed="false">
      <c r="B25" s="9" t="s">
        <v>37</v>
      </c>
      <c r="C25" s="14" t="n">
        <v>70</v>
      </c>
      <c r="D25" s="6" t="s">
        <v>38</v>
      </c>
    </row>
    <row r="26" customFormat="false" ht="15" hidden="false" customHeight="false" outlineLevel="0" collapsed="false">
      <c r="B26" s="9" t="s">
        <v>39</v>
      </c>
      <c r="C26" s="13" t="n">
        <v>0.02</v>
      </c>
      <c r="D26" s="6" t="s">
        <v>24</v>
      </c>
    </row>
    <row r="27" customFormat="false" ht="15" hidden="false" customHeight="false" outlineLevel="0" collapsed="false">
      <c r="B27" s="9" t="s">
        <v>40</v>
      </c>
      <c r="C27" s="15" t="n">
        <v>0.013</v>
      </c>
      <c r="D27" s="6" t="s">
        <v>41</v>
      </c>
    </row>
    <row r="28" customFormat="false" ht="15" hidden="false" customHeight="false" outlineLevel="0" collapsed="false">
      <c r="B28" s="9" t="s">
        <v>42</v>
      </c>
      <c r="C28" s="14" t="n">
        <v>18</v>
      </c>
      <c r="D28" s="6" t="s">
        <v>38</v>
      </c>
    </row>
    <row r="29" customFormat="false" ht="15" hidden="false" customHeight="false" outlineLevel="0" collapsed="false">
      <c r="B29" s="9" t="s">
        <v>43</v>
      </c>
      <c r="C29" s="14" t="n">
        <v>3</v>
      </c>
      <c r="D29" s="6" t="s">
        <v>38</v>
      </c>
    </row>
    <row r="30" customFormat="false" ht="15" hidden="false" customHeight="false" outlineLevel="0" collapsed="false">
      <c r="B30" s="9" t="s">
        <v>44</v>
      </c>
      <c r="C30" s="14" t="n">
        <v>4</v>
      </c>
      <c r="D30" s="6" t="s">
        <v>45</v>
      </c>
    </row>
    <row r="31" customFormat="false" ht="15" hidden="false" customHeight="false" outlineLevel="0" collapsed="false">
      <c r="B31" s="9" t="s">
        <v>46</v>
      </c>
      <c r="C31" s="13" t="n">
        <v>0.025</v>
      </c>
      <c r="D31" s="6" t="s">
        <v>24</v>
      </c>
    </row>
    <row r="32" customFormat="false" ht="15" hidden="false" customHeight="false" outlineLevel="0" collapsed="false">
      <c r="B32" s="9" t="s">
        <v>47</v>
      </c>
      <c r="C32" s="13" t="n">
        <v>0.03</v>
      </c>
      <c r="D32" s="6" t="s">
        <v>24</v>
      </c>
    </row>
    <row r="34" customFormat="false" ht="15" hidden="false" customHeight="false" outlineLevel="0" collapsed="false">
      <c r="B34" s="7" t="s">
        <v>48</v>
      </c>
      <c r="C34" s="8"/>
      <c r="D34" s="8"/>
    </row>
    <row r="35" customFormat="false" ht="15" hidden="false" customHeight="false" outlineLevel="0" collapsed="false">
      <c r="B35" s="9" t="s">
        <v>49</v>
      </c>
      <c r="C35" s="14" t="n">
        <v>40</v>
      </c>
      <c r="D35" s="6" t="s">
        <v>38</v>
      </c>
    </row>
    <row r="36" customFormat="false" ht="15" hidden="false" customHeight="false" outlineLevel="0" collapsed="false">
      <c r="B36" s="9" t="s">
        <v>50</v>
      </c>
      <c r="C36" s="13" t="n">
        <v>0.5</v>
      </c>
    </row>
    <row r="37" customFormat="false" ht="15" hidden="false" customHeight="false" outlineLevel="0" collapsed="false">
      <c r="B37" s="9" t="s">
        <v>51</v>
      </c>
      <c r="C37" s="14" t="n">
        <v>5</v>
      </c>
      <c r="D37" s="6" t="s">
        <v>38</v>
      </c>
    </row>
    <row r="38" customFormat="false" ht="15" hidden="false" customHeight="false" outlineLevel="0" collapsed="false">
      <c r="B38" s="9" t="s">
        <v>52</v>
      </c>
      <c r="C38" s="14" t="n">
        <v>3</v>
      </c>
      <c r="D38" s="6" t="s">
        <v>45</v>
      </c>
    </row>
    <row r="39" customFormat="false" ht="15" hidden="false" customHeight="false" outlineLevel="0" collapsed="false">
      <c r="B39" s="9" t="s">
        <v>53</v>
      </c>
      <c r="C39" s="15" t="n">
        <v>0.005</v>
      </c>
      <c r="D39" s="6" t="s">
        <v>41</v>
      </c>
    </row>
    <row r="41" customFormat="false" ht="15" hidden="false" customHeight="false" outlineLevel="0" collapsed="false">
      <c r="B41" s="7" t="s">
        <v>54</v>
      </c>
      <c r="C41" s="8"/>
      <c r="D41" s="8"/>
    </row>
    <row r="42" customFormat="false" ht="15" hidden="false" customHeight="false" outlineLevel="0" collapsed="false">
      <c r="B42" s="9" t="s">
        <v>55</v>
      </c>
      <c r="C42" s="14" t="n">
        <v>130</v>
      </c>
      <c r="D42" s="6" t="s">
        <v>45</v>
      </c>
    </row>
    <row r="43" customFormat="false" ht="15" hidden="false" customHeight="false" outlineLevel="0" collapsed="false">
      <c r="B43" s="9" t="s">
        <v>56</v>
      </c>
      <c r="C43" s="13" t="n">
        <v>0.02</v>
      </c>
    </row>
    <row r="44" customFormat="false" ht="15" hidden="false" customHeight="false" outlineLevel="0" collapsed="false">
      <c r="B44" s="9" t="s">
        <v>57</v>
      </c>
      <c r="C44" s="16" t="n">
        <v>14</v>
      </c>
      <c r="D44" s="6" t="s">
        <v>58</v>
      </c>
    </row>
    <row r="45" customFormat="false" ht="15" hidden="false" customHeight="false" outlineLevel="0" collapsed="false">
      <c r="B45" s="9" t="s">
        <v>59</v>
      </c>
      <c r="C45" s="13" t="n">
        <v>0.015</v>
      </c>
    </row>
    <row r="46" customFormat="false" ht="15" hidden="false" customHeight="false" outlineLevel="0" collapsed="false">
      <c r="B46" s="9" t="s">
        <v>60</v>
      </c>
      <c r="C46" s="13" t="n">
        <v>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61</v>
      </c>
    </row>
    <row r="3" customFormat="false" ht="15" hidden="false" customHeight="false" outlineLevel="0" collapsed="false">
      <c r="B3" s="6" t="s">
        <v>62</v>
      </c>
    </row>
    <row r="5" customFormat="false" ht="15" hidden="false" customHeight="false" outlineLevel="0" collapsed="false">
      <c r="B5" s="7" t="s">
        <v>63</v>
      </c>
      <c r="C5" s="8"/>
      <c r="D5" s="8"/>
      <c r="E5" s="8"/>
      <c r="F5" s="8"/>
      <c r="G5" s="8"/>
      <c r="H5" s="8"/>
      <c r="I5" s="8"/>
      <c r="J5" s="8"/>
      <c r="K5" s="8"/>
      <c r="L5" s="8"/>
      <c r="M5" s="8"/>
      <c r="N5" s="8"/>
    </row>
    <row r="6" customFormat="false" ht="15" hidden="false" customHeight="false" outlineLevel="0" collapsed="false">
      <c r="B6" s="9" t="s">
        <v>50</v>
      </c>
      <c r="C6" s="17" t="n">
        <f aca="false">Inputs!$C$18</f>
        <v>0.4</v>
      </c>
    </row>
    <row r="7" customFormat="false" ht="15" hidden="false" customHeight="false" outlineLevel="0" collapsed="false">
      <c r="B7" s="9" t="s">
        <v>64</v>
      </c>
      <c r="C7" s="18" t="n">
        <f aca="false">Inputs!$C$25</f>
        <v>70</v>
      </c>
    </row>
    <row r="8" customFormat="false" ht="15" hidden="false" customHeight="false" outlineLevel="0" collapsed="false">
      <c r="B8" s="9" t="s">
        <v>65</v>
      </c>
      <c r="C8" s="18" t="n">
        <f aca="false">Inputs!$C$28</f>
        <v>18</v>
      </c>
    </row>
    <row r="9" customFormat="false" ht="15" hidden="false" customHeight="false" outlineLevel="0" collapsed="false">
      <c r="B9" s="9" t="s">
        <v>66</v>
      </c>
      <c r="C9" s="18" t="n">
        <f aca="false">Inputs!$C$30</f>
        <v>4</v>
      </c>
    </row>
    <row r="10" customFormat="false" ht="15" hidden="false" customHeight="false" outlineLevel="0" collapsed="false">
      <c r="B10" s="9" t="s">
        <v>67</v>
      </c>
      <c r="C10" s="19" t="n">
        <f aca="false">Inputs!$C$27</f>
        <v>0.013</v>
      </c>
    </row>
    <row r="11" customFormat="false" ht="15" hidden="false" customHeight="false" outlineLevel="0" collapsed="false">
      <c r="B11" s="9" t="s">
        <v>68</v>
      </c>
      <c r="C11" s="20" t="n">
        <f aca="false">Inputs!$C$11</f>
        <v>1150</v>
      </c>
    </row>
    <row r="12" customFormat="false" ht="15" hidden="false" customHeight="false" outlineLevel="0" collapsed="false">
      <c r="B12" s="9" t="s">
        <v>57</v>
      </c>
      <c r="C12" s="21" t="n">
        <f aca="false">Inputs!$C$44</f>
        <v>14</v>
      </c>
    </row>
    <row r="13" customFormat="false" ht="15" hidden="false" customHeight="false" outlineLevel="0" collapsed="false">
      <c r="B13" s="22" t="s">
        <v>69</v>
      </c>
      <c r="C13" s="23" t="s">
        <v>70</v>
      </c>
      <c r="D13" s="23" t="n">
        <v>0</v>
      </c>
      <c r="E13" s="23" t="n">
        <v>1</v>
      </c>
      <c r="F13" s="23" t="n">
        <v>2</v>
      </c>
      <c r="G13" s="23" t="n">
        <v>3</v>
      </c>
      <c r="H13" s="23" t="n">
        <v>4</v>
      </c>
      <c r="I13" s="23" t="n">
        <v>5</v>
      </c>
      <c r="J13" s="23" t="n">
        <v>6</v>
      </c>
      <c r="K13" s="23" t="n">
        <v>7</v>
      </c>
      <c r="L13" s="23" t="n">
        <v>8</v>
      </c>
      <c r="M13" s="23" t="n">
        <v>9</v>
      </c>
      <c r="N13" s="23" t="n">
        <v>10</v>
      </c>
    </row>
    <row r="14" customFormat="false" ht="15" hidden="false" customHeight="false" outlineLevel="0" collapsed="false">
      <c r="B14" s="9" t="s">
        <v>71</v>
      </c>
      <c r="C14" s="24" t="n">
        <f aca="false">1-Inputs!$C$7</f>
        <v>-2</v>
      </c>
      <c r="D14" s="25" t="n">
        <f aca="false">IF($C14&lt;=D$13,Inputs!$C$6,0)</f>
        <v>60000</v>
      </c>
      <c r="E14" s="25" t="n">
        <f aca="false">IF($C14&lt;=E$13,Inputs!$C$6,0)</f>
        <v>60000</v>
      </c>
      <c r="F14" s="25" t="n">
        <f aca="false">IF($C14&lt;=F$13,Inputs!$C$6,0)</f>
        <v>60000</v>
      </c>
      <c r="G14" s="25" t="n">
        <f aca="false">IF($C14&lt;=G$13,Inputs!$C$6,0)</f>
        <v>60000</v>
      </c>
      <c r="H14" s="25" t="n">
        <f aca="false">IF($C14&lt;=H$13,Inputs!$C$6,0)</f>
        <v>60000</v>
      </c>
      <c r="I14" s="25" t="n">
        <f aca="false">IF($C14&lt;=I$13,Inputs!$C$6,0)</f>
        <v>60000</v>
      </c>
      <c r="J14" s="25" t="n">
        <f aca="false">IF($C14&lt;=J$13,Inputs!$C$6,0)</f>
        <v>60000</v>
      </c>
      <c r="K14" s="25" t="n">
        <f aca="false">IF($C14&lt;=K$13,Inputs!$C$6,0)</f>
        <v>60000</v>
      </c>
      <c r="L14" s="25" t="n">
        <f aca="false">IF($C14&lt;=L$13,Inputs!$C$6,0)</f>
        <v>60000</v>
      </c>
      <c r="M14" s="25" t="n">
        <f aca="false">IF($C14&lt;=M$13,Inputs!$C$6,0)</f>
        <v>60000</v>
      </c>
      <c r="N14" s="25" t="n">
        <f aca="false">IF($C14&lt;=N$13,Inputs!$C$6,0)</f>
        <v>60000</v>
      </c>
    </row>
    <row r="15" customFormat="false" ht="15" hidden="false" customHeight="false" outlineLevel="0" collapsed="false">
      <c r="B15" s="9" t="s">
        <v>72</v>
      </c>
      <c r="D15" s="17" t="n">
        <f aca="false">IF($C14&lt;=D$13,IF(D$13-$C14+1&lt;=0,0,$C$6*INDEX(Inputs!$C$19:$C$24,MIN(D$13-$C14+1,6))),0)</f>
        <v>0.3</v>
      </c>
      <c r="E15" s="17" t="n">
        <f aca="false">IF($C14&lt;=E$13,IF(E$13-$C14+1&lt;=0,0,$C$6*INDEX(Inputs!$C$19:$C$24,MIN(E$13-$C14+1,6))),0)</f>
        <v>0.35</v>
      </c>
      <c r="F15" s="17" t="n">
        <f aca="false">IF($C14&lt;=F$13,IF(F$13-$C14+1&lt;=0,0,$C$6*INDEX(Inputs!$C$19:$C$24,MIN(F$13-$C14+1,6))),0)</f>
        <v>0.38</v>
      </c>
      <c r="G15" s="17" t="n">
        <f aca="false">IF($C14&lt;=G$13,IF(G$13-$C14+1&lt;=0,0,$C$6*INDEX(Inputs!$C$19:$C$24,MIN(G$13-$C14+1,6))),0)</f>
        <v>0.4</v>
      </c>
      <c r="H15" s="17" t="n">
        <f aca="false">IF($C14&lt;=H$13,IF(H$13-$C14+1&lt;=0,0,$C$6*INDEX(Inputs!$C$19:$C$24,MIN(H$13-$C14+1,6))),0)</f>
        <v>0.4</v>
      </c>
      <c r="I15" s="17" t="n">
        <f aca="false">IF($C14&lt;=I$13,IF(I$13-$C14+1&lt;=0,0,$C$6*INDEX(Inputs!$C$19:$C$24,MIN(I$13-$C14+1,6))),0)</f>
        <v>0.4</v>
      </c>
      <c r="J15" s="17" t="n">
        <f aca="false">IF($C14&lt;=J$13,IF(J$13-$C14+1&lt;=0,0,$C$6*INDEX(Inputs!$C$19:$C$24,MIN(J$13-$C14+1,6))),0)</f>
        <v>0.4</v>
      </c>
      <c r="K15" s="17" t="n">
        <f aca="false">IF($C14&lt;=K$13,IF(K$13-$C14+1&lt;=0,0,$C$6*INDEX(Inputs!$C$19:$C$24,MIN(K$13-$C14+1,6))),0)</f>
        <v>0.4</v>
      </c>
      <c r="L15" s="17" t="n">
        <f aca="false">IF($C14&lt;=L$13,IF(L$13-$C14+1&lt;=0,0,$C$6*INDEX(Inputs!$C$19:$C$24,MIN(L$13-$C14+1,6))),0)</f>
        <v>0.4</v>
      </c>
      <c r="M15" s="17" t="n">
        <f aca="false">IF($C14&lt;=M$13,IF(M$13-$C14+1&lt;=0,0,$C$6*INDEX(Inputs!$C$19:$C$24,MIN(M$13-$C14+1,6))),0)</f>
        <v>0.4</v>
      </c>
      <c r="N15" s="17" t="n">
        <f aca="false">IF($C14&lt;=N$13,IF(N$13-$C14+1&lt;=0,0,$C$6*INDEX(Inputs!$C$19:$C$24,MIN(N$13-$C14+1,6))),0)</f>
        <v>0.4</v>
      </c>
    </row>
    <row r="16" customFormat="false" ht="15" hidden="false" customHeight="false" outlineLevel="0" collapsed="false">
      <c r="B16" s="9" t="s">
        <v>73</v>
      </c>
      <c r="D16" s="25" t="n">
        <f aca="false">D14*D15</f>
        <v>18000</v>
      </c>
      <c r="E16" s="25" t="n">
        <f aca="false">E14*E15</f>
        <v>21000</v>
      </c>
      <c r="F16" s="25" t="n">
        <f aca="false">F14*F15</f>
        <v>22800</v>
      </c>
      <c r="G16" s="25" t="n">
        <f aca="false">G14*G15</f>
        <v>24000</v>
      </c>
      <c r="H16" s="25" t="n">
        <f aca="false">H14*H15</f>
        <v>24000</v>
      </c>
      <c r="I16" s="25" t="n">
        <f aca="false">I14*I15</f>
        <v>24000</v>
      </c>
      <c r="J16" s="25" t="n">
        <f aca="false">J14*J15</f>
        <v>24000</v>
      </c>
      <c r="K16" s="25" t="n">
        <f aca="false">K14*K15</f>
        <v>24000</v>
      </c>
      <c r="L16" s="25" t="n">
        <f aca="false">L14*L15</f>
        <v>24000</v>
      </c>
      <c r="M16" s="25" t="n">
        <f aca="false">M14*M15</f>
        <v>24000</v>
      </c>
      <c r="N16" s="25" t="n">
        <f aca="false">N14*N15</f>
        <v>24000</v>
      </c>
    </row>
    <row r="17" customFormat="false" ht="15" hidden="false" customHeight="false" outlineLevel="0" collapsed="false">
      <c r="B17" s="9" t="s">
        <v>74</v>
      </c>
      <c r="C17" s="24" t="n">
        <f aca="false">1</f>
        <v>1</v>
      </c>
      <c r="D17" s="25" t="n">
        <f aca="false">IF($C17&lt;=D$13,Inputs!$C$8,0)</f>
        <v>0</v>
      </c>
      <c r="E17" s="25" t="n">
        <f aca="false">IF($C17&lt;=E$13,Inputs!$C$8,0)</f>
        <v>20000</v>
      </c>
      <c r="F17" s="25" t="n">
        <f aca="false">IF($C17&lt;=F$13,Inputs!$C$8,0)</f>
        <v>20000</v>
      </c>
      <c r="G17" s="25" t="n">
        <f aca="false">IF($C17&lt;=G$13,Inputs!$C$8,0)</f>
        <v>20000</v>
      </c>
      <c r="H17" s="25" t="n">
        <f aca="false">IF($C17&lt;=H$13,Inputs!$C$8,0)</f>
        <v>20000</v>
      </c>
      <c r="I17" s="25" t="n">
        <f aca="false">IF($C17&lt;=I$13,Inputs!$C$8,0)</f>
        <v>20000</v>
      </c>
      <c r="J17" s="25" t="n">
        <f aca="false">IF($C17&lt;=J$13,Inputs!$C$8,0)</f>
        <v>20000</v>
      </c>
      <c r="K17" s="25" t="n">
        <f aca="false">IF($C17&lt;=K$13,Inputs!$C$8,0)</f>
        <v>20000</v>
      </c>
      <c r="L17" s="25" t="n">
        <f aca="false">IF($C17&lt;=L$13,Inputs!$C$8,0)</f>
        <v>20000</v>
      </c>
      <c r="M17" s="25" t="n">
        <f aca="false">IF($C17&lt;=M$13,Inputs!$C$8,0)</f>
        <v>20000</v>
      </c>
      <c r="N17" s="25" t="n">
        <f aca="false">IF($C17&lt;=N$13,Inputs!$C$8,0)</f>
        <v>20000</v>
      </c>
    </row>
    <row r="18" customFormat="false" ht="15" hidden="false" customHeight="false" outlineLevel="0" collapsed="false">
      <c r="B18" s="9" t="s">
        <v>75</v>
      </c>
      <c r="D18" s="17" t="n">
        <f aca="false">IF($C17&lt;=D$13,IF(D$13-$C17+1&lt;=0,0,$C$6*INDEX(Inputs!$C$19:$C$24,MIN(D$13-$C17+1,6))),0)</f>
        <v>0</v>
      </c>
      <c r="E18" s="17" t="n">
        <f aca="false">IF($C17&lt;=E$13,IF(E$13-$C17+1&lt;=0,0,$C$6*INDEX(Inputs!$C$19:$C$24,MIN(E$13-$C17+1,6))),0)</f>
        <v>0.12</v>
      </c>
      <c r="F18" s="17" t="n">
        <f aca="false">IF($C17&lt;=F$13,IF(F$13-$C17+1&lt;=0,0,$C$6*INDEX(Inputs!$C$19:$C$24,MIN(F$13-$C17+1,6))),0)</f>
        <v>0.22</v>
      </c>
      <c r="G18" s="17" t="n">
        <f aca="false">IF($C17&lt;=G$13,IF(G$13-$C17+1&lt;=0,0,$C$6*INDEX(Inputs!$C$19:$C$24,MIN(G$13-$C17+1,6))),0)</f>
        <v>0.3</v>
      </c>
      <c r="H18" s="17" t="n">
        <f aca="false">IF($C17&lt;=H$13,IF(H$13-$C17+1&lt;=0,0,$C$6*INDEX(Inputs!$C$19:$C$24,MIN(H$13-$C17+1,6))),0)</f>
        <v>0.35</v>
      </c>
      <c r="I18" s="17" t="n">
        <f aca="false">IF($C17&lt;=I$13,IF(I$13-$C17+1&lt;=0,0,$C$6*INDEX(Inputs!$C$19:$C$24,MIN(I$13-$C17+1,6))),0)</f>
        <v>0.38</v>
      </c>
      <c r="J18" s="17" t="n">
        <f aca="false">IF($C17&lt;=J$13,IF(J$13-$C17+1&lt;=0,0,$C$6*INDEX(Inputs!$C$19:$C$24,MIN(J$13-$C17+1,6))),0)</f>
        <v>0.4</v>
      </c>
      <c r="K18" s="17" t="n">
        <f aca="false">IF($C17&lt;=K$13,IF(K$13-$C17+1&lt;=0,0,$C$6*INDEX(Inputs!$C$19:$C$24,MIN(K$13-$C17+1,6))),0)</f>
        <v>0.4</v>
      </c>
      <c r="L18" s="17" t="n">
        <f aca="false">IF($C17&lt;=L$13,IF(L$13-$C17+1&lt;=0,0,$C$6*INDEX(Inputs!$C$19:$C$24,MIN(L$13-$C17+1,6))),0)</f>
        <v>0.4</v>
      </c>
      <c r="M18" s="17" t="n">
        <f aca="false">IF($C17&lt;=M$13,IF(M$13-$C17+1&lt;=0,0,$C$6*INDEX(Inputs!$C$19:$C$24,MIN(M$13-$C17+1,6))),0)</f>
        <v>0.4</v>
      </c>
      <c r="N18" s="17" t="n">
        <f aca="false">IF($C17&lt;=N$13,IF(N$13-$C17+1&lt;=0,0,$C$6*INDEX(Inputs!$C$19:$C$24,MIN(N$13-$C17+1,6))),0)</f>
        <v>0.4</v>
      </c>
    </row>
    <row r="19" customFormat="false" ht="15" hidden="false" customHeight="false" outlineLevel="0" collapsed="false">
      <c r="B19" s="9" t="s">
        <v>76</v>
      </c>
      <c r="D19" s="25" t="n">
        <f aca="false">D17*D18</f>
        <v>0</v>
      </c>
      <c r="E19" s="25" t="n">
        <f aca="false">E17*E18</f>
        <v>2400</v>
      </c>
      <c r="F19" s="25" t="n">
        <f aca="false">F17*F18</f>
        <v>4400</v>
      </c>
      <c r="G19" s="25" t="n">
        <f aca="false">G17*G18</f>
        <v>6000</v>
      </c>
      <c r="H19" s="25" t="n">
        <f aca="false">H17*H18</f>
        <v>7000</v>
      </c>
      <c r="I19" s="25" t="n">
        <f aca="false">I17*I18</f>
        <v>7600</v>
      </c>
      <c r="J19" s="25" t="n">
        <f aca="false">J17*J18</f>
        <v>8000</v>
      </c>
      <c r="K19" s="25" t="n">
        <f aca="false">K17*K18</f>
        <v>8000</v>
      </c>
      <c r="L19" s="25" t="n">
        <f aca="false">L17*L18</f>
        <v>8000</v>
      </c>
      <c r="M19" s="25" t="n">
        <f aca="false">M17*M18</f>
        <v>8000</v>
      </c>
      <c r="N19" s="25" t="n">
        <f aca="false">N17*N18</f>
        <v>8000</v>
      </c>
    </row>
    <row r="20" customFormat="false" ht="15" hidden="false" customHeight="false" outlineLevel="0" collapsed="false">
      <c r="B20" s="9" t="s">
        <v>77</v>
      </c>
      <c r="C20" s="24" t="n">
        <f aca="false">2</f>
        <v>2</v>
      </c>
      <c r="D20" s="25" t="n">
        <f aca="false">IF($C20&lt;=D$13,Inputs!$C$9,0)</f>
        <v>0</v>
      </c>
      <c r="E20" s="25" t="n">
        <f aca="false">IF($C20&lt;=E$13,Inputs!$C$9,0)</f>
        <v>0</v>
      </c>
      <c r="F20" s="25" t="n">
        <f aca="false">IF($C20&lt;=F$13,Inputs!$C$9,0)</f>
        <v>20000</v>
      </c>
      <c r="G20" s="25" t="n">
        <f aca="false">IF($C20&lt;=G$13,Inputs!$C$9,0)</f>
        <v>20000</v>
      </c>
      <c r="H20" s="25" t="n">
        <f aca="false">IF($C20&lt;=H$13,Inputs!$C$9,0)</f>
        <v>20000</v>
      </c>
      <c r="I20" s="25" t="n">
        <f aca="false">IF($C20&lt;=I$13,Inputs!$C$9,0)</f>
        <v>20000</v>
      </c>
      <c r="J20" s="25" t="n">
        <f aca="false">IF($C20&lt;=J$13,Inputs!$C$9,0)</f>
        <v>20000</v>
      </c>
      <c r="K20" s="25" t="n">
        <f aca="false">IF($C20&lt;=K$13,Inputs!$C$9,0)</f>
        <v>20000</v>
      </c>
      <c r="L20" s="25" t="n">
        <f aca="false">IF($C20&lt;=L$13,Inputs!$C$9,0)</f>
        <v>20000</v>
      </c>
      <c r="M20" s="25" t="n">
        <f aca="false">IF($C20&lt;=M$13,Inputs!$C$9,0)</f>
        <v>20000</v>
      </c>
      <c r="N20" s="25" t="n">
        <f aca="false">IF($C20&lt;=N$13,Inputs!$C$9,0)</f>
        <v>20000</v>
      </c>
    </row>
    <row r="21" customFormat="false" ht="15" hidden="false" customHeight="false" outlineLevel="0" collapsed="false">
      <c r="B21" s="9" t="s">
        <v>78</v>
      </c>
      <c r="D21" s="17" t="n">
        <f aca="false">IF($C20&lt;=D$13,IF(D$13-$C20+1&lt;=0,0,$C$6*INDEX(Inputs!$C$19:$C$24,MIN(D$13-$C20+1,6))),0)</f>
        <v>0</v>
      </c>
      <c r="E21" s="17" t="n">
        <f aca="false">IF($C20&lt;=E$13,IF(E$13-$C20+1&lt;=0,0,$C$6*INDEX(Inputs!$C$19:$C$24,MIN(E$13-$C20+1,6))),0)</f>
        <v>0</v>
      </c>
      <c r="F21" s="17" t="n">
        <f aca="false">IF($C20&lt;=F$13,IF(F$13-$C20+1&lt;=0,0,$C$6*INDEX(Inputs!$C$19:$C$24,MIN(F$13-$C20+1,6))),0)</f>
        <v>0.12</v>
      </c>
      <c r="G21" s="17" t="n">
        <f aca="false">IF($C20&lt;=G$13,IF(G$13-$C20+1&lt;=0,0,$C$6*INDEX(Inputs!$C$19:$C$24,MIN(G$13-$C20+1,6))),0)</f>
        <v>0.22</v>
      </c>
      <c r="H21" s="17" t="n">
        <f aca="false">IF($C20&lt;=H$13,IF(H$13-$C20+1&lt;=0,0,$C$6*INDEX(Inputs!$C$19:$C$24,MIN(H$13-$C20+1,6))),0)</f>
        <v>0.3</v>
      </c>
      <c r="I21" s="17" t="n">
        <f aca="false">IF($C20&lt;=I$13,IF(I$13-$C20+1&lt;=0,0,$C$6*INDEX(Inputs!$C$19:$C$24,MIN(I$13-$C20+1,6))),0)</f>
        <v>0.35</v>
      </c>
      <c r="J21" s="17" t="n">
        <f aca="false">IF($C20&lt;=J$13,IF(J$13-$C20+1&lt;=0,0,$C$6*INDEX(Inputs!$C$19:$C$24,MIN(J$13-$C20+1,6))),0)</f>
        <v>0.38</v>
      </c>
      <c r="K21" s="17" t="n">
        <f aca="false">IF($C20&lt;=K$13,IF(K$13-$C20+1&lt;=0,0,$C$6*INDEX(Inputs!$C$19:$C$24,MIN(K$13-$C20+1,6))),0)</f>
        <v>0.4</v>
      </c>
      <c r="L21" s="17" t="n">
        <f aca="false">IF($C20&lt;=L$13,IF(L$13-$C20+1&lt;=0,0,$C$6*INDEX(Inputs!$C$19:$C$24,MIN(L$13-$C20+1,6))),0)</f>
        <v>0.4</v>
      </c>
      <c r="M21" s="17" t="n">
        <f aca="false">IF($C20&lt;=M$13,IF(M$13-$C20+1&lt;=0,0,$C$6*INDEX(Inputs!$C$19:$C$24,MIN(M$13-$C20+1,6))),0)</f>
        <v>0.4</v>
      </c>
      <c r="N21" s="17" t="n">
        <f aca="false">IF($C20&lt;=N$13,IF(N$13-$C20+1&lt;=0,0,$C$6*INDEX(Inputs!$C$19:$C$24,MIN(N$13-$C20+1,6))),0)</f>
        <v>0.4</v>
      </c>
    </row>
    <row r="22" customFormat="false" ht="15" hidden="false" customHeight="false" outlineLevel="0" collapsed="false">
      <c r="B22" s="9" t="s">
        <v>79</v>
      </c>
      <c r="D22" s="25" t="n">
        <f aca="false">D20*D21</f>
        <v>0</v>
      </c>
      <c r="E22" s="25" t="n">
        <f aca="false">E20*E21</f>
        <v>0</v>
      </c>
      <c r="F22" s="25" t="n">
        <f aca="false">F20*F21</f>
        <v>2400</v>
      </c>
      <c r="G22" s="25" t="n">
        <f aca="false">G20*G21</f>
        <v>4400</v>
      </c>
      <c r="H22" s="25" t="n">
        <f aca="false">H20*H21</f>
        <v>6000</v>
      </c>
      <c r="I22" s="25" t="n">
        <f aca="false">I20*I21</f>
        <v>7000</v>
      </c>
      <c r="J22" s="25" t="n">
        <f aca="false">J20*J21</f>
        <v>7600</v>
      </c>
      <c r="K22" s="25" t="n">
        <f aca="false">K20*K21</f>
        <v>8000</v>
      </c>
      <c r="L22" s="25" t="n">
        <f aca="false">L20*L21</f>
        <v>8000</v>
      </c>
      <c r="M22" s="25" t="n">
        <f aca="false">M20*M21</f>
        <v>8000</v>
      </c>
      <c r="N22" s="25" t="n">
        <f aca="false">N20*N21</f>
        <v>8000</v>
      </c>
    </row>
    <row r="23" customFormat="false" ht="15" hidden="false" customHeight="false" outlineLevel="0" collapsed="false">
      <c r="B23" s="9" t="s">
        <v>80</v>
      </c>
      <c r="C23" s="24" t="n">
        <f aca="false">3</f>
        <v>3</v>
      </c>
      <c r="D23" s="25" t="n">
        <f aca="false">IF($C23&lt;=D$13,Inputs!$C$10,0)</f>
        <v>0</v>
      </c>
      <c r="E23" s="25" t="n">
        <f aca="false">IF($C23&lt;=E$13,Inputs!$C$10,0)</f>
        <v>0</v>
      </c>
      <c r="F23" s="25" t="n">
        <f aca="false">IF($C23&lt;=F$13,Inputs!$C$10,0)</f>
        <v>0</v>
      </c>
      <c r="G23" s="25" t="n">
        <f aca="false">IF($C23&lt;=G$13,Inputs!$C$10,0)</f>
        <v>20000</v>
      </c>
      <c r="H23" s="25" t="n">
        <f aca="false">IF($C23&lt;=H$13,Inputs!$C$10,0)</f>
        <v>20000</v>
      </c>
      <c r="I23" s="25" t="n">
        <f aca="false">IF($C23&lt;=I$13,Inputs!$C$10,0)</f>
        <v>20000</v>
      </c>
      <c r="J23" s="25" t="n">
        <f aca="false">IF($C23&lt;=J$13,Inputs!$C$10,0)</f>
        <v>20000</v>
      </c>
      <c r="K23" s="25" t="n">
        <f aca="false">IF($C23&lt;=K$13,Inputs!$C$10,0)</f>
        <v>20000</v>
      </c>
      <c r="L23" s="25" t="n">
        <f aca="false">IF($C23&lt;=L$13,Inputs!$C$10,0)</f>
        <v>20000</v>
      </c>
      <c r="M23" s="25" t="n">
        <f aca="false">IF($C23&lt;=M$13,Inputs!$C$10,0)</f>
        <v>20000</v>
      </c>
      <c r="N23" s="25" t="n">
        <f aca="false">IF($C23&lt;=N$13,Inputs!$C$10,0)</f>
        <v>20000</v>
      </c>
    </row>
    <row r="24" customFormat="false" ht="15" hidden="false" customHeight="false" outlineLevel="0" collapsed="false">
      <c r="B24" s="9" t="s">
        <v>81</v>
      </c>
      <c r="D24" s="17" t="n">
        <f aca="false">IF($C23&lt;=D$13,IF(D$13-$C23+1&lt;=0,0,$C$6*INDEX(Inputs!$C$19:$C$24,MIN(D$13-$C23+1,6))),0)</f>
        <v>0</v>
      </c>
      <c r="E24" s="17" t="n">
        <f aca="false">IF($C23&lt;=E$13,IF(E$13-$C23+1&lt;=0,0,$C$6*INDEX(Inputs!$C$19:$C$24,MIN(E$13-$C23+1,6))),0)</f>
        <v>0</v>
      </c>
      <c r="F24" s="17" t="n">
        <f aca="false">IF($C23&lt;=F$13,IF(F$13-$C23+1&lt;=0,0,$C$6*INDEX(Inputs!$C$19:$C$24,MIN(F$13-$C23+1,6))),0)</f>
        <v>0</v>
      </c>
      <c r="G24" s="17" t="n">
        <f aca="false">IF($C23&lt;=G$13,IF(G$13-$C23+1&lt;=0,0,$C$6*INDEX(Inputs!$C$19:$C$24,MIN(G$13-$C23+1,6))),0)</f>
        <v>0.12</v>
      </c>
      <c r="H24" s="17" t="n">
        <f aca="false">IF($C23&lt;=H$13,IF(H$13-$C23+1&lt;=0,0,$C$6*INDEX(Inputs!$C$19:$C$24,MIN(H$13-$C23+1,6))),0)</f>
        <v>0.22</v>
      </c>
      <c r="I24" s="17" t="n">
        <f aca="false">IF($C23&lt;=I$13,IF(I$13-$C23+1&lt;=0,0,$C$6*INDEX(Inputs!$C$19:$C$24,MIN(I$13-$C23+1,6))),0)</f>
        <v>0.3</v>
      </c>
      <c r="J24" s="17" t="n">
        <f aca="false">IF($C23&lt;=J$13,IF(J$13-$C23+1&lt;=0,0,$C$6*INDEX(Inputs!$C$19:$C$24,MIN(J$13-$C23+1,6))),0)</f>
        <v>0.35</v>
      </c>
      <c r="K24" s="17" t="n">
        <f aca="false">IF($C23&lt;=K$13,IF(K$13-$C23+1&lt;=0,0,$C$6*INDEX(Inputs!$C$19:$C$24,MIN(K$13-$C23+1,6))),0)</f>
        <v>0.38</v>
      </c>
      <c r="L24" s="17" t="n">
        <f aca="false">IF($C23&lt;=L$13,IF(L$13-$C23+1&lt;=0,0,$C$6*INDEX(Inputs!$C$19:$C$24,MIN(L$13-$C23+1,6))),0)</f>
        <v>0.4</v>
      </c>
      <c r="M24" s="17" t="n">
        <f aca="false">IF($C23&lt;=M$13,IF(M$13-$C23+1&lt;=0,0,$C$6*INDEX(Inputs!$C$19:$C$24,MIN(M$13-$C23+1,6))),0)</f>
        <v>0.4</v>
      </c>
      <c r="N24" s="17" t="n">
        <f aca="false">IF($C23&lt;=N$13,IF(N$13-$C23+1&lt;=0,0,$C$6*INDEX(Inputs!$C$19:$C$24,MIN(N$13-$C23+1,6))),0)</f>
        <v>0.4</v>
      </c>
    </row>
    <row r="25" customFormat="false" ht="15" hidden="false" customHeight="false" outlineLevel="0" collapsed="false">
      <c r="B25" s="9" t="s">
        <v>82</v>
      </c>
      <c r="D25" s="25" t="n">
        <f aca="false">D23*D24</f>
        <v>0</v>
      </c>
      <c r="E25" s="25" t="n">
        <f aca="false">E23*E24</f>
        <v>0</v>
      </c>
      <c r="F25" s="25" t="n">
        <f aca="false">F23*F24</f>
        <v>0</v>
      </c>
      <c r="G25" s="25" t="n">
        <f aca="false">G23*G24</f>
        <v>2400</v>
      </c>
      <c r="H25" s="25" t="n">
        <f aca="false">H23*H24</f>
        <v>4400</v>
      </c>
      <c r="I25" s="25" t="n">
        <f aca="false">I23*I24</f>
        <v>6000</v>
      </c>
      <c r="J25" s="25" t="n">
        <f aca="false">J23*J24</f>
        <v>7000</v>
      </c>
      <c r="K25" s="25" t="n">
        <f aca="false">K23*K24</f>
        <v>7600</v>
      </c>
      <c r="L25" s="25" t="n">
        <f aca="false">L23*L24</f>
        <v>8000</v>
      </c>
      <c r="M25" s="25" t="n">
        <f aca="false">M23*M24</f>
        <v>8000</v>
      </c>
      <c r="N25" s="25" t="n">
        <f aca="false">N23*N24</f>
        <v>8000</v>
      </c>
    </row>
    <row r="27" customFormat="false" ht="15" hidden="false" customHeight="false" outlineLevel="0" collapsed="false">
      <c r="B27" s="22" t="s">
        <v>83</v>
      </c>
      <c r="C27" s="23"/>
      <c r="D27" s="23" t="n">
        <v>0</v>
      </c>
      <c r="E27" s="23" t="n">
        <v>1</v>
      </c>
      <c r="F27" s="23" t="n">
        <v>2</v>
      </c>
      <c r="G27" s="23" t="n">
        <v>3</v>
      </c>
      <c r="H27" s="23" t="n">
        <v>4</v>
      </c>
      <c r="I27" s="23" t="n">
        <v>5</v>
      </c>
      <c r="J27" s="23" t="n">
        <v>6</v>
      </c>
      <c r="K27" s="23" t="n">
        <v>7</v>
      </c>
      <c r="L27" s="23" t="n">
        <v>8</v>
      </c>
      <c r="M27" s="23" t="n">
        <v>9</v>
      </c>
      <c r="N27" s="23" t="n">
        <v>10</v>
      </c>
    </row>
    <row r="28" customFormat="false" ht="15" hidden="false" customHeight="false" outlineLevel="0" collapsed="false">
      <c r="B28" s="9" t="s">
        <v>84</v>
      </c>
      <c r="D28" s="25" t="n">
        <f aca="false">D14+D17+D20+D23</f>
        <v>60000</v>
      </c>
      <c r="E28" s="25" t="n">
        <f aca="false">E14+E17+E20+E23</f>
        <v>80000</v>
      </c>
      <c r="F28" s="25" t="n">
        <f aca="false">F14+F17+F20+F23</f>
        <v>100000</v>
      </c>
      <c r="G28" s="25" t="n">
        <f aca="false">G14+G17+G20+G23</f>
        <v>120000</v>
      </c>
      <c r="H28" s="25" t="n">
        <f aca="false">H14+H17+H20+H23</f>
        <v>120000</v>
      </c>
      <c r="I28" s="25" t="n">
        <f aca="false">I14+I17+I20+I23</f>
        <v>120000</v>
      </c>
      <c r="J28" s="25" t="n">
        <f aca="false">J14+J17+J20+J23</f>
        <v>120000</v>
      </c>
      <c r="K28" s="25" t="n">
        <f aca="false">K14+K17+K20+K23</f>
        <v>120000</v>
      </c>
      <c r="L28" s="25" t="n">
        <f aca="false">L14+L17+L20+L23</f>
        <v>120000</v>
      </c>
      <c r="M28" s="25" t="n">
        <f aca="false">M14+M17+M20+M23</f>
        <v>120000</v>
      </c>
      <c r="N28" s="25" t="n">
        <f aca="false">N14+N17+N20+N23</f>
        <v>120000</v>
      </c>
    </row>
    <row r="29" customFormat="false" ht="15" hidden="false" customHeight="false" outlineLevel="0" collapsed="false">
      <c r="B29" s="9" t="s">
        <v>85</v>
      </c>
      <c r="D29" s="25" t="n">
        <f aca="false">D16+D19+D22+D25</f>
        <v>18000</v>
      </c>
      <c r="E29" s="25" t="n">
        <f aca="false">E16+E19+E22+E25</f>
        <v>23400</v>
      </c>
      <c r="F29" s="25" t="n">
        <f aca="false">F16+F19+F22+F25</f>
        <v>29600</v>
      </c>
      <c r="G29" s="25" t="n">
        <f aca="false">G16+G19+G22+G25</f>
        <v>36800</v>
      </c>
      <c r="H29" s="25" t="n">
        <f aca="false">H16+H19+H22+H25</f>
        <v>41400</v>
      </c>
      <c r="I29" s="25" t="n">
        <f aca="false">I16+I19+I22+I25</f>
        <v>44600</v>
      </c>
      <c r="J29" s="25" t="n">
        <f aca="false">J16+J19+J22+J25</f>
        <v>46600</v>
      </c>
      <c r="K29" s="25" t="n">
        <f aca="false">K16+K19+K22+K25</f>
        <v>47600</v>
      </c>
      <c r="L29" s="25" t="n">
        <f aca="false">L16+L19+L22+L25</f>
        <v>48000</v>
      </c>
      <c r="M29" s="25" t="n">
        <f aca="false">M16+M19+M22+M25</f>
        <v>48000</v>
      </c>
      <c r="N29" s="25" t="n">
        <f aca="false">N16+N19+N22+N25</f>
        <v>48000</v>
      </c>
    </row>
    <row r="30" customFormat="false" ht="15" hidden="false" customHeight="false" outlineLevel="0" collapsed="false">
      <c r="B30" s="9" t="s">
        <v>86</v>
      </c>
      <c r="E30" s="25" t="n">
        <f aca="false">E28-D28</f>
        <v>20000</v>
      </c>
      <c r="F30" s="25" t="n">
        <f aca="false">F28-E28</f>
        <v>20000</v>
      </c>
      <c r="G30" s="25" t="n">
        <f aca="false">G28-F28</f>
        <v>20000</v>
      </c>
      <c r="H30" s="25" t="n">
        <f aca="false">H28-G28</f>
        <v>0</v>
      </c>
      <c r="I30" s="25" t="n">
        <f aca="false">I28-H28</f>
        <v>0</v>
      </c>
      <c r="J30" s="25" t="n">
        <f aca="false">J28-I28</f>
        <v>0</v>
      </c>
      <c r="K30" s="25" t="n">
        <f aca="false">K28-J28</f>
        <v>0</v>
      </c>
      <c r="L30" s="25" t="n">
        <f aca="false">L28-K28</f>
        <v>0</v>
      </c>
      <c r="M30" s="25" t="n">
        <f aca="false">M28-L28</f>
        <v>0</v>
      </c>
      <c r="N30" s="25" t="n">
        <f aca="false">N28-M28</f>
        <v>0</v>
      </c>
    </row>
    <row r="31" customFormat="false" ht="15" hidden="false" customHeight="false" outlineLevel="0" collapsed="false">
      <c r="B31" s="9" t="s">
        <v>87</v>
      </c>
      <c r="E31" s="25" t="n">
        <f aca="false">(E28+D28)/2</f>
        <v>70000</v>
      </c>
      <c r="F31" s="25" t="n">
        <f aca="false">(F28+E28)/2</f>
        <v>90000</v>
      </c>
      <c r="G31" s="25" t="n">
        <f aca="false">(G28+F28)/2</f>
        <v>110000</v>
      </c>
      <c r="H31" s="25" t="n">
        <f aca="false">(H28+G28)/2</f>
        <v>120000</v>
      </c>
      <c r="I31" s="25" t="n">
        <f aca="false">(I28+H28)/2</f>
        <v>120000</v>
      </c>
      <c r="J31" s="25" t="n">
        <f aca="false">(J28+I28)/2</f>
        <v>120000</v>
      </c>
      <c r="K31" s="25" t="n">
        <f aca="false">(K28+J28)/2</f>
        <v>120000</v>
      </c>
      <c r="L31" s="25" t="n">
        <f aca="false">(L28+K28)/2</f>
        <v>120000</v>
      </c>
      <c r="M31" s="25" t="n">
        <f aca="false">(M28+L28)/2</f>
        <v>120000</v>
      </c>
      <c r="N31" s="25" t="n">
        <f aca="false">(N28+M28)/2</f>
        <v>120000</v>
      </c>
    </row>
    <row r="32" customFormat="false" ht="15" hidden="false" customHeight="false" outlineLevel="0" collapsed="false">
      <c r="B32" s="9" t="s">
        <v>88</v>
      </c>
      <c r="E32" s="25" t="n">
        <f aca="false">(E29+D29)/2</f>
        <v>20700</v>
      </c>
      <c r="F32" s="25" t="n">
        <f aca="false">(F29+E29)/2</f>
        <v>26500</v>
      </c>
      <c r="G32" s="25" t="n">
        <f aca="false">(G29+F29)/2</f>
        <v>33200</v>
      </c>
      <c r="H32" s="25" t="n">
        <f aca="false">(H29+G29)/2</f>
        <v>39100</v>
      </c>
      <c r="I32" s="25" t="n">
        <f aca="false">(I29+H29)/2</f>
        <v>43000</v>
      </c>
      <c r="J32" s="25" t="n">
        <f aca="false">(J29+I29)/2</f>
        <v>45600</v>
      </c>
      <c r="K32" s="25" t="n">
        <f aca="false">(K29+J29)/2</f>
        <v>47100</v>
      </c>
      <c r="L32" s="25" t="n">
        <f aca="false">(L29+K29)/2</f>
        <v>47800</v>
      </c>
      <c r="M32" s="25" t="n">
        <f aca="false">(M29+L29)/2</f>
        <v>48000</v>
      </c>
      <c r="N32" s="25" t="n">
        <f aca="false">(N29+M29)/2</f>
        <v>48000</v>
      </c>
    </row>
    <row r="33" customFormat="false" ht="15" hidden="false" customHeight="false" outlineLevel="0" collapsed="false">
      <c r="B33" s="9" t="s">
        <v>89</v>
      </c>
      <c r="E33" s="17" t="n">
        <f aca="false">E29/E28</f>
        <v>0.2925</v>
      </c>
      <c r="F33" s="17" t="n">
        <f aca="false">F29/F28</f>
        <v>0.296</v>
      </c>
      <c r="G33" s="17" t="n">
        <f aca="false">G29/G28</f>
        <v>0.306666666666667</v>
      </c>
      <c r="H33" s="17" t="n">
        <f aca="false">H29/H28</f>
        <v>0.345</v>
      </c>
      <c r="I33" s="17" t="n">
        <f aca="false">I29/I28</f>
        <v>0.371666666666667</v>
      </c>
      <c r="J33" s="17" t="n">
        <f aca="false">J29/J28</f>
        <v>0.388333333333333</v>
      </c>
      <c r="K33" s="17" t="n">
        <f aca="false">K29/K28</f>
        <v>0.396666666666667</v>
      </c>
      <c r="L33" s="17" t="n">
        <f aca="false">L29/L28</f>
        <v>0.4</v>
      </c>
      <c r="M33" s="17" t="n">
        <f aca="false">M29/M28</f>
        <v>0.4</v>
      </c>
      <c r="N33" s="17" t="n">
        <f aca="false">N29/N28</f>
        <v>0.4</v>
      </c>
    </row>
    <row r="34" customFormat="false" ht="15" hidden="false" customHeight="false" outlineLevel="0" collapsed="false">
      <c r="B34" s="9" t="s">
        <v>90</v>
      </c>
      <c r="E34" s="18" t="n">
        <f aca="false">$C$7*(1+Inputs!$C$26)^(E$13-1)</f>
        <v>70</v>
      </c>
      <c r="F34" s="18" t="n">
        <f aca="false">$C$7*(1+Inputs!$C$26)^(F$13-1)</f>
        <v>71.4</v>
      </c>
      <c r="G34" s="18" t="n">
        <f aca="false">$C$7*(1+Inputs!$C$26)^(G$13-1)</f>
        <v>72.828</v>
      </c>
      <c r="H34" s="18" t="n">
        <f aca="false">$C$7*(1+Inputs!$C$26)^(H$13-1)</f>
        <v>74.28456</v>
      </c>
      <c r="I34" s="18" t="n">
        <f aca="false">$C$7*(1+Inputs!$C$26)^(I$13-1)</f>
        <v>75.7702512</v>
      </c>
      <c r="J34" s="18" t="n">
        <f aca="false">$C$7*(1+Inputs!$C$26)^(J$13-1)</f>
        <v>77.285656224</v>
      </c>
      <c r="K34" s="18" t="n">
        <f aca="false">$C$7*(1+Inputs!$C$26)^(K$13-1)</f>
        <v>78.83136934848</v>
      </c>
      <c r="L34" s="18" t="n">
        <f aca="false">$C$7*(1+Inputs!$C$26)^(L$13-1)</f>
        <v>80.4079967354496</v>
      </c>
      <c r="M34" s="18" t="n">
        <f aca="false">$C$7*(1+Inputs!$C$26)^(M$13-1)</f>
        <v>82.0161566701586</v>
      </c>
      <c r="N34" s="18" t="n">
        <f aca="false">$C$7*(1+Inputs!$C$26)^(N$13-1)</f>
        <v>83.6564798035618</v>
      </c>
    </row>
    <row r="35" customFormat="false" ht="15" hidden="false" customHeight="false" outlineLevel="0" collapsed="false">
      <c r="B35" s="9" t="s">
        <v>91</v>
      </c>
      <c r="E35" s="18" t="n">
        <f aca="false">E32*E34*12/1000000</f>
        <v>17.388</v>
      </c>
      <c r="F35" s="18" t="n">
        <f aca="false">F32*F34*12/1000000</f>
        <v>22.7052</v>
      </c>
      <c r="G35" s="18" t="n">
        <f aca="false">G32*G34*12/1000000</f>
        <v>29.0146752</v>
      </c>
      <c r="H35" s="18" t="n">
        <f aca="false">H32*H34*12/1000000</f>
        <v>34.854315552</v>
      </c>
      <c r="I35" s="18" t="n">
        <f aca="false">I32*I34*12/1000000</f>
        <v>39.0974496192</v>
      </c>
      <c r="J35" s="18" t="n">
        <f aca="false">J32*J34*12/1000000</f>
        <v>42.2907110857728</v>
      </c>
      <c r="K35" s="18" t="n">
        <f aca="false">K32*K34*12/1000000</f>
        <v>44.5554899557609</v>
      </c>
      <c r="L35" s="18" t="n">
        <f aca="false">L32*L34*12/1000000</f>
        <v>46.1220269274539</v>
      </c>
      <c r="M35" s="18" t="n">
        <f aca="false">M32*M34*12/1000000</f>
        <v>47.2413062420114</v>
      </c>
      <c r="N35" s="18" t="n">
        <f aca="false">N32*N34*12/1000000</f>
        <v>48.1861323668516</v>
      </c>
    </row>
    <row r="36" customFormat="false" ht="15" hidden="false" customHeight="false" outlineLevel="0" collapsed="false">
      <c r="B36" s="9" t="s">
        <v>92</v>
      </c>
      <c r="E36" s="18" t="n">
        <f aca="false">E32*$C$8*(1+Inputs!$C$31)^(E$13-1)*12/1000000</f>
        <v>4.4712</v>
      </c>
      <c r="F36" s="18" t="n">
        <f aca="false">F32*$C$8*(1+Inputs!$C$31)^(F$13-1)*12/1000000</f>
        <v>5.8671</v>
      </c>
      <c r="G36" s="18" t="n">
        <f aca="false">G32*$C$8*(1+Inputs!$C$31)^(G$13-1)*12/1000000</f>
        <v>7.534242</v>
      </c>
      <c r="H36" s="18" t="n">
        <f aca="false">H32*$C$8*(1+Inputs!$C$31)^(H$13-1)*12/1000000</f>
        <v>9.0949874625</v>
      </c>
      <c r="I36" s="18" t="n">
        <f aca="false">I32*$C$8*(1+Inputs!$C$31)^(I$13-1)*12/1000000</f>
        <v>10.252214128125</v>
      </c>
      <c r="J36" s="18" t="n">
        <f aca="false">J32*$C$8*(1+Inputs!$C$31)^(J$13-1)*12/1000000</f>
        <v>11.1439183336875</v>
      </c>
      <c r="K36" s="18" t="n">
        <f aca="false">K32*$C$8*(1+Inputs!$C$31)^(K$13-1)*12/1000000</f>
        <v>11.7982569595307</v>
      </c>
      <c r="L36" s="18" t="n">
        <f aca="false">L32*$C$8*(1+Inputs!$C$31)^(L$13-1)*12/1000000</f>
        <v>12.2729426694736</v>
      </c>
      <c r="M36" s="18" t="n">
        <f aca="false">M32*$C$8*(1+Inputs!$C$31)^(M$13-1)*12/1000000</f>
        <v>12.6324012413828</v>
      </c>
      <c r="N36" s="18" t="n">
        <f aca="false">N32*$C$8*(1+Inputs!$C$31)^(N$13-1)*12/1000000</f>
        <v>12.9482112724174</v>
      </c>
    </row>
    <row r="37" customFormat="false" ht="15" hidden="false" customHeight="false" outlineLevel="0" collapsed="false">
      <c r="B37" s="9" t="s">
        <v>93</v>
      </c>
      <c r="E37" s="18" t="n">
        <f aca="false">E31*Inputs!$C$29*(1+Inputs!$C$31)^(E$13-1)*12/1000000</f>
        <v>2.52</v>
      </c>
      <c r="F37" s="18" t="n">
        <f aca="false">F31*Inputs!$C$29*(1+Inputs!$C$31)^(F$13-1)*12/1000000</f>
        <v>3.321</v>
      </c>
      <c r="G37" s="18" t="n">
        <f aca="false">G31*Inputs!$C$29*(1+Inputs!$C$31)^(G$13-1)*12/1000000</f>
        <v>4.160475</v>
      </c>
      <c r="H37" s="18" t="n">
        <f aca="false">H31*Inputs!$C$29*(1+Inputs!$C$31)^(H$13-1)*12/1000000</f>
        <v>4.6521675</v>
      </c>
      <c r="I37" s="18" t="n">
        <f aca="false">I31*Inputs!$C$29*(1+Inputs!$C$31)^(I$13-1)*12/1000000</f>
        <v>4.7684716875</v>
      </c>
      <c r="J37" s="18" t="n">
        <f aca="false">J31*Inputs!$C$29*(1+Inputs!$C$31)^(J$13-1)*12/1000000</f>
        <v>4.8876834796875</v>
      </c>
      <c r="K37" s="18" t="n">
        <f aca="false">K31*Inputs!$C$29*(1+Inputs!$C$31)^(K$13-1)*12/1000000</f>
        <v>5.00987556667969</v>
      </c>
      <c r="L37" s="18" t="n">
        <f aca="false">L31*Inputs!$C$29*(1+Inputs!$C$31)^(L$13-1)*12/1000000</f>
        <v>5.13512245584668</v>
      </c>
      <c r="M37" s="18" t="n">
        <f aca="false">M31*Inputs!$C$29*(1+Inputs!$C$31)^(M$13-1)*12/1000000</f>
        <v>5.26350051724284</v>
      </c>
      <c r="N37" s="18" t="n">
        <f aca="false">N31*Inputs!$C$29*(1+Inputs!$C$31)^(N$13-1)*12/1000000</f>
        <v>5.39508803017391</v>
      </c>
    </row>
    <row r="38" customFormat="false" ht="15" hidden="false" customHeight="false" outlineLevel="0" collapsed="false">
      <c r="B38" s="9" t="s">
        <v>94</v>
      </c>
      <c r="E38" s="18" t="n">
        <f aca="false">$C$9*(1+Inputs!$C$32)^(E$13-1)</f>
        <v>4</v>
      </c>
      <c r="F38" s="18" t="n">
        <f aca="false">$C$9*(1+Inputs!$C$32)^(F$13-1)</f>
        <v>4.12</v>
      </c>
      <c r="G38" s="18" t="n">
        <f aca="false">$C$9*(1+Inputs!$C$32)^(G$13-1)</f>
        <v>4.2436</v>
      </c>
      <c r="H38" s="18" t="n">
        <f aca="false">$C$9*(1+Inputs!$C$32)^(H$13-1)</f>
        <v>4.370908</v>
      </c>
      <c r="I38" s="18" t="n">
        <f aca="false">$C$9*(1+Inputs!$C$32)^(I$13-1)</f>
        <v>4.50203524</v>
      </c>
      <c r="J38" s="18" t="n">
        <f aca="false">$C$9*(1+Inputs!$C$32)^(J$13-1)</f>
        <v>4.6370962972</v>
      </c>
      <c r="K38" s="18" t="n">
        <f aca="false">$C$9*(1+Inputs!$C$32)^(K$13-1)</f>
        <v>4.776209186116</v>
      </c>
      <c r="L38" s="18" t="n">
        <f aca="false">$C$9*(1+Inputs!$C$32)^(L$13-1)</f>
        <v>4.91949546169948</v>
      </c>
      <c r="M38" s="18" t="n">
        <f aca="false">$C$9*(1+Inputs!$C$32)^(M$13-1)</f>
        <v>5.06708032555047</v>
      </c>
      <c r="N38" s="18" t="n">
        <f aca="false">$C$9*(1+Inputs!$C$32)^(N$13-1)</f>
        <v>5.21909273531698</v>
      </c>
    </row>
    <row r="39" customFormat="false" ht="15" hidden="false" customHeight="false" outlineLevel="0" collapsed="false">
      <c r="B39" s="26" t="s">
        <v>95</v>
      </c>
      <c r="E39" s="27" t="n">
        <f aca="false">E35-E36-E37-E38</f>
        <v>6.39680000000001</v>
      </c>
      <c r="F39" s="27" t="n">
        <f aca="false">F35-F36-F37-F38</f>
        <v>9.39710000000001</v>
      </c>
      <c r="G39" s="27" t="n">
        <f aca="false">G35-G36-G37-G38</f>
        <v>13.0763582</v>
      </c>
      <c r="H39" s="27" t="n">
        <f aca="false">H35-H36-H37-H38</f>
        <v>16.7362525895</v>
      </c>
      <c r="I39" s="27" t="n">
        <f aca="false">I35-I36-I37-I38</f>
        <v>19.574728563575</v>
      </c>
      <c r="J39" s="27" t="n">
        <f aca="false">J35-J36-J37-J38</f>
        <v>21.6220129751978</v>
      </c>
      <c r="K39" s="27" t="n">
        <f aca="false">K35-K36-K37-K38</f>
        <v>22.9711482434346</v>
      </c>
      <c r="L39" s="27" t="n">
        <f aca="false">L35-L36-L37-L38</f>
        <v>23.7944663404342</v>
      </c>
      <c r="M39" s="27" t="n">
        <f aca="false">M35-M36-M37-M38</f>
        <v>24.2783241578352</v>
      </c>
      <c r="N39" s="27" t="n">
        <f aca="false">N35-N36-N37-N38</f>
        <v>24.6237403289433</v>
      </c>
    </row>
    <row r="40" customFormat="false" ht="15" hidden="false" customHeight="false" outlineLevel="0" collapsed="false">
      <c r="B40" s="9" t="s">
        <v>96</v>
      </c>
      <c r="E40" s="25" t="n">
        <f aca="false">E29-D29</f>
        <v>5400</v>
      </c>
      <c r="F40" s="25" t="n">
        <f aca="false">F29-E29</f>
        <v>6200</v>
      </c>
      <c r="G40" s="25" t="n">
        <f aca="false">G29-F29</f>
        <v>7200</v>
      </c>
      <c r="H40" s="25" t="n">
        <f aca="false">H29-G29</f>
        <v>4600</v>
      </c>
      <c r="I40" s="25" t="n">
        <f aca="false">I29-H29</f>
        <v>3200</v>
      </c>
      <c r="J40" s="25" t="n">
        <f aca="false">J29-I29</f>
        <v>2000</v>
      </c>
      <c r="K40" s="25" t="n">
        <f aca="false">K29-J29</f>
        <v>1000</v>
      </c>
      <c r="L40" s="25" t="n">
        <f aca="false">L29-K29</f>
        <v>400</v>
      </c>
      <c r="M40" s="25" t="n">
        <f aca="false">M29-L29</f>
        <v>0</v>
      </c>
      <c r="N40" s="25" t="n">
        <f aca="false">N29-M29</f>
        <v>0</v>
      </c>
    </row>
    <row r="41" customFormat="false" ht="15" hidden="false" customHeight="false" outlineLevel="0" collapsed="false">
      <c r="B41" s="9" t="s">
        <v>97</v>
      </c>
      <c r="E41" s="25" t="n">
        <f aca="false">E32*$C$10*12</f>
        <v>3229.2</v>
      </c>
      <c r="F41" s="25" t="n">
        <f aca="false">F32*$C$10*12</f>
        <v>4134</v>
      </c>
      <c r="G41" s="25" t="n">
        <f aca="false">G32*$C$10*12</f>
        <v>5179.2</v>
      </c>
      <c r="H41" s="25" t="n">
        <f aca="false">H32*$C$10*12</f>
        <v>6099.6</v>
      </c>
      <c r="I41" s="25" t="n">
        <f aca="false">I32*$C$10*12</f>
        <v>6708</v>
      </c>
      <c r="J41" s="25" t="n">
        <f aca="false">J32*$C$10*12</f>
        <v>7113.6</v>
      </c>
      <c r="K41" s="25" t="n">
        <f aca="false">K32*$C$10*12</f>
        <v>7347.6</v>
      </c>
      <c r="L41" s="25" t="n">
        <f aca="false">L32*$C$10*12</f>
        <v>7456.8</v>
      </c>
      <c r="M41" s="25" t="n">
        <f aca="false">M32*$C$10*12</f>
        <v>7488</v>
      </c>
      <c r="N41" s="25" t="n">
        <f aca="false">N32*$C$10*12</f>
        <v>7488</v>
      </c>
    </row>
    <row r="42" customFormat="false" ht="15" hidden="false" customHeight="false" outlineLevel="0" collapsed="false">
      <c r="B42" s="9" t="s">
        <v>98</v>
      </c>
      <c r="E42" s="25" t="n">
        <f aca="false">E40+E41</f>
        <v>8629.2</v>
      </c>
      <c r="F42" s="25" t="n">
        <f aca="false">F40+F41</f>
        <v>10334</v>
      </c>
      <c r="G42" s="25" t="n">
        <f aca="false">G40+G41</f>
        <v>12379.2</v>
      </c>
      <c r="H42" s="25" t="n">
        <f aca="false">H40+H41</f>
        <v>10699.6</v>
      </c>
      <c r="I42" s="25" t="n">
        <f aca="false">I40+I41</f>
        <v>9908</v>
      </c>
      <c r="J42" s="25" t="n">
        <f aca="false">J40+J41</f>
        <v>9113.6</v>
      </c>
      <c r="K42" s="25" t="n">
        <f aca="false">K40+K41</f>
        <v>8347.6</v>
      </c>
      <c r="L42" s="25" t="n">
        <f aca="false">L40+L41</f>
        <v>7856.8</v>
      </c>
      <c r="M42" s="25" t="n">
        <f aca="false">M40+M41</f>
        <v>7488</v>
      </c>
      <c r="N42" s="25" t="n">
        <f aca="false">N40+N41</f>
        <v>7488</v>
      </c>
    </row>
    <row r="43" customFormat="false" ht="15" hidden="false" customHeight="false" outlineLevel="0" collapsed="false">
      <c r="B43" s="9" t="s">
        <v>99</v>
      </c>
      <c r="E43" s="28" t="n">
        <f aca="false">(1+Inputs!$C$12)^(E$13-1)</f>
        <v>1</v>
      </c>
      <c r="F43" s="28" t="n">
        <f aca="false">(1+Inputs!$C$12)^(F$13-1)</f>
        <v>1.03</v>
      </c>
      <c r="G43" s="28" t="n">
        <f aca="false">(1+Inputs!$C$12)^(G$13-1)</f>
        <v>1.0609</v>
      </c>
      <c r="H43" s="28" t="n">
        <f aca="false">(1+Inputs!$C$12)^(H$13-1)</f>
        <v>1.092727</v>
      </c>
      <c r="I43" s="28" t="n">
        <f aca="false">(1+Inputs!$C$12)^(I$13-1)</f>
        <v>1.12550881</v>
      </c>
      <c r="J43" s="28" t="n">
        <f aca="false">(1+Inputs!$C$12)^(J$13-1)</f>
        <v>1.1592740743</v>
      </c>
      <c r="K43" s="28" t="n">
        <f aca="false">(1+Inputs!$C$12)^(K$13-1)</f>
        <v>1.194052296529</v>
      </c>
      <c r="L43" s="28" t="n">
        <f aca="false">(1+Inputs!$C$12)^(L$13-1)</f>
        <v>1.22987386542487</v>
      </c>
      <c r="M43" s="28" t="n">
        <f aca="false">(1+Inputs!$C$12)^(M$13-1)</f>
        <v>1.26677008138762</v>
      </c>
      <c r="N43" s="28" t="n">
        <f aca="false">(1+Inputs!$C$12)^(N$13-1)</f>
        <v>1.30477318382925</v>
      </c>
    </row>
    <row r="44" customFormat="false" ht="15" hidden="false" customHeight="false" outlineLevel="0" collapsed="false">
      <c r="B44" s="9" t="s">
        <v>100</v>
      </c>
      <c r="E44" s="18" t="n">
        <f aca="false">E30*$C$11*E43/1000000</f>
        <v>23</v>
      </c>
      <c r="F44" s="18" t="n">
        <f aca="false">F30*$C$11*F43/1000000</f>
        <v>23.69</v>
      </c>
      <c r="G44" s="18" t="n">
        <f aca="false">G30*$C$11*G43/1000000</f>
        <v>24.4007</v>
      </c>
      <c r="H44" s="18" t="n">
        <f aca="false">H30*$C$11*H43/1000000</f>
        <v>0</v>
      </c>
      <c r="I44" s="18" t="n">
        <f aca="false">I30*$C$11*I43/1000000</f>
        <v>0</v>
      </c>
      <c r="J44" s="18" t="n">
        <f aca="false">J30*$C$11*J43/1000000</f>
        <v>0</v>
      </c>
      <c r="K44" s="18" t="n">
        <f aca="false">K30*$C$11*K43/1000000</f>
        <v>0</v>
      </c>
      <c r="L44" s="18" t="n">
        <f aca="false">L30*$C$11*L43/1000000</f>
        <v>0</v>
      </c>
      <c r="M44" s="18" t="n">
        <f aca="false">M30*$C$11*M43/1000000</f>
        <v>0</v>
      </c>
      <c r="N44" s="18" t="n">
        <f aca="false">N30*$C$11*N43/1000000</f>
        <v>0</v>
      </c>
    </row>
    <row r="45" customFormat="false" ht="15" hidden="false" customHeight="false" outlineLevel="0" collapsed="false">
      <c r="B45" s="9" t="s">
        <v>101</v>
      </c>
      <c r="E45" s="18" t="n">
        <f aca="false">(MAX(E40,0)*Inputs!$C$13+E41*Inputs!$C$14)*E43/1000000</f>
        <v>4.42584</v>
      </c>
      <c r="F45" s="18" t="n">
        <f aca="false">(MAX(F40,0)*Inputs!$C$13+F41*Inputs!$C$14)*F43/1000000</f>
        <v>5.321804</v>
      </c>
      <c r="G45" s="18" t="n">
        <f aca="false">(MAX(G40,0)*Inputs!$C$13+G41*Inputs!$C$14)*G43/1000000</f>
        <v>6.445858656</v>
      </c>
      <c r="H45" s="18" t="n">
        <f aca="false">(MAX(H40,0)*Inputs!$C$13+H41*Inputs!$C$14)*H43/1000000</f>
        <v>4.85162046184</v>
      </c>
      <c r="I45" s="18" t="n">
        <f aca="false">(MAX(I40,0)*Inputs!$C$13+I41*Inputs!$C$14)*I43/1000000</f>
        <v>4.031122353896</v>
      </c>
      <c r="J45" s="18" t="n">
        <f aca="false">(MAX(J40,0)*Inputs!$C$13+J41*Inputs!$C$14)*J43/1000000</f>
        <v>3.2723061150081</v>
      </c>
      <c r="K45" s="18" t="n">
        <f aca="false">(MAX(K40,0)*Inputs!$C$13+K41*Inputs!$C$14)*K43/1000000</f>
        <v>2.5905203383656</v>
      </c>
      <c r="L45" s="18" t="n">
        <f aca="false">(MAX(L40,0)*Inputs!$C$13+L41*Inputs!$C$14)*L43/1000000</f>
        <v>2.178549370259</v>
      </c>
      <c r="M45" s="18" t="n">
        <f aca="false">(MAX(M40,0)*Inputs!$C$13+M41*Inputs!$C$14)*M43/1000000</f>
        <v>1.89711487388609</v>
      </c>
      <c r="N45" s="18" t="n">
        <f aca="false">(MAX(N40,0)*Inputs!$C$13+N41*Inputs!$C$14)*N43/1000000</f>
        <v>1.95402832010268</v>
      </c>
    </row>
    <row r="46" customFormat="false" ht="15" hidden="false" customHeight="false" outlineLevel="0" collapsed="false">
      <c r="B46" s="9" t="s">
        <v>102</v>
      </c>
      <c r="E46" s="18" t="n">
        <f aca="false">E28*Inputs!$C$15*E43/1000000</f>
        <v>1.2</v>
      </c>
      <c r="F46" s="18" t="n">
        <f aca="false">F28*Inputs!$C$15*F43/1000000</f>
        <v>1.545</v>
      </c>
      <c r="G46" s="18" t="n">
        <f aca="false">G28*Inputs!$C$15*G43/1000000</f>
        <v>1.90962</v>
      </c>
      <c r="H46" s="18" t="n">
        <f aca="false">H28*Inputs!$C$15*H43/1000000</f>
        <v>1.9669086</v>
      </c>
      <c r="I46" s="18" t="n">
        <f aca="false">I28*Inputs!$C$15*I43/1000000</f>
        <v>2.025915858</v>
      </c>
      <c r="J46" s="18" t="n">
        <f aca="false">J28*Inputs!$C$15*J43/1000000</f>
        <v>2.08669333374</v>
      </c>
      <c r="K46" s="18" t="n">
        <f aca="false">K28*Inputs!$C$15*K43/1000000</f>
        <v>2.1492941337522</v>
      </c>
      <c r="L46" s="18" t="n">
        <f aca="false">L28*Inputs!$C$15*L43/1000000</f>
        <v>2.21377295776477</v>
      </c>
      <c r="M46" s="18" t="n">
        <f aca="false">M28*Inputs!$C$15*M43/1000000</f>
        <v>2.28018614649771</v>
      </c>
      <c r="N46" s="18" t="n">
        <f aca="false">N28*Inputs!$C$15*N43/1000000</f>
        <v>2.34859173089264</v>
      </c>
    </row>
    <row r="47" customFormat="false" ht="15" hidden="false" customHeight="false" outlineLevel="0" collapsed="false">
      <c r="B47" s="26" t="s">
        <v>103</v>
      </c>
      <c r="E47" s="27" t="n">
        <f aca="false">E39-E44-E45-E46</f>
        <v>-22.22904</v>
      </c>
      <c r="F47" s="27" t="n">
        <f aca="false">F39-F44-F45-F46</f>
        <v>-21.159704</v>
      </c>
      <c r="G47" s="27" t="n">
        <f aca="false">G39-G44-G45-G46</f>
        <v>-19.679820456</v>
      </c>
      <c r="H47" s="27" t="n">
        <f aca="false">H39-H44-H45-H46</f>
        <v>9.91772352766002</v>
      </c>
      <c r="I47" s="27" t="n">
        <f aca="false">I39-I44-I45-I46</f>
        <v>13.517690351679</v>
      </c>
      <c r="J47" s="27" t="n">
        <f aca="false">J39-J44-J45-J46</f>
        <v>16.2630135264497</v>
      </c>
      <c r="K47" s="27" t="n">
        <f aca="false">K39-K44-K45-K46</f>
        <v>18.2313337713168</v>
      </c>
      <c r="L47" s="27" t="n">
        <f aca="false">L39-L44-L45-L46</f>
        <v>19.4021440124104</v>
      </c>
      <c r="M47" s="27" t="n">
        <f aca="false">M39-M44-M45-M46</f>
        <v>20.1010231374514</v>
      </c>
      <c r="N47" s="27" t="n">
        <f aca="false">N39-N44-N45-N46</f>
        <v>20.321120277948</v>
      </c>
    </row>
    <row r="48" customFormat="false" ht="15" hidden="false" customHeight="false" outlineLevel="0" collapsed="false">
      <c r="B48" s="9" t="s">
        <v>104</v>
      </c>
      <c r="C48" s="18" t="n">
        <f aca="false">Inputs!$C$42*(1+Inputs!$C$43)</f>
        <v>132.6</v>
      </c>
    </row>
    <row r="49" customFormat="false" ht="15" hidden="false" customHeight="false" outlineLevel="0" collapsed="false">
      <c r="B49" s="26" t="s">
        <v>105</v>
      </c>
      <c r="C49" s="27" t="n">
        <f aca="false">N39*$C$12*(1-Inputs!$C$45)</f>
        <v>339.561379136128</v>
      </c>
    </row>
    <row r="50" customFormat="false" ht="15" hidden="false" customHeight="false" outlineLevel="0" collapsed="false">
      <c r="B50" s="26" t="s">
        <v>106</v>
      </c>
      <c r="D50" s="27" t="n">
        <f aca="false">-$C$48</f>
        <v>-132.6</v>
      </c>
      <c r="E50" s="27" t="n">
        <f aca="false">E47</f>
        <v>-22.22904</v>
      </c>
      <c r="F50" s="27" t="n">
        <f aca="false">F47</f>
        <v>-21.159704</v>
      </c>
      <c r="G50" s="27" t="n">
        <f aca="false">G47</f>
        <v>-19.679820456</v>
      </c>
      <c r="H50" s="27" t="n">
        <f aca="false">H47</f>
        <v>9.91772352766002</v>
      </c>
      <c r="I50" s="27" t="n">
        <f aca="false">I47</f>
        <v>13.517690351679</v>
      </c>
      <c r="J50" s="27" t="n">
        <f aca="false">J47</f>
        <v>16.2630135264497</v>
      </c>
      <c r="K50" s="27" t="n">
        <f aca="false">K47</f>
        <v>18.2313337713168</v>
      </c>
      <c r="L50" s="27" t="n">
        <f aca="false">L47</f>
        <v>19.4021440124104</v>
      </c>
      <c r="M50" s="27" t="n">
        <f aca="false">M47</f>
        <v>20.1010231374514</v>
      </c>
      <c r="N50" s="27" t="n">
        <f aca="false">N47+$C$49</f>
        <v>359.882499414076</v>
      </c>
    </row>
    <row r="52" customFormat="false" ht="15" hidden="false" customHeight="false" outlineLevel="0" collapsed="false">
      <c r="B52" s="26" t="s">
        <v>107</v>
      </c>
      <c r="C52" s="29" t="n">
        <f aca="false">IRR(D50:N50,0.08)</f>
        <v>0.103402258795326</v>
      </c>
    </row>
    <row r="53" customFormat="false" ht="15" hidden="false" customHeight="false" outlineLevel="0" collapsed="false">
      <c r="B53" s="9" t="s">
        <v>108</v>
      </c>
      <c r="C53" s="30" t="n">
        <f aca="false">SUMIF(D50:N50,"&gt;0")/-SUMIF(D50:N50,"&lt;0")</f>
        <v>2.33719416817145</v>
      </c>
    </row>
    <row r="54" customFormat="false" ht="15" hidden="false" customHeight="false" outlineLevel="0" collapsed="false">
      <c r="B54" s="9" t="s">
        <v>109</v>
      </c>
      <c r="C54" s="18" t="n">
        <f aca="false">SUM(E44:N44)</f>
        <v>71.0907</v>
      </c>
    </row>
    <row r="55" customFormat="false" ht="15" hidden="false" customHeight="false" outlineLevel="0" collapsed="false">
      <c r="B55" s="9" t="s">
        <v>110</v>
      </c>
      <c r="C55" s="18" t="n">
        <f aca="false">N39</f>
        <v>24.6237403289433</v>
      </c>
    </row>
    <row r="56" customFormat="false" ht="15" hidden="false" customHeight="false" outlineLevel="0" collapsed="false">
      <c r="B56" s="9" t="s">
        <v>111</v>
      </c>
      <c r="C56" s="17" t="n">
        <f aca="false">N33</f>
        <v>0.4</v>
      </c>
    </row>
    <row r="58" customFormat="false" ht="15" hidden="false" customHeight="false" outlineLevel="0" collapsed="false">
      <c r="B58" s="7" t="s">
        <v>112</v>
      </c>
      <c r="C58" s="8"/>
      <c r="D58" s="8"/>
    </row>
    <row r="59" customFormat="false" ht="15" hidden="false" customHeight="false" outlineLevel="0" collapsed="false">
      <c r="B59" s="9" t="s">
        <v>113</v>
      </c>
      <c r="C59" s="20" t="n">
        <f aca="false">Inputs!$C$42*1000000/Inputs!$C$6</f>
        <v>2166.66666666667</v>
      </c>
    </row>
    <row r="60" customFormat="false" ht="15" hidden="false" customHeight="false" outlineLevel="0" collapsed="false">
      <c r="B60" s="9" t="s">
        <v>114</v>
      </c>
      <c r="C60" s="21" t="n">
        <f aca="false">Inputs!$C$42/E39</f>
        <v>20.3226613306653</v>
      </c>
    </row>
    <row r="61" customFormat="false" ht="15" hidden="false" customHeight="false" outlineLevel="0" collapsed="false">
      <c r="B61" s="9" t="s">
        <v>115</v>
      </c>
      <c r="C61" s="18" t="n">
        <f aca="false">Inputs!$C$25-Inputs!$C$28</f>
        <v>52</v>
      </c>
    </row>
    <row r="62" customFormat="false" ht="15" hidden="false" customHeight="false" outlineLevel="0" collapsed="false">
      <c r="B62" s="9" t="s">
        <v>116</v>
      </c>
      <c r="C62" s="31" t="n">
        <f aca="false">Inputs!$C$13/$C$61</f>
        <v>13.4615384615385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117</v>
      </c>
    </row>
    <row r="3" customFormat="false" ht="15" hidden="false" customHeight="false" outlineLevel="0" collapsed="false">
      <c r="B3" s="6" t="s">
        <v>118</v>
      </c>
    </row>
    <row r="5" customFormat="false" ht="15" hidden="false" customHeight="false" outlineLevel="0" collapsed="false">
      <c r="B5" s="7" t="s">
        <v>119</v>
      </c>
      <c r="C5" s="8"/>
      <c r="D5" s="8"/>
      <c r="E5" s="8"/>
      <c r="F5" s="8"/>
      <c r="G5" s="8"/>
      <c r="H5" s="8"/>
      <c r="I5" s="8"/>
      <c r="J5" s="8"/>
      <c r="K5" s="8"/>
      <c r="L5" s="8"/>
      <c r="M5" s="8"/>
      <c r="N5" s="8"/>
    </row>
    <row r="6" customFormat="false" ht="15" hidden="false" customHeight="false" outlineLevel="0" collapsed="false">
      <c r="B6" s="9" t="s">
        <v>50</v>
      </c>
      <c r="C6" s="13" t="n">
        <v>0.4</v>
      </c>
    </row>
    <row r="7" customFormat="false" ht="15" hidden="false" customHeight="false" outlineLevel="0" collapsed="false">
      <c r="B7" s="9" t="s">
        <v>64</v>
      </c>
      <c r="C7" s="18" t="n">
        <f aca="false">Inputs!$C$35</f>
        <v>40</v>
      </c>
    </row>
    <row r="8" customFormat="false" ht="15" hidden="false" customHeight="false" outlineLevel="0" collapsed="false">
      <c r="B8" s="9" t="s">
        <v>65</v>
      </c>
      <c r="C8" s="18" t="n">
        <f aca="false">Inputs!$C$37</f>
        <v>5</v>
      </c>
    </row>
    <row r="9" customFormat="false" ht="15" hidden="false" customHeight="false" outlineLevel="0" collapsed="false">
      <c r="B9" s="9" t="s">
        <v>66</v>
      </c>
      <c r="C9" s="18" t="n">
        <f aca="false">Inputs!$C$38</f>
        <v>3</v>
      </c>
    </row>
    <row r="10" customFormat="false" ht="15" hidden="false" customHeight="false" outlineLevel="0" collapsed="false">
      <c r="B10" s="9" t="s">
        <v>67</v>
      </c>
      <c r="C10" s="19" t="n">
        <f aca="false">Inputs!$C$39</f>
        <v>0.005</v>
      </c>
    </row>
    <row r="11" customFormat="false" ht="15" hidden="false" customHeight="false" outlineLevel="0" collapsed="false">
      <c r="B11" s="9" t="s">
        <v>68</v>
      </c>
      <c r="C11" s="20" t="n">
        <f aca="false">Inputs!$C$11</f>
        <v>1150</v>
      </c>
    </row>
    <row r="12" customFormat="false" ht="15" hidden="false" customHeight="false" outlineLevel="0" collapsed="false">
      <c r="B12" s="9" t="s">
        <v>57</v>
      </c>
      <c r="C12" s="21" t="n">
        <f aca="false">Inputs!$C$44</f>
        <v>14</v>
      </c>
    </row>
    <row r="13" customFormat="false" ht="15" hidden="false" customHeight="false" outlineLevel="0" collapsed="false">
      <c r="B13" s="22" t="s">
        <v>69</v>
      </c>
      <c r="C13" s="23" t="s">
        <v>70</v>
      </c>
      <c r="D13" s="23" t="n">
        <v>0</v>
      </c>
      <c r="E13" s="23" t="n">
        <v>1</v>
      </c>
      <c r="F13" s="23" t="n">
        <v>2</v>
      </c>
      <c r="G13" s="23" t="n">
        <v>3</v>
      </c>
      <c r="H13" s="23" t="n">
        <v>4</v>
      </c>
      <c r="I13" s="23" t="n">
        <v>5</v>
      </c>
      <c r="J13" s="23" t="n">
        <v>6</v>
      </c>
      <c r="K13" s="23" t="n">
        <v>7</v>
      </c>
      <c r="L13" s="23" t="n">
        <v>8</v>
      </c>
      <c r="M13" s="23" t="n">
        <v>9</v>
      </c>
      <c r="N13" s="23" t="n">
        <v>10</v>
      </c>
    </row>
    <row r="14" customFormat="false" ht="15" hidden="false" customHeight="false" outlineLevel="0" collapsed="false">
      <c r="B14" s="9" t="s">
        <v>71</v>
      </c>
      <c r="C14" s="24" t="n">
        <f aca="false">1-Inputs!$C$7</f>
        <v>-2</v>
      </c>
      <c r="D14" s="25" t="n">
        <f aca="false">IF($C14&lt;=D$13,Inputs!$C$6,0)</f>
        <v>60000</v>
      </c>
      <c r="E14" s="25" t="n">
        <f aca="false">IF($C14&lt;=E$13,Inputs!$C$6,0)</f>
        <v>60000</v>
      </c>
      <c r="F14" s="25" t="n">
        <f aca="false">IF($C14&lt;=F$13,Inputs!$C$6,0)</f>
        <v>60000</v>
      </c>
      <c r="G14" s="25" t="n">
        <f aca="false">IF($C14&lt;=G$13,Inputs!$C$6,0)</f>
        <v>60000</v>
      </c>
      <c r="H14" s="25" t="n">
        <f aca="false">IF($C14&lt;=H$13,Inputs!$C$6,0)</f>
        <v>60000</v>
      </c>
      <c r="I14" s="25" t="n">
        <f aca="false">IF($C14&lt;=I$13,Inputs!$C$6,0)</f>
        <v>60000</v>
      </c>
      <c r="J14" s="25" t="n">
        <f aca="false">IF($C14&lt;=J$13,Inputs!$C$6,0)</f>
        <v>60000</v>
      </c>
      <c r="K14" s="25" t="n">
        <f aca="false">IF($C14&lt;=K$13,Inputs!$C$6,0)</f>
        <v>60000</v>
      </c>
      <c r="L14" s="25" t="n">
        <f aca="false">IF($C14&lt;=L$13,Inputs!$C$6,0)</f>
        <v>60000</v>
      </c>
      <c r="M14" s="25" t="n">
        <f aca="false">IF($C14&lt;=M$13,Inputs!$C$6,0)</f>
        <v>60000</v>
      </c>
      <c r="N14" s="25" t="n">
        <f aca="false">IF($C14&lt;=N$13,Inputs!$C$6,0)</f>
        <v>60000</v>
      </c>
    </row>
    <row r="15" customFormat="false" ht="15" hidden="false" customHeight="false" outlineLevel="0" collapsed="false">
      <c r="B15" s="9" t="s">
        <v>72</v>
      </c>
      <c r="D15" s="17" t="n">
        <f aca="false">IF($C14&lt;=D$13,IF(D$13-$C14+1&lt;=0,0,$C$6*INDEX(Inputs!$C$19:$C$24,MIN(D$13-$C14+1,6))),0)</f>
        <v>0.3</v>
      </c>
      <c r="E15" s="17" t="n">
        <f aca="false">IF($C14&lt;=E$13,IF(E$13-$C14+1&lt;=0,0,$C$6*INDEX(Inputs!$C$19:$C$24,MIN(E$13-$C14+1,6))),0)</f>
        <v>0.35</v>
      </c>
      <c r="F15" s="17" t="n">
        <f aca="false">IF($C14&lt;=F$13,IF(F$13-$C14+1&lt;=0,0,$C$6*INDEX(Inputs!$C$19:$C$24,MIN(F$13-$C14+1,6))),0)</f>
        <v>0.38</v>
      </c>
      <c r="G15" s="17" t="n">
        <f aca="false">IF($C14&lt;=G$13,IF(G$13-$C14+1&lt;=0,0,$C$6*INDEX(Inputs!$C$19:$C$24,MIN(G$13-$C14+1,6))),0)</f>
        <v>0.4</v>
      </c>
      <c r="H15" s="17" t="n">
        <f aca="false">IF($C14&lt;=H$13,IF(H$13-$C14+1&lt;=0,0,$C$6*INDEX(Inputs!$C$19:$C$24,MIN(H$13-$C14+1,6))),0)</f>
        <v>0.4</v>
      </c>
      <c r="I15" s="17" t="n">
        <f aca="false">IF($C14&lt;=I$13,IF(I$13-$C14+1&lt;=0,0,$C$6*INDEX(Inputs!$C$19:$C$24,MIN(I$13-$C14+1,6))),0)</f>
        <v>0.4</v>
      </c>
      <c r="J15" s="17" t="n">
        <f aca="false">IF($C14&lt;=J$13,IF(J$13-$C14+1&lt;=0,0,$C$6*INDEX(Inputs!$C$19:$C$24,MIN(J$13-$C14+1,6))),0)</f>
        <v>0.4</v>
      </c>
      <c r="K15" s="17" t="n">
        <f aca="false">IF($C14&lt;=K$13,IF(K$13-$C14+1&lt;=0,0,$C$6*INDEX(Inputs!$C$19:$C$24,MIN(K$13-$C14+1,6))),0)</f>
        <v>0.4</v>
      </c>
      <c r="L15" s="17" t="n">
        <f aca="false">IF($C14&lt;=L$13,IF(L$13-$C14+1&lt;=0,0,$C$6*INDEX(Inputs!$C$19:$C$24,MIN(L$13-$C14+1,6))),0)</f>
        <v>0.4</v>
      </c>
      <c r="M15" s="17" t="n">
        <f aca="false">IF($C14&lt;=M$13,IF(M$13-$C14+1&lt;=0,0,$C$6*INDEX(Inputs!$C$19:$C$24,MIN(M$13-$C14+1,6))),0)</f>
        <v>0.4</v>
      </c>
      <c r="N15" s="17" t="n">
        <f aca="false">IF($C14&lt;=N$13,IF(N$13-$C14+1&lt;=0,0,$C$6*INDEX(Inputs!$C$19:$C$24,MIN(N$13-$C14+1,6))),0)</f>
        <v>0.4</v>
      </c>
    </row>
    <row r="16" customFormat="false" ht="15" hidden="false" customHeight="false" outlineLevel="0" collapsed="false">
      <c r="B16" s="9" t="s">
        <v>73</v>
      </c>
      <c r="D16" s="25" t="n">
        <f aca="false">D14*D15</f>
        <v>18000</v>
      </c>
      <c r="E16" s="25" t="n">
        <f aca="false">E14*E15</f>
        <v>21000</v>
      </c>
      <c r="F16" s="25" t="n">
        <f aca="false">F14*F15</f>
        <v>22800</v>
      </c>
      <c r="G16" s="25" t="n">
        <f aca="false">G14*G15</f>
        <v>24000</v>
      </c>
      <c r="H16" s="25" t="n">
        <f aca="false">H14*H15</f>
        <v>24000</v>
      </c>
      <c r="I16" s="25" t="n">
        <f aca="false">I14*I15</f>
        <v>24000</v>
      </c>
      <c r="J16" s="25" t="n">
        <f aca="false">J14*J15</f>
        <v>24000</v>
      </c>
      <c r="K16" s="25" t="n">
        <f aca="false">K14*K15</f>
        <v>24000</v>
      </c>
      <c r="L16" s="25" t="n">
        <f aca="false">L14*L15</f>
        <v>24000</v>
      </c>
      <c r="M16" s="25" t="n">
        <f aca="false">M14*M15</f>
        <v>24000</v>
      </c>
      <c r="N16" s="25" t="n">
        <f aca="false">N14*N15</f>
        <v>24000</v>
      </c>
    </row>
    <row r="17" customFormat="false" ht="15" hidden="false" customHeight="false" outlineLevel="0" collapsed="false">
      <c r="B17" s="9" t="s">
        <v>74</v>
      </c>
      <c r="C17" s="24" t="n">
        <f aca="false">1</f>
        <v>1</v>
      </c>
      <c r="D17" s="25" t="n">
        <f aca="false">IF($C17&lt;=D$13,Inputs!$C$8,0)</f>
        <v>0</v>
      </c>
      <c r="E17" s="25" t="n">
        <f aca="false">IF($C17&lt;=E$13,Inputs!$C$8,0)</f>
        <v>20000</v>
      </c>
      <c r="F17" s="25" t="n">
        <f aca="false">IF($C17&lt;=F$13,Inputs!$C$8,0)</f>
        <v>20000</v>
      </c>
      <c r="G17" s="25" t="n">
        <f aca="false">IF($C17&lt;=G$13,Inputs!$C$8,0)</f>
        <v>20000</v>
      </c>
      <c r="H17" s="25" t="n">
        <f aca="false">IF($C17&lt;=H$13,Inputs!$C$8,0)</f>
        <v>20000</v>
      </c>
      <c r="I17" s="25" t="n">
        <f aca="false">IF($C17&lt;=I$13,Inputs!$C$8,0)</f>
        <v>20000</v>
      </c>
      <c r="J17" s="25" t="n">
        <f aca="false">IF($C17&lt;=J$13,Inputs!$C$8,0)</f>
        <v>20000</v>
      </c>
      <c r="K17" s="25" t="n">
        <f aca="false">IF($C17&lt;=K$13,Inputs!$C$8,0)</f>
        <v>20000</v>
      </c>
      <c r="L17" s="25" t="n">
        <f aca="false">IF($C17&lt;=L$13,Inputs!$C$8,0)</f>
        <v>20000</v>
      </c>
      <c r="M17" s="25" t="n">
        <f aca="false">IF($C17&lt;=M$13,Inputs!$C$8,0)</f>
        <v>20000</v>
      </c>
      <c r="N17" s="25" t="n">
        <f aca="false">IF($C17&lt;=N$13,Inputs!$C$8,0)</f>
        <v>20000</v>
      </c>
    </row>
    <row r="18" customFormat="false" ht="15" hidden="false" customHeight="false" outlineLevel="0" collapsed="false">
      <c r="B18" s="9" t="s">
        <v>75</v>
      </c>
      <c r="D18" s="17" t="n">
        <f aca="false">IF($C17&lt;=D$13,IF(D$13-$C17+1&lt;=0,0,$C$6*INDEX(Inputs!$C$19:$C$24,MIN(D$13-$C17+1,6))),0)</f>
        <v>0</v>
      </c>
      <c r="E18" s="17" t="n">
        <f aca="false">IF($C17&lt;=E$13,IF(E$13-$C17+1&lt;=0,0,$C$6*INDEX(Inputs!$C$19:$C$24,MIN(E$13-$C17+1,6))),0)</f>
        <v>0.12</v>
      </c>
      <c r="F18" s="17" t="n">
        <f aca="false">IF($C17&lt;=F$13,IF(F$13-$C17+1&lt;=0,0,$C$6*INDEX(Inputs!$C$19:$C$24,MIN(F$13-$C17+1,6))),0)</f>
        <v>0.22</v>
      </c>
      <c r="G18" s="17" t="n">
        <f aca="false">IF($C17&lt;=G$13,IF(G$13-$C17+1&lt;=0,0,$C$6*INDEX(Inputs!$C$19:$C$24,MIN(G$13-$C17+1,6))),0)</f>
        <v>0.3</v>
      </c>
      <c r="H18" s="17" t="n">
        <f aca="false">IF($C17&lt;=H$13,IF(H$13-$C17+1&lt;=0,0,$C$6*INDEX(Inputs!$C$19:$C$24,MIN(H$13-$C17+1,6))),0)</f>
        <v>0.35</v>
      </c>
      <c r="I18" s="17" t="n">
        <f aca="false">IF($C17&lt;=I$13,IF(I$13-$C17+1&lt;=0,0,$C$6*INDEX(Inputs!$C$19:$C$24,MIN(I$13-$C17+1,6))),0)</f>
        <v>0.38</v>
      </c>
      <c r="J18" s="17" t="n">
        <f aca="false">IF($C17&lt;=J$13,IF(J$13-$C17+1&lt;=0,0,$C$6*INDEX(Inputs!$C$19:$C$24,MIN(J$13-$C17+1,6))),0)</f>
        <v>0.4</v>
      </c>
      <c r="K18" s="17" t="n">
        <f aca="false">IF($C17&lt;=K$13,IF(K$13-$C17+1&lt;=0,0,$C$6*INDEX(Inputs!$C$19:$C$24,MIN(K$13-$C17+1,6))),0)</f>
        <v>0.4</v>
      </c>
      <c r="L18" s="17" t="n">
        <f aca="false">IF($C17&lt;=L$13,IF(L$13-$C17+1&lt;=0,0,$C$6*INDEX(Inputs!$C$19:$C$24,MIN(L$13-$C17+1,6))),0)</f>
        <v>0.4</v>
      </c>
      <c r="M18" s="17" t="n">
        <f aca="false">IF($C17&lt;=M$13,IF(M$13-$C17+1&lt;=0,0,$C$6*INDEX(Inputs!$C$19:$C$24,MIN(M$13-$C17+1,6))),0)</f>
        <v>0.4</v>
      </c>
      <c r="N18" s="17" t="n">
        <f aca="false">IF($C17&lt;=N$13,IF(N$13-$C17+1&lt;=0,0,$C$6*INDEX(Inputs!$C$19:$C$24,MIN(N$13-$C17+1,6))),0)</f>
        <v>0.4</v>
      </c>
    </row>
    <row r="19" customFormat="false" ht="15" hidden="false" customHeight="false" outlineLevel="0" collapsed="false">
      <c r="B19" s="9" t="s">
        <v>76</v>
      </c>
      <c r="D19" s="25" t="n">
        <f aca="false">D17*D18</f>
        <v>0</v>
      </c>
      <c r="E19" s="25" t="n">
        <f aca="false">E17*E18</f>
        <v>2400</v>
      </c>
      <c r="F19" s="25" t="n">
        <f aca="false">F17*F18</f>
        <v>4400</v>
      </c>
      <c r="G19" s="25" t="n">
        <f aca="false">G17*G18</f>
        <v>6000</v>
      </c>
      <c r="H19" s="25" t="n">
        <f aca="false">H17*H18</f>
        <v>7000</v>
      </c>
      <c r="I19" s="25" t="n">
        <f aca="false">I17*I18</f>
        <v>7600</v>
      </c>
      <c r="J19" s="25" t="n">
        <f aca="false">J17*J18</f>
        <v>8000</v>
      </c>
      <c r="K19" s="25" t="n">
        <f aca="false">K17*K18</f>
        <v>8000</v>
      </c>
      <c r="L19" s="25" t="n">
        <f aca="false">L17*L18</f>
        <v>8000</v>
      </c>
      <c r="M19" s="25" t="n">
        <f aca="false">M17*M18</f>
        <v>8000</v>
      </c>
      <c r="N19" s="25" t="n">
        <f aca="false">N17*N18</f>
        <v>8000</v>
      </c>
    </row>
    <row r="20" customFormat="false" ht="15" hidden="false" customHeight="false" outlineLevel="0" collapsed="false">
      <c r="B20" s="9" t="s">
        <v>77</v>
      </c>
      <c r="C20" s="24" t="n">
        <f aca="false">2</f>
        <v>2</v>
      </c>
      <c r="D20" s="25" t="n">
        <f aca="false">IF($C20&lt;=D$13,Inputs!$C$9,0)</f>
        <v>0</v>
      </c>
      <c r="E20" s="25" t="n">
        <f aca="false">IF($C20&lt;=E$13,Inputs!$C$9,0)</f>
        <v>0</v>
      </c>
      <c r="F20" s="25" t="n">
        <f aca="false">IF($C20&lt;=F$13,Inputs!$C$9,0)</f>
        <v>20000</v>
      </c>
      <c r="G20" s="25" t="n">
        <f aca="false">IF($C20&lt;=G$13,Inputs!$C$9,0)</f>
        <v>20000</v>
      </c>
      <c r="H20" s="25" t="n">
        <f aca="false">IF($C20&lt;=H$13,Inputs!$C$9,0)</f>
        <v>20000</v>
      </c>
      <c r="I20" s="25" t="n">
        <f aca="false">IF($C20&lt;=I$13,Inputs!$C$9,0)</f>
        <v>20000</v>
      </c>
      <c r="J20" s="25" t="n">
        <f aca="false">IF($C20&lt;=J$13,Inputs!$C$9,0)</f>
        <v>20000</v>
      </c>
      <c r="K20" s="25" t="n">
        <f aca="false">IF($C20&lt;=K$13,Inputs!$C$9,0)</f>
        <v>20000</v>
      </c>
      <c r="L20" s="25" t="n">
        <f aca="false">IF($C20&lt;=L$13,Inputs!$C$9,0)</f>
        <v>20000</v>
      </c>
      <c r="M20" s="25" t="n">
        <f aca="false">IF($C20&lt;=M$13,Inputs!$C$9,0)</f>
        <v>20000</v>
      </c>
      <c r="N20" s="25" t="n">
        <f aca="false">IF($C20&lt;=N$13,Inputs!$C$9,0)</f>
        <v>20000</v>
      </c>
    </row>
    <row r="21" customFormat="false" ht="15" hidden="false" customHeight="false" outlineLevel="0" collapsed="false">
      <c r="B21" s="9" t="s">
        <v>78</v>
      </c>
      <c r="D21" s="17" t="n">
        <f aca="false">IF($C20&lt;=D$13,IF(D$13-$C20+1&lt;=0,0,$C$6*INDEX(Inputs!$C$19:$C$24,MIN(D$13-$C20+1,6))),0)</f>
        <v>0</v>
      </c>
      <c r="E21" s="17" t="n">
        <f aca="false">IF($C20&lt;=E$13,IF(E$13-$C20+1&lt;=0,0,$C$6*INDEX(Inputs!$C$19:$C$24,MIN(E$13-$C20+1,6))),0)</f>
        <v>0</v>
      </c>
      <c r="F21" s="17" t="n">
        <f aca="false">IF($C20&lt;=F$13,IF(F$13-$C20+1&lt;=0,0,$C$6*INDEX(Inputs!$C$19:$C$24,MIN(F$13-$C20+1,6))),0)</f>
        <v>0.12</v>
      </c>
      <c r="G21" s="17" t="n">
        <f aca="false">IF($C20&lt;=G$13,IF(G$13-$C20+1&lt;=0,0,$C$6*INDEX(Inputs!$C$19:$C$24,MIN(G$13-$C20+1,6))),0)</f>
        <v>0.22</v>
      </c>
      <c r="H21" s="17" t="n">
        <f aca="false">IF($C20&lt;=H$13,IF(H$13-$C20+1&lt;=0,0,$C$6*INDEX(Inputs!$C$19:$C$24,MIN(H$13-$C20+1,6))),0)</f>
        <v>0.3</v>
      </c>
      <c r="I21" s="17" t="n">
        <f aca="false">IF($C20&lt;=I$13,IF(I$13-$C20+1&lt;=0,0,$C$6*INDEX(Inputs!$C$19:$C$24,MIN(I$13-$C20+1,6))),0)</f>
        <v>0.35</v>
      </c>
      <c r="J21" s="17" t="n">
        <f aca="false">IF($C20&lt;=J$13,IF(J$13-$C20+1&lt;=0,0,$C$6*INDEX(Inputs!$C$19:$C$24,MIN(J$13-$C20+1,6))),0)</f>
        <v>0.38</v>
      </c>
      <c r="K21" s="17" t="n">
        <f aca="false">IF($C20&lt;=K$13,IF(K$13-$C20+1&lt;=0,0,$C$6*INDEX(Inputs!$C$19:$C$24,MIN(K$13-$C20+1,6))),0)</f>
        <v>0.4</v>
      </c>
      <c r="L21" s="17" t="n">
        <f aca="false">IF($C20&lt;=L$13,IF(L$13-$C20+1&lt;=0,0,$C$6*INDEX(Inputs!$C$19:$C$24,MIN(L$13-$C20+1,6))),0)</f>
        <v>0.4</v>
      </c>
      <c r="M21" s="17" t="n">
        <f aca="false">IF($C20&lt;=M$13,IF(M$13-$C20+1&lt;=0,0,$C$6*INDEX(Inputs!$C$19:$C$24,MIN(M$13-$C20+1,6))),0)</f>
        <v>0.4</v>
      </c>
      <c r="N21" s="17" t="n">
        <f aca="false">IF($C20&lt;=N$13,IF(N$13-$C20+1&lt;=0,0,$C$6*INDEX(Inputs!$C$19:$C$24,MIN(N$13-$C20+1,6))),0)</f>
        <v>0.4</v>
      </c>
    </row>
    <row r="22" customFormat="false" ht="15" hidden="false" customHeight="false" outlineLevel="0" collapsed="false">
      <c r="B22" s="9" t="s">
        <v>79</v>
      </c>
      <c r="D22" s="25" t="n">
        <f aca="false">D20*D21</f>
        <v>0</v>
      </c>
      <c r="E22" s="25" t="n">
        <f aca="false">E20*E21</f>
        <v>0</v>
      </c>
      <c r="F22" s="25" t="n">
        <f aca="false">F20*F21</f>
        <v>2400</v>
      </c>
      <c r="G22" s="25" t="n">
        <f aca="false">G20*G21</f>
        <v>4400</v>
      </c>
      <c r="H22" s="25" t="n">
        <f aca="false">H20*H21</f>
        <v>6000</v>
      </c>
      <c r="I22" s="25" t="n">
        <f aca="false">I20*I21</f>
        <v>7000</v>
      </c>
      <c r="J22" s="25" t="n">
        <f aca="false">J20*J21</f>
        <v>7600</v>
      </c>
      <c r="K22" s="25" t="n">
        <f aca="false">K20*K21</f>
        <v>8000</v>
      </c>
      <c r="L22" s="25" t="n">
        <f aca="false">L20*L21</f>
        <v>8000</v>
      </c>
      <c r="M22" s="25" t="n">
        <f aca="false">M20*M21</f>
        <v>8000</v>
      </c>
      <c r="N22" s="25" t="n">
        <f aca="false">N20*N21</f>
        <v>8000</v>
      </c>
    </row>
    <row r="23" customFormat="false" ht="15" hidden="false" customHeight="false" outlineLevel="0" collapsed="false">
      <c r="B23" s="9" t="s">
        <v>80</v>
      </c>
      <c r="C23" s="24" t="n">
        <f aca="false">3</f>
        <v>3</v>
      </c>
      <c r="D23" s="25" t="n">
        <f aca="false">IF($C23&lt;=D$13,Inputs!$C$10,0)</f>
        <v>0</v>
      </c>
      <c r="E23" s="25" t="n">
        <f aca="false">IF($C23&lt;=E$13,Inputs!$C$10,0)</f>
        <v>0</v>
      </c>
      <c r="F23" s="25" t="n">
        <f aca="false">IF($C23&lt;=F$13,Inputs!$C$10,0)</f>
        <v>0</v>
      </c>
      <c r="G23" s="25" t="n">
        <f aca="false">IF($C23&lt;=G$13,Inputs!$C$10,0)</f>
        <v>20000</v>
      </c>
      <c r="H23" s="25" t="n">
        <f aca="false">IF($C23&lt;=H$13,Inputs!$C$10,0)</f>
        <v>20000</v>
      </c>
      <c r="I23" s="25" t="n">
        <f aca="false">IF($C23&lt;=I$13,Inputs!$C$10,0)</f>
        <v>20000</v>
      </c>
      <c r="J23" s="25" t="n">
        <f aca="false">IF($C23&lt;=J$13,Inputs!$C$10,0)</f>
        <v>20000</v>
      </c>
      <c r="K23" s="25" t="n">
        <f aca="false">IF($C23&lt;=K$13,Inputs!$C$10,0)</f>
        <v>20000</v>
      </c>
      <c r="L23" s="25" t="n">
        <f aca="false">IF($C23&lt;=L$13,Inputs!$C$10,0)</f>
        <v>20000</v>
      </c>
      <c r="M23" s="25" t="n">
        <f aca="false">IF($C23&lt;=M$13,Inputs!$C$10,0)</f>
        <v>20000</v>
      </c>
      <c r="N23" s="25" t="n">
        <f aca="false">IF($C23&lt;=N$13,Inputs!$C$10,0)</f>
        <v>20000</v>
      </c>
    </row>
    <row r="24" customFormat="false" ht="15" hidden="false" customHeight="false" outlineLevel="0" collapsed="false">
      <c r="B24" s="9" t="s">
        <v>81</v>
      </c>
      <c r="D24" s="17" t="n">
        <f aca="false">IF($C23&lt;=D$13,IF(D$13-$C23+1&lt;=0,0,$C$6*INDEX(Inputs!$C$19:$C$24,MIN(D$13-$C23+1,6))),0)</f>
        <v>0</v>
      </c>
      <c r="E24" s="17" t="n">
        <f aca="false">IF($C23&lt;=E$13,IF(E$13-$C23+1&lt;=0,0,$C$6*INDEX(Inputs!$C$19:$C$24,MIN(E$13-$C23+1,6))),0)</f>
        <v>0</v>
      </c>
      <c r="F24" s="17" t="n">
        <f aca="false">IF($C23&lt;=F$13,IF(F$13-$C23+1&lt;=0,0,$C$6*INDEX(Inputs!$C$19:$C$24,MIN(F$13-$C23+1,6))),0)</f>
        <v>0</v>
      </c>
      <c r="G24" s="17" t="n">
        <f aca="false">IF($C23&lt;=G$13,IF(G$13-$C23+1&lt;=0,0,$C$6*INDEX(Inputs!$C$19:$C$24,MIN(G$13-$C23+1,6))),0)</f>
        <v>0.12</v>
      </c>
      <c r="H24" s="17" t="n">
        <f aca="false">IF($C23&lt;=H$13,IF(H$13-$C23+1&lt;=0,0,$C$6*INDEX(Inputs!$C$19:$C$24,MIN(H$13-$C23+1,6))),0)</f>
        <v>0.22</v>
      </c>
      <c r="I24" s="17" t="n">
        <f aca="false">IF($C23&lt;=I$13,IF(I$13-$C23+1&lt;=0,0,$C$6*INDEX(Inputs!$C$19:$C$24,MIN(I$13-$C23+1,6))),0)</f>
        <v>0.3</v>
      </c>
      <c r="J24" s="17" t="n">
        <f aca="false">IF($C23&lt;=J$13,IF(J$13-$C23+1&lt;=0,0,$C$6*INDEX(Inputs!$C$19:$C$24,MIN(J$13-$C23+1,6))),0)</f>
        <v>0.35</v>
      </c>
      <c r="K24" s="17" t="n">
        <f aca="false">IF($C23&lt;=K$13,IF(K$13-$C23+1&lt;=0,0,$C$6*INDEX(Inputs!$C$19:$C$24,MIN(K$13-$C23+1,6))),0)</f>
        <v>0.38</v>
      </c>
      <c r="L24" s="17" t="n">
        <f aca="false">IF($C23&lt;=L$13,IF(L$13-$C23+1&lt;=0,0,$C$6*INDEX(Inputs!$C$19:$C$24,MIN(L$13-$C23+1,6))),0)</f>
        <v>0.4</v>
      </c>
      <c r="M24" s="17" t="n">
        <f aca="false">IF($C23&lt;=M$13,IF(M$13-$C23+1&lt;=0,0,$C$6*INDEX(Inputs!$C$19:$C$24,MIN(M$13-$C23+1,6))),0)</f>
        <v>0.4</v>
      </c>
      <c r="N24" s="17" t="n">
        <f aca="false">IF($C23&lt;=N$13,IF(N$13-$C23+1&lt;=0,0,$C$6*INDEX(Inputs!$C$19:$C$24,MIN(N$13-$C23+1,6))),0)</f>
        <v>0.4</v>
      </c>
    </row>
    <row r="25" customFormat="false" ht="15" hidden="false" customHeight="false" outlineLevel="0" collapsed="false">
      <c r="B25" s="9" t="s">
        <v>82</v>
      </c>
      <c r="D25" s="25" t="n">
        <f aca="false">D23*D24</f>
        <v>0</v>
      </c>
      <c r="E25" s="25" t="n">
        <f aca="false">E23*E24</f>
        <v>0</v>
      </c>
      <c r="F25" s="25" t="n">
        <f aca="false">F23*F24</f>
        <v>0</v>
      </c>
      <c r="G25" s="25" t="n">
        <f aca="false">G23*G24</f>
        <v>2400</v>
      </c>
      <c r="H25" s="25" t="n">
        <f aca="false">H23*H24</f>
        <v>4400</v>
      </c>
      <c r="I25" s="25" t="n">
        <f aca="false">I23*I24</f>
        <v>6000</v>
      </c>
      <c r="J25" s="25" t="n">
        <f aca="false">J23*J24</f>
        <v>7000</v>
      </c>
      <c r="K25" s="25" t="n">
        <f aca="false">K23*K24</f>
        <v>7600</v>
      </c>
      <c r="L25" s="25" t="n">
        <f aca="false">L23*L24</f>
        <v>8000</v>
      </c>
      <c r="M25" s="25" t="n">
        <f aca="false">M23*M24</f>
        <v>8000</v>
      </c>
      <c r="N25" s="25" t="n">
        <f aca="false">N23*N24</f>
        <v>8000</v>
      </c>
    </row>
    <row r="27" customFormat="false" ht="15" hidden="false" customHeight="false" outlineLevel="0" collapsed="false">
      <c r="B27" s="22" t="s">
        <v>83</v>
      </c>
      <c r="C27" s="23"/>
      <c r="D27" s="23" t="n">
        <v>0</v>
      </c>
      <c r="E27" s="23" t="n">
        <v>1</v>
      </c>
      <c r="F27" s="23" t="n">
        <v>2</v>
      </c>
      <c r="G27" s="23" t="n">
        <v>3</v>
      </c>
      <c r="H27" s="23" t="n">
        <v>4</v>
      </c>
      <c r="I27" s="23" t="n">
        <v>5</v>
      </c>
      <c r="J27" s="23" t="n">
        <v>6</v>
      </c>
      <c r="K27" s="23" t="n">
        <v>7</v>
      </c>
      <c r="L27" s="23" t="n">
        <v>8</v>
      </c>
      <c r="M27" s="23" t="n">
        <v>9</v>
      </c>
      <c r="N27" s="23" t="n">
        <v>10</v>
      </c>
    </row>
    <row r="28" customFormat="false" ht="15" hidden="false" customHeight="false" outlineLevel="0" collapsed="false">
      <c r="B28" s="9" t="s">
        <v>84</v>
      </c>
      <c r="D28" s="25" t="n">
        <f aca="false">D14+D17+D20+D23</f>
        <v>60000</v>
      </c>
      <c r="E28" s="25" t="n">
        <f aca="false">E14+E17+E20+E23</f>
        <v>80000</v>
      </c>
      <c r="F28" s="25" t="n">
        <f aca="false">F14+F17+F20+F23</f>
        <v>100000</v>
      </c>
      <c r="G28" s="25" t="n">
        <f aca="false">G14+G17+G20+G23</f>
        <v>120000</v>
      </c>
      <c r="H28" s="25" t="n">
        <f aca="false">H14+H17+H20+H23</f>
        <v>120000</v>
      </c>
      <c r="I28" s="25" t="n">
        <f aca="false">I14+I17+I20+I23</f>
        <v>120000</v>
      </c>
      <c r="J28" s="25" t="n">
        <f aca="false">J14+J17+J20+J23</f>
        <v>120000</v>
      </c>
      <c r="K28" s="25" t="n">
        <f aca="false">K14+K17+K20+K23</f>
        <v>120000</v>
      </c>
      <c r="L28" s="25" t="n">
        <f aca="false">L14+L17+L20+L23</f>
        <v>120000</v>
      </c>
      <c r="M28" s="25" t="n">
        <f aca="false">M14+M17+M20+M23</f>
        <v>120000</v>
      </c>
      <c r="N28" s="25" t="n">
        <f aca="false">N14+N17+N20+N23</f>
        <v>120000</v>
      </c>
    </row>
    <row r="29" customFormat="false" ht="15" hidden="false" customHeight="false" outlineLevel="0" collapsed="false">
      <c r="B29" s="9" t="s">
        <v>85</v>
      </c>
      <c r="D29" s="25" t="n">
        <f aca="false">D16+D19+D22+D25</f>
        <v>18000</v>
      </c>
      <c r="E29" s="25" t="n">
        <f aca="false">E16+E19+E22+E25</f>
        <v>23400</v>
      </c>
      <c r="F29" s="25" t="n">
        <f aca="false">F16+F19+F22+F25</f>
        <v>29600</v>
      </c>
      <c r="G29" s="25" t="n">
        <f aca="false">G16+G19+G22+G25</f>
        <v>36800</v>
      </c>
      <c r="H29" s="25" t="n">
        <f aca="false">H16+H19+H22+H25</f>
        <v>41400</v>
      </c>
      <c r="I29" s="25" t="n">
        <f aca="false">I16+I19+I22+I25</f>
        <v>44600</v>
      </c>
      <c r="J29" s="25" t="n">
        <f aca="false">J16+J19+J22+J25</f>
        <v>46600</v>
      </c>
      <c r="K29" s="25" t="n">
        <f aca="false">K16+K19+K22+K25</f>
        <v>47600</v>
      </c>
      <c r="L29" s="25" t="n">
        <f aca="false">L16+L19+L22+L25</f>
        <v>48000</v>
      </c>
      <c r="M29" s="25" t="n">
        <f aca="false">M16+M19+M22+M25</f>
        <v>48000</v>
      </c>
      <c r="N29" s="25" t="n">
        <f aca="false">N16+N19+N22+N25</f>
        <v>48000</v>
      </c>
    </row>
    <row r="30" customFormat="false" ht="15" hidden="false" customHeight="false" outlineLevel="0" collapsed="false">
      <c r="B30" s="9" t="s">
        <v>86</v>
      </c>
      <c r="E30" s="25" t="n">
        <f aca="false">E28-D28</f>
        <v>20000</v>
      </c>
      <c r="F30" s="25" t="n">
        <f aca="false">F28-E28</f>
        <v>20000</v>
      </c>
      <c r="G30" s="25" t="n">
        <f aca="false">G28-F28</f>
        <v>20000</v>
      </c>
      <c r="H30" s="25" t="n">
        <f aca="false">H28-G28</f>
        <v>0</v>
      </c>
      <c r="I30" s="25" t="n">
        <f aca="false">I28-H28</f>
        <v>0</v>
      </c>
      <c r="J30" s="25" t="n">
        <f aca="false">J28-I28</f>
        <v>0</v>
      </c>
      <c r="K30" s="25" t="n">
        <f aca="false">K28-J28</f>
        <v>0</v>
      </c>
      <c r="L30" s="25" t="n">
        <f aca="false">L28-K28</f>
        <v>0</v>
      </c>
      <c r="M30" s="25" t="n">
        <f aca="false">M28-L28</f>
        <v>0</v>
      </c>
      <c r="N30" s="25" t="n">
        <f aca="false">N28-M28</f>
        <v>0</v>
      </c>
    </row>
    <row r="31" customFormat="false" ht="15" hidden="false" customHeight="false" outlineLevel="0" collapsed="false">
      <c r="B31" s="9" t="s">
        <v>87</v>
      </c>
      <c r="E31" s="25" t="n">
        <f aca="false">(E28+D28)/2</f>
        <v>70000</v>
      </c>
      <c r="F31" s="25" t="n">
        <f aca="false">(F28+E28)/2</f>
        <v>90000</v>
      </c>
      <c r="G31" s="25" t="n">
        <f aca="false">(G28+F28)/2</f>
        <v>110000</v>
      </c>
      <c r="H31" s="25" t="n">
        <f aca="false">(H28+G28)/2</f>
        <v>120000</v>
      </c>
      <c r="I31" s="25" t="n">
        <f aca="false">(I28+H28)/2</f>
        <v>120000</v>
      </c>
      <c r="J31" s="25" t="n">
        <f aca="false">(J28+I28)/2</f>
        <v>120000</v>
      </c>
      <c r="K31" s="25" t="n">
        <f aca="false">(K28+J28)/2</f>
        <v>120000</v>
      </c>
      <c r="L31" s="25" t="n">
        <f aca="false">(L28+K28)/2</f>
        <v>120000</v>
      </c>
      <c r="M31" s="25" t="n">
        <f aca="false">(M28+L28)/2</f>
        <v>120000</v>
      </c>
      <c r="N31" s="25" t="n">
        <f aca="false">(N28+M28)/2</f>
        <v>120000</v>
      </c>
    </row>
    <row r="32" customFormat="false" ht="15" hidden="false" customHeight="false" outlineLevel="0" collapsed="false">
      <c r="B32" s="9" t="s">
        <v>88</v>
      </c>
      <c r="E32" s="25" t="n">
        <f aca="false">(E29+D29)/2</f>
        <v>20700</v>
      </c>
      <c r="F32" s="25" t="n">
        <f aca="false">(F29+E29)/2</f>
        <v>26500</v>
      </c>
      <c r="G32" s="25" t="n">
        <f aca="false">(G29+F29)/2</f>
        <v>33200</v>
      </c>
      <c r="H32" s="25" t="n">
        <f aca="false">(H29+G29)/2</f>
        <v>39100</v>
      </c>
      <c r="I32" s="25" t="n">
        <f aca="false">(I29+H29)/2</f>
        <v>43000</v>
      </c>
      <c r="J32" s="25" t="n">
        <f aca="false">(J29+I29)/2</f>
        <v>45600</v>
      </c>
      <c r="K32" s="25" t="n">
        <f aca="false">(K29+J29)/2</f>
        <v>47100</v>
      </c>
      <c r="L32" s="25" t="n">
        <f aca="false">(L29+K29)/2</f>
        <v>47800</v>
      </c>
      <c r="M32" s="25" t="n">
        <f aca="false">(M29+L29)/2</f>
        <v>48000</v>
      </c>
      <c r="N32" s="25" t="n">
        <f aca="false">(N29+M29)/2</f>
        <v>48000</v>
      </c>
    </row>
    <row r="33" customFormat="false" ht="15" hidden="false" customHeight="false" outlineLevel="0" collapsed="false">
      <c r="B33" s="9" t="s">
        <v>89</v>
      </c>
      <c r="E33" s="17" t="n">
        <f aca="false">E29/E28</f>
        <v>0.2925</v>
      </c>
      <c r="F33" s="17" t="n">
        <f aca="false">F29/F28</f>
        <v>0.296</v>
      </c>
      <c r="G33" s="17" t="n">
        <f aca="false">G29/G28</f>
        <v>0.306666666666667</v>
      </c>
      <c r="H33" s="17" t="n">
        <f aca="false">H29/H28</f>
        <v>0.345</v>
      </c>
      <c r="I33" s="17" t="n">
        <f aca="false">I29/I28</f>
        <v>0.371666666666667</v>
      </c>
      <c r="J33" s="17" t="n">
        <f aca="false">J29/J28</f>
        <v>0.388333333333333</v>
      </c>
      <c r="K33" s="17" t="n">
        <f aca="false">K29/K28</f>
        <v>0.396666666666667</v>
      </c>
      <c r="L33" s="17" t="n">
        <f aca="false">L29/L28</f>
        <v>0.4</v>
      </c>
      <c r="M33" s="17" t="n">
        <f aca="false">M29/M28</f>
        <v>0.4</v>
      </c>
      <c r="N33" s="17" t="n">
        <f aca="false">N29/N28</f>
        <v>0.4</v>
      </c>
    </row>
    <row r="34" customFormat="false" ht="15" hidden="false" customHeight="false" outlineLevel="0" collapsed="false">
      <c r="B34" s="9" t="s">
        <v>90</v>
      </c>
      <c r="E34" s="18" t="n">
        <f aca="false">$C$7*(1+Inputs!$C$26)^(E$13-1)</f>
        <v>40</v>
      </c>
      <c r="F34" s="18" t="n">
        <f aca="false">$C$7*(1+Inputs!$C$26)^(F$13-1)</f>
        <v>40.8</v>
      </c>
      <c r="G34" s="18" t="n">
        <f aca="false">$C$7*(1+Inputs!$C$26)^(G$13-1)</f>
        <v>41.616</v>
      </c>
      <c r="H34" s="18" t="n">
        <f aca="false">$C$7*(1+Inputs!$C$26)^(H$13-1)</f>
        <v>42.44832</v>
      </c>
      <c r="I34" s="18" t="n">
        <f aca="false">$C$7*(1+Inputs!$C$26)^(I$13-1)</f>
        <v>43.2972864</v>
      </c>
      <c r="J34" s="18" t="n">
        <f aca="false">$C$7*(1+Inputs!$C$26)^(J$13-1)</f>
        <v>44.163232128</v>
      </c>
      <c r="K34" s="18" t="n">
        <f aca="false">$C$7*(1+Inputs!$C$26)^(K$13-1)</f>
        <v>45.04649677056</v>
      </c>
      <c r="L34" s="18" t="n">
        <f aca="false">$C$7*(1+Inputs!$C$26)^(L$13-1)</f>
        <v>45.9474267059712</v>
      </c>
      <c r="M34" s="18" t="n">
        <f aca="false">$C$7*(1+Inputs!$C$26)^(M$13-1)</f>
        <v>46.8663752400906</v>
      </c>
      <c r="N34" s="18" t="n">
        <f aca="false">$C$7*(1+Inputs!$C$26)^(N$13-1)</f>
        <v>47.8037027448924</v>
      </c>
    </row>
    <row r="35" customFormat="false" ht="15" hidden="false" customHeight="false" outlineLevel="0" collapsed="false">
      <c r="B35" s="9" t="s">
        <v>91</v>
      </c>
      <c r="E35" s="18" t="n">
        <f aca="false">E32*E34*12/1000000</f>
        <v>9.936</v>
      </c>
      <c r="F35" s="18" t="n">
        <f aca="false">F32*F34*12/1000000</f>
        <v>12.9744</v>
      </c>
      <c r="G35" s="18" t="n">
        <f aca="false">G32*G34*12/1000000</f>
        <v>16.5798144</v>
      </c>
      <c r="H35" s="18" t="n">
        <f aca="false">H32*H34*12/1000000</f>
        <v>19.916751744</v>
      </c>
      <c r="I35" s="18" t="n">
        <f aca="false">I32*I34*12/1000000</f>
        <v>22.3413997824</v>
      </c>
      <c r="J35" s="18" t="n">
        <f aca="false">J32*J34*12/1000000</f>
        <v>24.1661206204416</v>
      </c>
      <c r="K35" s="18" t="n">
        <f aca="false">K32*K34*12/1000000</f>
        <v>25.4602799747205</v>
      </c>
      <c r="L35" s="18" t="n">
        <f aca="false">L32*L34*12/1000000</f>
        <v>26.3554439585451</v>
      </c>
      <c r="M35" s="18" t="n">
        <f aca="false">M32*M34*12/1000000</f>
        <v>26.9950321382922</v>
      </c>
      <c r="N35" s="18" t="n">
        <f aca="false">N32*N34*12/1000000</f>
        <v>27.534932781058</v>
      </c>
    </row>
    <row r="36" customFormat="false" ht="15" hidden="false" customHeight="false" outlineLevel="0" collapsed="false">
      <c r="B36" s="9" t="s">
        <v>92</v>
      </c>
      <c r="E36" s="18" t="n">
        <f aca="false">E32*$C$8*(1+Inputs!$C$31)^(E$13-1)*12/1000000</f>
        <v>1.242</v>
      </c>
      <c r="F36" s="18" t="n">
        <f aca="false">F32*$C$8*(1+Inputs!$C$31)^(F$13-1)*12/1000000</f>
        <v>1.62975</v>
      </c>
      <c r="G36" s="18" t="n">
        <f aca="false">G32*$C$8*(1+Inputs!$C$31)^(G$13-1)*12/1000000</f>
        <v>2.092845</v>
      </c>
      <c r="H36" s="18" t="n">
        <f aca="false">H32*$C$8*(1+Inputs!$C$31)^(H$13-1)*12/1000000</f>
        <v>2.52638540625</v>
      </c>
      <c r="I36" s="18" t="n">
        <f aca="false">I32*$C$8*(1+Inputs!$C$31)^(I$13-1)*12/1000000</f>
        <v>2.8478372578125</v>
      </c>
      <c r="J36" s="18" t="n">
        <f aca="false">J32*$C$8*(1+Inputs!$C$31)^(J$13-1)*12/1000000</f>
        <v>3.09553287046875</v>
      </c>
      <c r="K36" s="18" t="n">
        <f aca="false">K32*$C$8*(1+Inputs!$C$31)^(K$13-1)*12/1000000</f>
        <v>3.27729359986963</v>
      </c>
      <c r="L36" s="18" t="n">
        <f aca="false">L32*$C$8*(1+Inputs!$C$31)^(L$13-1)*12/1000000</f>
        <v>3.40915074152043</v>
      </c>
      <c r="M36" s="18" t="n">
        <f aca="false">M32*$C$8*(1+Inputs!$C$31)^(M$13-1)*12/1000000</f>
        <v>3.50900034482856</v>
      </c>
      <c r="N36" s="18" t="n">
        <f aca="false">N32*$C$8*(1+Inputs!$C$31)^(N$13-1)*12/1000000</f>
        <v>3.59672535344928</v>
      </c>
    </row>
    <row r="37" customFormat="false" ht="15" hidden="false" customHeight="false" outlineLevel="0" collapsed="false">
      <c r="B37" s="9" t="s">
        <v>93</v>
      </c>
      <c r="E37" s="18" t="n">
        <f aca="false">E31*Inputs!$C$29*(1+Inputs!$C$31)^(E$13-1)*12/1000000</f>
        <v>2.52</v>
      </c>
      <c r="F37" s="18" t="n">
        <f aca="false">F31*Inputs!$C$29*(1+Inputs!$C$31)^(F$13-1)*12/1000000</f>
        <v>3.321</v>
      </c>
      <c r="G37" s="18" t="n">
        <f aca="false">G31*Inputs!$C$29*(1+Inputs!$C$31)^(G$13-1)*12/1000000</f>
        <v>4.160475</v>
      </c>
      <c r="H37" s="18" t="n">
        <f aca="false">H31*Inputs!$C$29*(1+Inputs!$C$31)^(H$13-1)*12/1000000</f>
        <v>4.6521675</v>
      </c>
      <c r="I37" s="18" t="n">
        <f aca="false">I31*Inputs!$C$29*(1+Inputs!$C$31)^(I$13-1)*12/1000000</f>
        <v>4.7684716875</v>
      </c>
      <c r="J37" s="18" t="n">
        <f aca="false">J31*Inputs!$C$29*(1+Inputs!$C$31)^(J$13-1)*12/1000000</f>
        <v>4.8876834796875</v>
      </c>
      <c r="K37" s="18" t="n">
        <f aca="false">K31*Inputs!$C$29*(1+Inputs!$C$31)^(K$13-1)*12/1000000</f>
        <v>5.00987556667969</v>
      </c>
      <c r="L37" s="18" t="n">
        <f aca="false">L31*Inputs!$C$29*(1+Inputs!$C$31)^(L$13-1)*12/1000000</f>
        <v>5.13512245584668</v>
      </c>
      <c r="M37" s="18" t="n">
        <f aca="false">M31*Inputs!$C$29*(1+Inputs!$C$31)^(M$13-1)*12/1000000</f>
        <v>5.26350051724284</v>
      </c>
      <c r="N37" s="18" t="n">
        <f aca="false">N31*Inputs!$C$29*(1+Inputs!$C$31)^(N$13-1)*12/1000000</f>
        <v>5.39508803017391</v>
      </c>
    </row>
    <row r="38" customFormat="false" ht="15" hidden="false" customHeight="false" outlineLevel="0" collapsed="false">
      <c r="B38" s="9" t="s">
        <v>94</v>
      </c>
      <c r="E38" s="18" t="n">
        <f aca="false">$C$9*(1+Inputs!$C$32)^(E$13-1)</f>
        <v>3</v>
      </c>
      <c r="F38" s="18" t="n">
        <f aca="false">$C$9*(1+Inputs!$C$32)^(F$13-1)</f>
        <v>3.09</v>
      </c>
      <c r="G38" s="18" t="n">
        <f aca="false">$C$9*(1+Inputs!$C$32)^(G$13-1)</f>
        <v>3.1827</v>
      </c>
      <c r="H38" s="18" t="n">
        <f aca="false">$C$9*(1+Inputs!$C$32)^(H$13-1)</f>
        <v>3.278181</v>
      </c>
      <c r="I38" s="18" t="n">
        <f aca="false">$C$9*(1+Inputs!$C$32)^(I$13-1)</f>
        <v>3.37652643</v>
      </c>
      <c r="J38" s="18" t="n">
        <f aca="false">$C$9*(1+Inputs!$C$32)^(J$13-1)</f>
        <v>3.4778222229</v>
      </c>
      <c r="K38" s="18" t="n">
        <f aca="false">$C$9*(1+Inputs!$C$32)^(K$13-1)</f>
        <v>3.582156889587</v>
      </c>
      <c r="L38" s="18" t="n">
        <f aca="false">$C$9*(1+Inputs!$C$32)^(L$13-1)</f>
        <v>3.68962159627461</v>
      </c>
      <c r="M38" s="18" t="n">
        <f aca="false">$C$9*(1+Inputs!$C$32)^(M$13-1)</f>
        <v>3.80031024416285</v>
      </c>
      <c r="N38" s="18" t="n">
        <f aca="false">$C$9*(1+Inputs!$C$32)^(N$13-1)</f>
        <v>3.91431955148773</v>
      </c>
    </row>
    <row r="39" customFormat="false" ht="15" hidden="false" customHeight="false" outlineLevel="0" collapsed="false">
      <c r="B39" s="26" t="s">
        <v>95</v>
      </c>
      <c r="E39" s="27" t="n">
        <f aca="false">E35-E36-E37-E38</f>
        <v>3.174</v>
      </c>
      <c r="F39" s="27" t="n">
        <f aca="false">F35-F36-F37-F38</f>
        <v>4.93365</v>
      </c>
      <c r="G39" s="27" t="n">
        <f aca="false">G35-G36-G37-G38</f>
        <v>7.1437944</v>
      </c>
      <c r="H39" s="27" t="n">
        <f aca="false">H35-H36-H37-H38</f>
        <v>9.46001783775001</v>
      </c>
      <c r="I39" s="27" t="n">
        <f aca="false">I35-I36-I37-I38</f>
        <v>11.3485644070875</v>
      </c>
      <c r="J39" s="27" t="n">
        <f aca="false">J35-J36-J37-J38</f>
        <v>12.7050820473854</v>
      </c>
      <c r="K39" s="27" t="n">
        <f aca="false">K35-K36-K37-K38</f>
        <v>13.5909539185842</v>
      </c>
      <c r="L39" s="27" t="n">
        <f aca="false">L35-L36-L37-L38</f>
        <v>14.1215491649034</v>
      </c>
      <c r="M39" s="27" t="n">
        <f aca="false">M35-M36-M37-M38</f>
        <v>14.422221032058</v>
      </c>
      <c r="N39" s="27" t="n">
        <f aca="false">N35-N36-N37-N38</f>
        <v>14.6287998459471</v>
      </c>
    </row>
    <row r="40" customFormat="false" ht="15" hidden="false" customHeight="false" outlineLevel="0" collapsed="false">
      <c r="B40" s="9" t="s">
        <v>96</v>
      </c>
      <c r="E40" s="25" t="n">
        <f aca="false">E29-D29</f>
        <v>5400</v>
      </c>
      <c r="F40" s="25" t="n">
        <f aca="false">F29-E29</f>
        <v>6200</v>
      </c>
      <c r="G40" s="25" t="n">
        <f aca="false">G29-F29</f>
        <v>7200</v>
      </c>
      <c r="H40" s="25" t="n">
        <f aca="false">H29-G29</f>
        <v>4600</v>
      </c>
      <c r="I40" s="25" t="n">
        <f aca="false">I29-H29</f>
        <v>3200</v>
      </c>
      <c r="J40" s="25" t="n">
        <f aca="false">J29-I29</f>
        <v>2000</v>
      </c>
      <c r="K40" s="25" t="n">
        <f aca="false">K29-J29</f>
        <v>1000</v>
      </c>
      <c r="L40" s="25" t="n">
        <f aca="false">L29-K29</f>
        <v>400</v>
      </c>
      <c r="M40" s="25" t="n">
        <f aca="false">M29-L29</f>
        <v>0</v>
      </c>
      <c r="N40" s="25" t="n">
        <f aca="false">N29-M29</f>
        <v>0</v>
      </c>
    </row>
    <row r="41" customFormat="false" ht="15" hidden="false" customHeight="false" outlineLevel="0" collapsed="false">
      <c r="B41" s="9" t="s">
        <v>97</v>
      </c>
      <c r="E41" s="25" t="n">
        <f aca="false">E32*$C$10*12</f>
        <v>1242</v>
      </c>
      <c r="F41" s="25" t="n">
        <f aca="false">F32*$C$10*12</f>
        <v>1590</v>
      </c>
      <c r="G41" s="25" t="n">
        <f aca="false">G32*$C$10*12</f>
        <v>1992</v>
      </c>
      <c r="H41" s="25" t="n">
        <f aca="false">H32*$C$10*12</f>
        <v>2346</v>
      </c>
      <c r="I41" s="25" t="n">
        <f aca="false">I32*$C$10*12</f>
        <v>2580</v>
      </c>
      <c r="J41" s="25" t="n">
        <f aca="false">J32*$C$10*12</f>
        <v>2736</v>
      </c>
      <c r="K41" s="25" t="n">
        <f aca="false">K32*$C$10*12</f>
        <v>2826</v>
      </c>
      <c r="L41" s="25" t="n">
        <f aca="false">L32*$C$10*12</f>
        <v>2868</v>
      </c>
      <c r="M41" s="25" t="n">
        <f aca="false">M32*$C$10*12</f>
        <v>2880</v>
      </c>
      <c r="N41" s="25" t="n">
        <f aca="false">N32*$C$10*12</f>
        <v>2880</v>
      </c>
    </row>
    <row r="42" customFormat="false" ht="15" hidden="false" customHeight="false" outlineLevel="0" collapsed="false">
      <c r="B42" s="9" t="s">
        <v>98</v>
      </c>
      <c r="E42" s="25" t="n">
        <f aca="false">E40+E41</f>
        <v>6642</v>
      </c>
      <c r="F42" s="25" t="n">
        <f aca="false">F40+F41</f>
        <v>7790</v>
      </c>
      <c r="G42" s="25" t="n">
        <f aca="false">G40+G41</f>
        <v>9192</v>
      </c>
      <c r="H42" s="25" t="n">
        <f aca="false">H40+H41</f>
        <v>6946</v>
      </c>
      <c r="I42" s="25" t="n">
        <f aca="false">I40+I41</f>
        <v>5780</v>
      </c>
      <c r="J42" s="25" t="n">
        <f aca="false">J40+J41</f>
        <v>4736</v>
      </c>
      <c r="K42" s="25" t="n">
        <f aca="false">K40+K41</f>
        <v>3826</v>
      </c>
      <c r="L42" s="25" t="n">
        <f aca="false">L40+L41</f>
        <v>3268</v>
      </c>
      <c r="M42" s="25" t="n">
        <f aca="false">M40+M41</f>
        <v>2880</v>
      </c>
      <c r="N42" s="25" t="n">
        <f aca="false">N40+N41</f>
        <v>2880</v>
      </c>
    </row>
    <row r="43" customFormat="false" ht="15" hidden="false" customHeight="false" outlineLevel="0" collapsed="false">
      <c r="B43" s="9" t="s">
        <v>99</v>
      </c>
      <c r="E43" s="28" t="n">
        <f aca="false">(1+Inputs!$C$12)^(E$13-1)</f>
        <v>1</v>
      </c>
      <c r="F43" s="28" t="n">
        <f aca="false">(1+Inputs!$C$12)^(F$13-1)</f>
        <v>1.03</v>
      </c>
      <c r="G43" s="28" t="n">
        <f aca="false">(1+Inputs!$C$12)^(G$13-1)</f>
        <v>1.0609</v>
      </c>
      <c r="H43" s="28" t="n">
        <f aca="false">(1+Inputs!$C$12)^(H$13-1)</f>
        <v>1.092727</v>
      </c>
      <c r="I43" s="28" t="n">
        <f aca="false">(1+Inputs!$C$12)^(I$13-1)</f>
        <v>1.12550881</v>
      </c>
      <c r="J43" s="28" t="n">
        <f aca="false">(1+Inputs!$C$12)^(J$13-1)</f>
        <v>1.1592740743</v>
      </c>
      <c r="K43" s="28" t="n">
        <f aca="false">(1+Inputs!$C$12)^(K$13-1)</f>
        <v>1.194052296529</v>
      </c>
      <c r="L43" s="28" t="n">
        <f aca="false">(1+Inputs!$C$12)^(L$13-1)</f>
        <v>1.22987386542487</v>
      </c>
      <c r="M43" s="28" t="n">
        <f aca="false">(1+Inputs!$C$12)^(M$13-1)</f>
        <v>1.26677008138762</v>
      </c>
      <c r="N43" s="28" t="n">
        <f aca="false">(1+Inputs!$C$12)^(N$13-1)</f>
        <v>1.30477318382925</v>
      </c>
    </row>
    <row r="44" customFormat="false" ht="15" hidden="false" customHeight="false" outlineLevel="0" collapsed="false">
      <c r="B44" s="9" t="s">
        <v>100</v>
      </c>
      <c r="E44" s="18" t="n">
        <f aca="false">E30*$C$11*E43/1000000</f>
        <v>23</v>
      </c>
      <c r="F44" s="18" t="n">
        <f aca="false">F30*$C$11*F43/1000000</f>
        <v>23.69</v>
      </c>
      <c r="G44" s="18" t="n">
        <f aca="false">G30*$C$11*G43/1000000</f>
        <v>24.4007</v>
      </c>
      <c r="H44" s="18" t="n">
        <f aca="false">H30*$C$11*H43/1000000</f>
        <v>0</v>
      </c>
      <c r="I44" s="18" t="n">
        <f aca="false">I30*$C$11*I43/1000000</f>
        <v>0</v>
      </c>
      <c r="J44" s="18" t="n">
        <f aca="false">J30*$C$11*J43/1000000</f>
        <v>0</v>
      </c>
      <c r="K44" s="18" t="n">
        <f aca="false">K30*$C$11*K43/1000000</f>
        <v>0</v>
      </c>
      <c r="L44" s="18" t="n">
        <f aca="false">L30*$C$11*L43/1000000</f>
        <v>0</v>
      </c>
      <c r="M44" s="18" t="n">
        <f aca="false">M30*$C$11*M43/1000000</f>
        <v>0</v>
      </c>
      <c r="N44" s="18" t="n">
        <f aca="false">N30*$C$11*N43/1000000</f>
        <v>0</v>
      </c>
    </row>
    <row r="45" customFormat="false" ht="15" hidden="false" customHeight="false" outlineLevel="0" collapsed="false">
      <c r="B45" s="9" t="s">
        <v>101</v>
      </c>
      <c r="E45" s="18" t="n">
        <f aca="false">(MAX(E40,0)*Inputs!$C$13+E41*Inputs!$C$14)*E43/1000000</f>
        <v>4.0284</v>
      </c>
      <c r="F45" s="18" t="n">
        <f aca="false">(MAX(F40,0)*Inputs!$C$13+F41*Inputs!$C$14)*F43/1000000</f>
        <v>4.79774</v>
      </c>
      <c r="G45" s="18" t="n">
        <f aca="false">(MAX(G40,0)*Inputs!$C$13+G41*Inputs!$C$14)*G43/1000000</f>
        <v>5.76959856</v>
      </c>
      <c r="H45" s="18" t="n">
        <f aca="false">(MAX(H40,0)*Inputs!$C$13+H41*Inputs!$C$14)*H43/1000000</f>
        <v>4.0312884484</v>
      </c>
      <c r="I45" s="18" t="n">
        <f aca="false">(MAX(I40,0)*Inputs!$C$13+I41*Inputs!$C$14)*I43/1000000</f>
        <v>3.10190228036</v>
      </c>
      <c r="J45" s="18" t="n">
        <f aca="false">(MAX(J40,0)*Inputs!$C$13+J41*Inputs!$C$14)*J43/1000000</f>
        <v>2.25733847747696</v>
      </c>
      <c r="K45" s="18" t="n">
        <f aca="false">(MAX(K40,0)*Inputs!$C$13+K41*Inputs!$C$14)*K43/1000000</f>
        <v>1.51071496556849</v>
      </c>
      <c r="L45" s="18" t="n">
        <f aca="false">(MAX(L40,0)*Inputs!$C$13+L41*Inputs!$C$14)*L43/1000000</f>
        <v>1.04982033152667</v>
      </c>
      <c r="M45" s="18" t="n">
        <f aca="false">(MAX(M40,0)*Inputs!$C$13+M41*Inputs!$C$14)*M43/1000000</f>
        <v>0.729659566879267</v>
      </c>
      <c r="N45" s="18" t="n">
        <f aca="false">(MAX(N40,0)*Inputs!$C$13+N41*Inputs!$C$14)*N43/1000000</f>
        <v>0.751549353885645</v>
      </c>
    </row>
    <row r="46" customFormat="false" ht="15" hidden="false" customHeight="false" outlineLevel="0" collapsed="false">
      <c r="B46" s="9" t="s">
        <v>102</v>
      </c>
      <c r="E46" s="18" t="n">
        <f aca="false">E28*Inputs!$C$15*E43/1000000</f>
        <v>1.2</v>
      </c>
      <c r="F46" s="18" t="n">
        <f aca="false">F28*Inputs!$C$15*F43/1000000</f>
        <v>1.545</v>
      </c>
      <c r="G46" s="18" t="n">
        <f aca="false">G28*Inputs!$C$15*G43/1000000</f>
        <v>1.90962</v>
      </c>
      <c r="H46" s="18" t="n">
        <f aca="false">H28*Inputs!$C$15*H43/1000000</f>
        <v>1.9669086</v>
      </c>
      <c r="I46" s="18" t="n">
        <f aca="false">I28*Inputs!$C$15*I43/1000000</f>
        <v>2.025915858</v>
      </c>
      <c r="J46" s="18" t="n">
        <f aca="false">J28*Inputs!$C$15*J43/1000000</f>
        <v>2.08669333374</v>
      </c>
      <c r="K46" s="18" t="n">
        <f aca="false">K28*Inputs!$C$15*K43/1000000</f>
        <v>2.1492941337522</v>
      </c>
      <c r="L46" s="18" t="n">
        <f aca="false">L28*Inputs!$C$15*L43/1000000</f>
        <v>2.21377295776477</v>
      </c>
      <c r="M46" s="18" t="n">
        <f aca="false">M28*Inputs!$C$15*M43/1000000</f>
        <v>2.28018614649771</v>
      </c>
      <c r="N46" s="18" t="n">
        <f aca="false">N28*Inputs!$C$15*N43/1000000</f>
        <v>2.34859173089264</v>
      </c>
    </row>
    <row r="47" customFormat="false" ht="15" hidden="false" customHeight="false" outlineLevel="0" collapsed="false">
      <c r="B47" s="26" t="s">
        <v>103</v>
      </c>
      <c r="E47" s="27" t="n">
        <f aca="false">E39-E44-E45-E46</f>
        <v>-25.0544</v>
      </c>
      <c r="F47" s="27" t="n">
        <f aca="false">F39-F44-F45-F46</f>
        <v>-25.09909</v>
      </c>
      <c r="G47" s="27" t="n">
        <f aca="false">G39-G44-G45-G46</f>
        <v>-24.93612416</v>
      </c>
      <c r="H47" s="27" t="n">
        <f aca="false">H39-H44-H45-H46</f>
        <v>3.46182078935001</v>
      </c>
      <c r="I47" s="27" t="n">
        <f aca="false">I39-I44-I45-I46</f>
        <v>6.2207462687275</v>
      </c>
      <c r="J47" s="27" t="n">
        <f aca="false">J39-J44-J45-J46</f>
        <v>8.3610502361684</v>
      </c>
      <c r="K47" s="27" t="n">
        <f aca="false">K39-K44-K45-K46</f>
        <v>9.93094481926351</v>
      </c>
      <c r="L47" s="27" t="n">
        <f aca="false">L39-L44-L45-L46</f>
        <v>10.8579558756119</v>
      </c>
      <c r="M47" s="27" t="n">
        <f aca="false">M39-M44-M45-M46</f>
        <v>11.412375318681</v>
      </c>
      <c r="N47" s="27" t="n">
        <f aca="false">N39-N44-N45-N46</f>
        <v>11.5286587611688</v>
      </c>
    </row>
    <row r="48" customFormat="false" ht="15" hidden="false" customHeight="false" outlineLevel="0" collapsed="false">
      <c r="B48" s="9" t="s">
        <v>104</v>
      </c>
      <c r="C48" s="18" t="n">
        <f aca="false">Inputs!$C$42*(1+Inputs!$C$43)</f>
        <v>132.6</v>
      </c>
    </row>
    <row r="49" customFormat="false" ht="15" hidden="false" customHeight="false" outlineLevel="0" collapsed="false">
      <c r="B49" s="26" t="s">
        <v>105</v>
      </c>
      <c r="C49" s="27" t="n">
        <f aca="false">N39*$C$12*(1-Inputs!$C$45)</f>
        <v>201.731149875611</v>
      </c>
    </row>
    <row r="50" customFormat="false" ht="15" hidden="false" customHeight="false" outlineLevel="0" collapsed="false">
      <c r="B50" s="26" t="s">
        <v>106</v>
      </c>
      <c r="D50" s="27" t="n">
        <f aca="false">-$C$48</f>
        <v>-132.6</v>
      </c>
      <c r="E50" s="27" t="n">
        <f aca="false">E47</f>
        <v>-25.0544</v>
      </c>
      <c r="F50" s="27" t="n">
        <f aca="false">F47</f>
        <v>-25.09909</v>
      </c>
      <c r="G50" s="27" t="n">
        <f aca="false">G47</f>
        <v>-24.93612416</v>
      </c>
      <c r="H50" s="27" t="n">
        <f aca="false">H47</f>
        <v>3.46182078935001</v>
      </c>
      <c r="I50" s="27" t="n">
        <f aca="false">I47</f>
        <v>6.2207462687275</v>
      </c>
      <c r="J50" s="27" t="n">
        <f aca="false">J47</f>
        <v>8.3610502361684</v>
      </c>
      <c r="K50" s="27" t="n">
        <f aca="false">K47</f>
        <v>9.93094481926351</v>
      </c>
      <c r="L50" s="27" t="n">
        <f aca="false">L47</f>
        <v>10.8579558756119</v>
      </c>
      <c r="M50" s="27" t="n">
        <f aca="false">M47</f>
        <v>11.412375318681</v>
      </c>
      <c r="N50" s="27" t="n">
        <f aca="false">N47+$C$49</f>
        <v>213.25980863678</v>
      </c>
    </row>
    <row r="52" customFormat="false" ht="15" hidden="false" customHeight="false" outlineLevel="0" collapsed="false">
      <c r="B52" s="26" t="s">
        <v>107</v>
      </c>
      <c r="C52" s="29" t="n">
        <f aca="false">IRR(D50:N50,0.08)</f>
        <v>0.0277201863170104</v>
      </c>
    </row>
    <row r="53" customFormat="false" ht="15" hidden="false" customHeight="false" outlineLevel="0" collapsed="false">
      <c r="B53" s="9" t="s">
        <v>108</v>
      </c>
      <c r="C53" s="30" t="n">
        <f aca="false">SUMIF(D50:N50,"&gt;0")/-SUMIF(D50:N50,"&lt;0")</f>
        <v>1.2687427968429</v>
      </c>
    </row>
    <row r="54" customFormat="false" ht="15" hidden="false" customHeight="false" outlineLevel="0" collapsed="false">
      <c r="B54" s="9" t="s">
        <v>109</v>
      </c>
      <c r="C54" s="18" t="n">
        <f aca="false">SUM(E44:N44)</f>
        <v>71.0907</v>
      </c>
    </row>
    <row r="55" customFormat="false" ht="15" hidden="false" customHeight="false" outlineLevel="0" collapsed="false">
      <c r="B55" s="9" t="s">
        <v>110</v>
      </c>
      <c r="C55" s="18" t="n">
        <f aca="false">N39</f>
        <v>14.6287998459471</v>
      </c>
    </row>
    <row r="56" customFormat="false" ht="15" hidden="false" customHeight="false" outlineLevel="0" collapsed="false">
      <c r="B56" s="9" t="s">
        <v>111</v>
      </c>
      <c r="C56" s="17" t="n">
        <f aca="false">N33</f>
        <v>0.4</v>
      </c>
    </row>
    <row r="58" customFormat="false" ht="15" hidden="false" customHeight="false" outlineLevel="0" collapsed="false">
      <c r="B58" s="7" t="s">
        <v>120</v>
      </c>
      <c r="C58" s="8"/>
      <c r="D58" s="8"/>
      <c r="E58" s="8"/>
      <c r="F58" s="8"/>
      <c r="G58" s="8"/>
      <c r="H58" s="8"/>
      <c r="I58" s="8"/>
      <c r="J58" s="8"/>
      <c r="K58" s="8"/>
      <c r="L58" s="8"/>
      <c r="M58" s="8"/>
      <c r="N58" s="8"/>
    </row>
    <row r="59" customFormat="false" ht="15" hidden="false" customHeight="false" outlineLevel="0" collapsed="false">
      <c r="B59" s="9" t="s">
        <v>50</v>
      </c>
      <c r="C59" s="13" t="n">
        <v>0.45</v>
      </c>
    </row>
    <row r="60" customFormat="false" ht="15" hidden="false" customHeight="false" outlineLevel="0" collapsed="false">
      <c r="B60" s="9" t="s">
        <v>64</v>
      </c>
      <c r="C60" s="18" t="n">
        <f aca="false">Inputs!$C$35</f>
        <v>40</v>
      </c>
    </row>
    <row r="61" customFormat="false" ht="15" hidden="false" customHeight="false" outlineLevel="0" collapsed="false">
      <c r="B61" s="9" t="s">
        <v>65</v>
      </c>
      <c r="C61" s="18" t="n">
        <f aca="false">Inputs!$C$37</f>
        <v>5</v>
      </c>
    </row>
    <row r="62" customFormat="false" ht="15" hidden="false" customHeight="false" outlineLevel="0" collapsed="false">
      <c r="B62" s="9" t="s">
        <v>66</v>
      </c>
      <c r="C62" s="18" t="n">
        <f aca="false">Inputs!$C$38</f>
        <v>3</v>
      </c>
    </row>
    <row r="63" customFormat="false" ht="15" hidden="false" customHeight="false" outlineLevel="0" collapsed="false">
      <c r="B63" s="9" t="s">
        <v>67</v>
      </c>
      <c r="C63" s="19" t="n">
        <f aca="false">Inputs!$C$39</f>
        <v>0.005</v>
      </c>
    </row>
    <row r="64" customFormat="false" ht="15" hidden="false" customHeight="false" outlineLevel="0" collapsed="false">
      <c r="B64" s="9" t="s">
        <v>68</v>
      </c>
      <c r="C64" s="20" t="n">
        <f aca="false">Inputs!$C$11</f>
        <v>1150</v>
      </c>
    </row>
    <row r="65" customFormat="false" ht="15" hidden="false" customHeight="false" outlineLevel="0" collapsed="false">
      <c r="B65" s="9" t="s">
        <v>57</v>
      </c>
      <c r="C65" s="21" t="n">
        <f aca="false">Inputs!$C$44</f>
        <v>14</v>
      </c>
    </row>
    <row r="66" customFormat="false" ht="15" hidden="false" customHeight="false" outlineLevel="0" collapsed="false">
      <c r="B66" s="22" t="s">
        <v>69</v>
      </c>
      <c r="C66" s="23" t="s">
        <v>70</v>
      </c>
      <c r="D66" s="23" t="n">
        <v>0</v>
      </c>
      <c r="E66" s="23" t="n">
        <v>1</v>
      </c>
      <c r="F66" s="23" t="n">
        <v>2</v>
      </c>
      <c r="G66" s="23" t="n">
        <v>3</v>
      </c>
      <c r="H66" s="23" t="n">
        <v>4</v>
      </c>
      <c r="I66" s="23" t="n">
        <v>5</v>
      </c>
      <c r="J66" s="23" t="n">
        <v>6</v>
      </c>
      <c r="K66" s="23" t="n">
        <v>7</v>
      </c>
      <c r="L66" s="23" t="n">
        <v>8</v>
      </c>
      <c r="M66" s="23" t="n">
        <v>9</v>
      </c>
      <c r="N66" s="23" t="n">
        <v>10</v>
      </c>
    </row>
    <row r="67" customFormat="false" ht="15" hidden="false" customHeight="false" outlineLevel="0" collapsed="false">
      <c r="B67" s="9" t="s">
        <v>71</v>
      </c>
      <c r="C67" s="24" t="n">
        <f aca="false">1-Inputs!$C$7</f>
        <v>-2</v>
      </c>
      <c r="D67" s="25" t="n">
        <f aca="false">IF($C67&lt;=D$66,Inputs!$C$6,0)</f>
        <v>60000</v>
      </c>
      <c r="E67" s="25" t="n">
        <f aca="false">IF($C67&lt;=E$66,Inputs!$C$6,0)</f>
        <v>60000</v>
      </c>
      <c r="F67" s="25" t="n">
        <f aca="false">IF($C67&lt;=F$66,Inputs!$C$6,0)</f>
        <v>60000</v>
      </c>
      <c r="G67" s="25" t="n">
        <f aca="false">IF($C67&lt;=G$66,Inputs!$C$6,0)</f>
        <v>60000</v>
      </c>
      <c r="H67" s="25" t="n">
        <f aca="false">IF($C67&lt;=H$66,Inputs!$C$6,0)</f>
        <v>60000</v>
      </c>
      <c r="I67" s="25" t="n">
        <f aca="false">IF($C67&lt;=I$66,Inputs!$C$6,0)</f>
        <v>60000</v>
      </c>
      <c r="J67" s="25" t="n">
        <f aca="false">IF($C67&lt;=J$66,Inputs!$C$6,0)</f>
        <v>60000</v>
      </c>
      <c r="K67" s="25" t="n">
        <f aca="false">IF($C67&lt;=K$66,Inputs!$C$6,0)</f>
        <v>60000</v>
      </c>
      <c r="L67" s="25" t="n">
        <f aca="false">IF($C67&lt;=L$66,Inputs!$C$6,0)</f>
        <v>60000</v>
      </c>
      <c r="M67" s="25" t="n">
        <f aca="false">IF($C67&lt;=M$66,Inputs!$C$6,0)</f>
        <v>60000</v>
      </c>
      <c r="N67" s="25" t="n">
        <f aca="false">IF($C67&lt;=N$66,Inputs!$C$6,0)</f>
        <v>60000</v>
      </c>
    </row>
    <row r="68" customFormat="false" ht="15" hidden="false" customHeight="false" outlineLevel="0" collapsed="false">
      <c r="B68" s="9" t="s">
        <v>72</v>
      </c>
      <c r="D68" s="17" t="n">
        <f aca="false">IF($C67&lt;=D$66,IF(D$66-$C67+1&lt;=0,0,$C$59*INDEX(Inputs!$C$19:$C$24,MIN(D$66-$C67+1,6))),0)</f>
        <v>0.3375</v>
      </c>
      <c r="E68" s="17" t="n">
        <f aca="false">IF($C67&lt;=E$66,IF(E$66-$C67+1&lt;=0,0,$C$59*INDEX(Inputs!$C$19:$C$24,MIN(E$66-$C67+1,6))),0)</f>
        <v>0.39375</v>
      </c>
      <c r="F68" s="17" t="n">
        <f aca="false">IF($C67&lt;=F$66,IF(F$66-$C67+1&lt;=0,0,$C$59*INDEX(Inputs!$C$19:$C$24,MIN(F$66-$C67+1,6))),0)</f>
        <v>0.4275</v>
      </c>
      <c r="G68" s="17" t="n">
        <f aca="false">IF($C67&lt;=G$66,IF(G$66-$C67+1&lt;=0,0,$C$59*INDEX(Inputs!$C$19:$C$24,MIN(G$66-$C67+1,6))),0)</f>
        <v>0.45</v>
      </c>
      <c r="H68" s="17" t="n">
        <f aca="false">IF($C67&lt;=H$66,IF(H$66-$C67+1&lt;=0,0,$C$59*INDEX(Inputs!$C$19:$C$24,MIN(H$66-$C67+1,6))),0)</f>
        <v>0.45</v>
      </c>
      <c r="I68" s="17" t="n">
        <f aca="false">IF($C67&lt;=I$66,IF(I$66-$C67+1&lt;=0,0,$C$59*INDEX(Inputs!$C$19:$C$24,MIN(I$66-$C67+1,6))),0)</f>
        <v>0.45</v>
      </c>
      <c r="J68" s="17" t="n">
        <f aca="false">IF($C67&lt;=J$66,IF(J$66-$C67+1&lt;=0,0,$C$59*INDEX(Inputs!$C$19:$C$24,MIN(J$66-$C67+1,6))),0)</f>
        <v>0.45</v>
      </c>
      <c r="K68" s="17" t="n">
        <f aca="false">IF($C67&lt;=K$66,IF(K$66-$C67+1&lt;=0,0,$C$59*INDEX(Inputs!$C$19:$C$24,MIN(K$66-$C67+1,6))),0)</f>
        <v>0.45</v>
      </c>
      <c r="L68" s="17" t="n">
        <f aca="false">IF($C67&lt;=L$66,IF(L$66-$C67+1&lt;=0,0,$C$59*INDEX(Inputs!$C$19:$C$24,MIN(L$66-$C67+1,6))),0)</f>
        <v>0.45</v>
      </c>
      <c r="M68" s="17" t="n">
        <f aca="false">IF($C67&lt;=M$66,IF(M$66-$C67+1&lt;=0,0,$C$59*INDEX(Inputs!$C$19:$C$24,MIN(M$66-$C67+1,6))),0)</f>
        <v>0.45</v>
      </c>
      <c r="N68" s="17" t="n">
        <f aca="false">IF($C67&lt;=N$66,IF(N$66-$C67+1&lt;=0,0,$C$59*INDEX(Inputs!$C$19:$C$24,MIN(N$66-$C67+1,6))),0)</f>
        <v>0.45</v>
      </c>
    </row>
    <row r="69" customFormat="false" ht="15" hidden="false" customHeight="false" outlineLevel="0" collapsed="false">
      <c r="B69" s="9" t="s">
        <v>73</v>
      </c>
      <c r="D69" s="25" t="n">
        <f aca="false">D67*D68</f>
        <v>20250</v>
      </c>
      <c r="E69" s="25" t="n">
        <f aca="false">E67*E68</f>
        <v>23625</v>
      </c>
      <c r="F69" s="25" t="n">
        <f aca="false">F67*F68</f>
        <v>25650</v>
      </c>
      <c r="G69" s="25" t="n">
        <f aca="false">G67*G68</f>
        <v>27000</v>
      </c>
      <c r="H69" s="25" t="n">
        <f aca="false">H67*H68</f>
        <v>27000</v>
      </c>
      <c r="I69" s="25" t="n">
        <f aca="false">I67*I68</f>
        <v>27000</v>
      </c>
      <c r="J69" s="25" t="n">
        <f aca="false">J67*J68</f>
        <v>27000</v>
      </c>
      <c r="K69" s="25" t="n">
        <f aca="false">K67*K68</f>
        <v>27000</v>
      </c>
      <c r="L69" s="25" t="n">
        <f aca="false">L67*L68</f>
        <v>27000</v>
      </c>
      <c r="M69" s="25" t="n">
        <f aca="false">M67*M68</f>
        <v>27000</v>
      </c>
      <c r="N69" s="25" t="n">
        <f aca="false">N67*N68</f>
        <v>27000</v>
      </c>
    </row>
    <row r="70" customFormat="false" ht="15" hidden="false" customHeight="false" outlineLevel="0" collapsed="false">
      <c r="B70" s="9" t="s">
        <v>74</v>
      </c>
      <c r="C70" s="24" t="n">
        <f aca="false">1</f>
        <v>1</v>
      </c>
      <c r="D70" s="25" t="n">
        <f aca="false">IF($C70&lt;=D$66,Inputs!$C$8,0)</f>
        <v>0</v>
      </c>
      <c r="E70" s="25" t="n">
        <f aca="false">IF($C70&lt;=E$66,Inputs!$C$8,0)</f>
        <v>20000</v>
      </c>
      <c r="F70" s="25" t="n">
        <f aca="false">IF($C70&lt;=F$66,Inputs!$C$8,0)</f>
        <v>20000</v>
      </c>
      <c r="G70" s="25" t="n">
        <f aca="false">IF($C70&lt;=G$66,Inputs!$C$8,0)</f>
        <v>20000</v>
      </c>
      <c r="H70" s="25" t="n">
        <f aca="false">IF($C70&lt;=H$66,Inputs!$C$8,0)</f>
        <v>20000</v>
      </c>
      <c r="I70" s="25" t="n">
        <f aca="false">IF($C70&lt;=I$66,Inputs!$C$8,0)</f>
        <v>20000</v>
      </c>
      <c r="J70" s="25" t="n">
        <f aca="false">IF($C70&lt;=J$66,Inputs!$C$8,0)</f>
        <v>20000</v>
      </c>
      <c r="K70" s="25" t="n">
        <f aca="false">IF($C70&lt;=K$66,Inputs!$C$8,0)</f>
        <v>20000</v>
      </c>
      <c r="L70" s="25" t="n">
        <f aca="false">IF($C70&lt;=L$66,Inputs!$C$8,0)</f>
        <v>20000</v>
      </c>
      <c r="M70" s="25" t="n">
        <f aca="false">IF($C70&lt;=M$66,Inputs!$C$8,0)</f>
        <v>20000</v>
      </c>
      <c r="N70" s="25" t="n">
        <f aca="false">IF($C70&lt;=N$66,Inputs!$C$8,0)</f>
        <v>20000</v>
      </c>
    </row>
    <row r="71" customFormat="false" ht="15" hidden="false" customHeight="false" outlineLevel="0" collapsed="false">
      <c r="B71" s="9" t="s">
        <v>75</v>
      </c>
      <c r="D71" s="17" t="n">
        <f aca="false">IF($C70&lt;=D$66,IF(D$66-$C70+1&lt;=0,0,$C$59*INDEX(Inputs!$C$19:$C$24,MIN(D$66-$C70+1,6))),0)</f>
        <v>0</v>
      </c>
      <c r="E71" s="17" t="n">
        <f aca="false">IF($C70&lt;=E$66,IF(E$66-$C70+1&lt;=0,0,$C$59*INDEX(Inputs!$C$19:$C$24,MIN(E$66-$C70+1,6))),0)</f>
        <v>0.135</v>
      </c>
      <c r="F71" s="17" t="n">
        <f aca="false">IF($C70&lt;=F$66,IF(F$66-$C70+1&lt;=0,0,$C$59*INDEX(Inputs!$C$19:$C$24,MIN(F$66-$C70+1,6))),0)</f>
        <v>0.2475</v>
      </c>
      <c r="G71" s="17" t="n">
        <f aca="false">IF($C70&lt;=G$66,IF(G$66-$C70+1&lt;=0,0,$C$59*INDEX(Inputs!$C$19:$C$24,MIN(G$66-$C70+1,6))),0)</f>
        <v>0.3375</v>
      </c>
      <c r="H71" s="17" t="n">
        <f aca="false">IF($C70&lt;=H$66,IF(H$66-$C70+1&lt;=0,0,$C$59*INDEX(Inputs!$C$19:$C$24,MIN(H$66-$C70+1,6))),0)</f>
        <v>0.39375</v>
      </c>
      <c r="I71" s="17" t="n">
        <f aca="false">IF($C70&lt;=I$66,IF(I$66-$C70+1&lt;=0,0,$C$59*INDEX(Inputs!$C$19:$C$24,MIN(I$66-$C70+1,6))),0)</f>
        <v>0.4275</v>
      </c>
      <c r="J71" s="17" t="n">
        <f aca="false">IF($C70&lt;=J$66,IF(J$66-$C70+1&lt;=0,0,$C$59*INDEX(Inputs!$C$19:$C$24,MIN(J$66-$C70+1,6))),0)</f>
        <v>0.45</v>
      </c>
      <c r="K71" s="17" t="n">
        <f aca="false">IF($C70&lt;=K$66,IF(K$66-$C70+1&lt;=0,0,$C$59*INDEX(Inputs!$C$19:$C$24,MIN(K$66-$C70+1,6))),0)</f>
        <v>0.45</v>
      </c>
      <c r="L71" s="17" t="n">
        <f aca="false">IF($C70&lt;=L$66,IF(L$66-$C70+1&lt;=0,0,$C$59*INDEX(Inputs!$C$19:$C$24,MIN(L$66-$C70+1,6))),0)</f>
        <v>0.45</v>
      </c>
      <c r="M71" s="17" t="n">
        <f aca="false">IF($C70&lt;=M$66,IF(M$66-$C70+1&lt;=0,0,$C$59*INDEX(Inputs!$C$19:$C$24,MIN(M$66-$C70+1,6))),0)</f>
        <v>0.45</v>
      </c>
      <c r="N71" s="17" t="n">
        <f aca="false">IF($C70&lt;=N$66,IF(N$66-$C70+1&lt;=0,0,$C$59*INDEX(Inputs!$C$19:$C$24,MIN(N$66-$C70+1,6))),0)</f>
        <v>0.45</v>
      </c>
    </row>
    <row r="72" customFormat="false" ht="15" hidden="false" customHeight="false" outlineLevel="0" collapsed="false">
      <c r="B72" s="9" t="s">
        <v>76</v>
      </c>
      <c r="D72" s="25" t="n">
        <f aca="false">D70*D71</f>
        <v>0</v>
      </c>
      <c r="E72" s="25" t="n">
        <f aca="false">E70*E71</f>
        <v>2700</v>
      </c>
      <c r="F72" s="25" t="n">
        <f aca="false">F70*F71</f>
        <v>4950</v>
      </c>
      <c r="G72" s="25" t="n">
        <f aca="false">G70*G71</f>
        <v>6750</v>
      </c>
      <c r="H72" s="25" t="n">
        <f aca="false">H70*H71</f>
        <v>7875</v>
      </c>
      <c r="I72" s="25" t="n">
        <f aca="false">I70*I71</f>
        <v>8550</v>
      </c>
      <c r="J72" s="25" t="n">
        <f aca="false">J70*J71</f>
        <v>9000</v>
      </c>
      <c r="K72" s="25" t="n">
        <f aca="false">K70*K71</f>
        <v>9000</v>
      </c>
      <c r="L72" s="25" t="n">
        <f aca="false">L70*L71</f>
        <v>9000</v>
      </c>
      <c r="M72" s="25" t="n">
        <f aca="false">M70*M71</f>
        <v>9000</v>
      </c>
      <c r="N72" s="25" t="n">
        <f aca="false">N70*N71</f>
        <v>9000</v>
      </c>
    </row>
    <row r="73" customFormat="false" ht="15" hidden="false" customHeight="false" outlineLevel="0" collapsed="false">
      <c r="B73" s="9" t="s">
        <v>77</v>
      </c>
      <c r="C73" s="24" t="n">
        <f aca="false">2</f>
        <v>2</v>
      </c>
      <c r="D73" s="25" t="n">
        <f aca="false">IF($C73&lt;=D$66,Inputs!$C$9,0)</f>
        <v>0</v>
      </c>
      <c r="E73" s="25" t="n">
        <f aca="false">IF($C73&lt;=E$66,Inputs!$C$9,0)</f>
        <v>0</v>
      </c>
      <c r="F73" s="25" t="n">
        <f aca="false">IF($C73&lt;=F$66,Inputs!$C$9,0)</f>
        <v>20000</v>
      </c>
      <c r="G73" s="25" t="n">
        <f aca="false">IF($C73&lt;=G$66,Inputs!$C$9,0)</f>
        <v>20000</v>
      </c>
      <c r="H73" s="25" t="n">
        <f aca="false">IF($C73&lt;=H$66,Inputs!$C$9,0)</f>
        <v>20000</v>
      </c>
      <c r="I73" s="25" t="n">
        <f aca="false">IF($C73&lt;=I$66,Inputs!$C$9,0)</f>
        <v>20000</v>
      </c>
      <c r="J73" s="25" t="n">
        <f aca="false">IF($C73&lt;=J$66,Inputs!$C$9,0)</f>
        <v>20000</v>
      </c>
      <c r="K73" s="25" t="n">
        <f aca="false">IF($C73&lt;=K$66,Inputs!$C$9,0)</f>
        <v>20000</v>
      </c>
      <c r="L73" s="25" t="n">
        <f aca="false">IF($C73&lt;=L$66,Inputs!$C$9,0)</f>
        <v>20000</v>
      </c>
      <c r="M73" s="25" t="n">
        <f aca="false">IF($C73&lt;=M$66,Inputs!$C$9,0)</f>
        <v>20000</v>
      </c>
      <c r="N73" s="25" t="n">
        <f aca="false">IF($C73&lt;=N$66,Inputs!$C$9,0)</f>
        <v>20000</v>
      </c>
    </row>
    <row r="74" customFormat="false" ht="15" hidden="false" customHeight="false" outlineLevel="0" collapsed="false">
      <c r="B74" s="9" t="s">
        <v>78</v>
      </c>
      <c r="D74" s="17" t="n">
        <f aca="false">IF($C73&lt;=D$66,IF(D$66-$C73+1&lt;=0,0,$C$59*INDEX(Inputs!$C$19:$C$24,MIN(D$66-$C73+1,6))),0)</f>
        <v>0</v>
      </c>
      <c r="E74" s="17" t="n">
        <f aca="false">IF($C73&lt;=E$66,IF(E$66-$C73+1&lt;=0,0,$C$59*INDEX(Inputs!$C$19:$C$24,MIN(E$66-$C73+1,6))),0)</f>
        <v>0</v>
      </c>
      <c r="F74" s="17" t="n">
        <f aca="false">IF($C73&lt;=F$66,IF(F$66-$C73+1&lt;=0,0,$C$59*INDEX(Inputs!$C$19:$C$24,MIN(F$66-$C73+1,6))),0)</f>
        <v>0.135</v>
      </c>
      <c r="G74" s="17" t="n">
        <f aca="false">IF($C73&lt;=G$66,IF(G$66-$C73+1&lt;=0,0,$C$59*INDEX(Inputs!$C$19:$C$24,MIN(G$66-$C73+1,6))),0)</f>
        <v>0.2475</v>
      </c>
      <c r="H74" s="17" t="n">
        <f aca="false">IF($C73&lt;=H$66,IF(H$66-$C73+1&lt;=0,0,$C$59*INDEX(Inputs!$C$19:$C$24,MIN(H$66-$C73+1,6))),0)</f>
        <v>0.3375</v>
      </c>
      <c r="I74" s="17" t="n">
        <f aca="false">IF($C73&lt;=I$66,IF(I$66-$C73+1&lt;=0,0,$C$59*INDEX(Inputs!$C$19:$C$24,MIN(I$66-$C73+1,6))),0)</f>
        <v>0.39375</v>
      </c>
      <c r="J74" s="17" t="n">
        <f aca="false">IF($C73&lt;=J$66,IF(J$66-$C73+1&lt;=0,0,$C$59*INDEX(Inputs!$C$19:$C$24,MIN(J$66-$C73+1,6))),0)</f>
        <v>0.4275</v>
      </c>
      <c r="K74" s="17" t="n">
        <f aca="false">IF($C73&lt;=K$66,IF(K$66-$C73+1&lt;=0,0,$C$59*INDEX(Inputs!$C$19:$C$24,MIN(K$66-$C73+1,6))),0)</f>
        <v>0.45</v>
      </c>
      <c r="L74" s="17" t="n">
        <f aca="false">IF($C73&lt;=L$66,IF(L$66-$C73+1&lt;=0,0,$C$59*INDEX(Inputs!$C$19:$C$24,MIN(L$66-$C73+1,6))),0)</f>
        <v>0.45</v>
      </c>
      <c r="M74" s="17" t="n">
        <f aca="false">IF($C73&lt;=M$66,IF(M$66-$C73+1&lt;=0,0,$C$59*INDEX(Inputs!$C$19:$C$24,MIN(M$66-$C73+1,6))),0)</f>
        <v>0.45</v>
      </c>
      <c r="N74" s="17" t="n">
        <f aca="false">IF($C73&lt;=N$66,IF(N$66-$C73+1&lt;=0,0,$C$59*INDEX(Inputs!$C$19:$C$24,MIN(N$66-$C73+1,6))),0)</f>
        <v>0.45</v>
      </c>
    </row>
    <row r="75" customFormat="false" ht="15" hidden="false" customHeight="false" outlineLevel="0" collapsed="false">
      <c r="B75" s="9" t="s">
        <v>79</v>
      </c>
      <c r="D75" s="25" t="n">
        <f aca="false">D73*D74</f>
        <v>0</v>
      </c>
      <c r="E75" s="25" t="n">
        <f aca="false">E73*E74</f>
        <v>0</v>
      </c>
      <c r="F75" s="25" t="n">
        <f aca="false">F73*F74</f>
        <v>2700</v>
      </c>
      <c r="G75" s="25" t="n">
        <f aca="false">G73*G74</f>
        <v>4950</v>
      </c>
      <c r="H75" s="25" t="n">
        <f aca="false">H73*H74</f>
        <v>6750</v>
      </c>
      <c r="I75" s="25" t="n">
        <f aca="false">I73*I74</f>
        <v>7875</v>
      </c>
      <c r="J75" s="25" t="n">
        <f aca="false">J73*J74</f>
        <v>8550</v>
      </c>
      <c r="K75" s="25" t="n">
        <f aca="false">K73*K74</f>
        <v>9000</v>
      </c>
      <c r="L75" s="25" t="n">
        <f aca="false">L73*L74</f>
        <v>9000</v>
      </c>
      <c r="M75" s="25" t="n">
        <f aca="false">M73*M74</f>
        <v>9000</v>
      </c>
      <c r="N75" s="25" t="n">
        <f aca="false">N73*N74</f>
        <v>9000</v>
      </c>
    </row>
    <row r="76" customFormat="false" ht="15" hidden="false" customHeight="false" outlineLevel="0" collapsed="false">
      <c r="B76" s="9" t="s">
        <v>80</v>
      </c>
      <c r="C76" s="24" t="n">
        <f aca="false">3</f>
        <v>3</v>
      </c>
      <c r="D76" s="25" t="n">
        <f aca="false">IF($C76&lt;=D$66,Inputs!$C$10,0)</f>
        <v>0</v>
      </c>
      <c r="E76" s="25" t="n">
        <f aca="false">IF($C76&lt;=E$66,Inputs!$C$10,0)</f>
        <v>0</v>
      </c>
      <c r="F76" s="25" t="n">
        <f aca="false">IF($C76&lt;=F$66,Inputs!$C$10,0)</f>
        <v>0</v>
      </c>
      <c r="G76" s="25" t="n">
        <f aca="false">IF($C76&lt;=G$66,Inputs!$C$10,0)</f>
        <v>20000</v>
      </c>
      <c r="H76" s="25" t="n">
        <f aca="false">IF($C76&lt;=H$66,Inputs!$C$10,0)</f>
        <v>20000</v>
      </c>
      <c r="I76" s="25" t="n">
        <f aca="false">IF($C76&lt;=I$66,Inputs!$C$10,0)</f>
        <v>20000</v>
      </c>
      <c r="J76" s="25" t="n">
        <f aca="false">IF($C76&lt;=J$66,Inputs!$C$10,0)</f>
        <v>20000</v>
      </c>
      <c r="K76" s="25" t="n">
        <f aca="false">IF($C76&lt;=K$66,Inputs!$C$10,0)</f>
        <v>20000</v>
      </c>
      <c r="L76" s="25" t="n">
        <f aca="false">IF($C76&lt;=L$66,Inputs!$C$10,0)</f>
        <v>20000</v>
      </c>
      <c r="M76" s="25" t="n">
        <f aca="false">IF($C76&lt;=M$66,Inputs!$C$10,0)</f>
        <v>20000</v>
      </c>
      <c r="N76" s="25" t="n">
        <f aca="false">IF($C76&lt;=N$66,Inputs!$C$10,0)</f>
        <v>20000</v>
      </c>
    </row>
    <row r="77" customFormat="false" ht="15" hidden="false" customHeight="false" outlineLevel="0" collapsed="false">
      <c r="B77" s="9" t="s">
        <v>81</v>
      </c>
      <c r="D77" s="17" t="n">
        <f aca="false">IF($C76&lt;=D$66,IF(D$66-$C76+1&lt;=0,0,$C$59*INDEX(Inputs!$C$19:$C$24,MIN(D$66-$C76+1,6))),0)</f>
        <v>0</v>
      </c>
      <c r="E77" s="17" t="n">
        <f aca="false">IF($C76&lt;=E$66,IF(E$66-$C76+1&lt;=0,0,$C$59*INDEX(Inputs!$C$19:$C$24,MIN(E$66-$C76+1,6))),0)</f>
        <v>0</v>
      </c>
      <c r="F77" s="17" t="n">
        <f aca="false">IF($C76&lt;=F$66,IF(F$66-$C76+1&lt;=0,0,$C$59*INDEX(Inputs!$C$19:$C$24,MIN(F$66-$C76+1,6))),0)</f>
        <v>0</v>
      </c>
      <c r="G77" s="17" t="n">
        <f aca="false">IF($C76&lt;=G$66,IF(G$66-$C76+1&lt;=0,0,$C$59*INDEX(Inputs!$C$19:$C$24,MIN(G$66-$C76+1,6))),0)</f>
        <v>0.135</v>
      </c>
      <c r="H77" s="17" t="n">
        <f aca="false">IF($C76&lt;=H$66,IF(H$66-$C76+1&lt;=0,0,$C$59*INDEX(Inputs!$C$19:$C$24,MIN(H$66-$C76+1,6))),0)</f>
        <v>0.2475</v>
      </c>
      <c r="I77" s="17" t="n">
        <f aca="false">IF($C76&lt;=I$66,IF(I$66-$C76+1&lt;=0,0,$C$59*INDEX(Inputs!$C$19:$C$24,MIN(I$66-$C76+1,6))),0)</f>
        <v>0.3375</v>
      </c>
      <c r="J77" s="17" t="n">
        <f aca="false">IF($C76&lt;=J$66,IF(J$66-$C76+1&lt;=0,0,$C$59*INDEX(Inputs!$C$19:$C$24,MIN(J$66-$C76+1,6))),0)</f>
        <v>0.39375</v>
      </c>
      <c r="K77" s="17" t="n">
        <f aca="false">IF($C76&lt;=K$66,IF(K$66-$C76+1&lt;=0,0,$C$59*INDEX(Inputs!$C$19:$C$24,MIN(K$66-$C76+1,6))),0)</f>
        <v>0.4275</v>
      </c>
      <c r="L77" s="17" t="n">
        <f aca="false">IF($C76&lt;=L$66,IF(L$66-$C76+1&lt;=0,0,$C$59*INDEX(Inputs!$C$19:$C$24,MIN(L$66-$C76+1,6))),0)</f>
        <v>0.45</v>
      </c>
      <c r="M77" s="17" t="n">
        <f aca="false">IF($C76&lt;=M$66,IF(M$66-$C76+1&lt;=0,0,$C$59*INDEX(Inputs!$C$19:$C$24,MIN(M$66-$C76+1,6))),0)</f>
        <v>0.45</v>
      </c>
      <c r="N77" s="17" t="n">
        <f aca="false">IF($C76&lt;=N$66,IF(N$66-$C76+1&lt;=0,0,$C$59*INDEX(Inputs!$C$19:$C$24,MIN(N$66-$C76+1,6))),0)</f>
        <v>0.45</v>
      </c>
    </row>
    <row r="78" customFormat="false" ht="15" hidden="false" customHeight="false" outlineLevel="0" collapsed="false">
      <c r="B78" s="9" t="s">
        <v>82</v>
      </c>
      <c r="D78" s="25" t="n">
        <f aca="false">D76*D77</f>
        <v>0</v>
      </c>
      <c r="E78" s="25" t="n">
        <f aca="false">E76*E77</f>
        <v>0</v>
      </c>
      <c r="F78" s="25" t="n">
        <f aca="false">F76*F77</f>
        <v>0</v>
      </c>
      <c r="G78" s="25" t="n">
        <f aca="false">G76*G77</f>
        <v>2700</v>
      </c>
      <c r="H78" s="25" t="n">
        <f aca="false">H76*H77</f>
        <v>4950</v>
      </c>
      <c r="I78" s="25" t="n">
        <f aca="false">I76*I77</f>
        <v>6750</v>
      </c>
      <c r="J78" s="25" t="n">
        <f aca="false">J76*J77</f>
        <v>7875</v>
      </c>
      <c r="K78" s="25" t="n">
        <f aca="false">K76*K77</f>
        <v>8550</v>
      </c>
      <c r="L78" s="25" t="n">
        <f aca="false">L76*L77</f>
        <v>9000</v>
      </c>
      <c r="M78" s="25" t="n">
        <f aca="false">M76*M77</f>
        <v>9000</v>
      </c>
      <c r="N78" s="25" t="n">
        <f aca="false">N76*N77</f>
        <v>9000</v>
      </c>
    </row>
    <row r="80" customFormat="false" ht="15" hidden="false" customHeight="false" outlineLevel="0" collapsed="false">
      <c r="B80" s="22" t="s">
        <v>83</v>
      </c>
      <c r="C80" s="23"/>
      <c r="D80" s="23" t="n">
        <v>0</v>
      </c>
      <c r="E80" s="23" t="n">
        <v>1</v>
      </c>
      <c r="F80" s="23" t="n">
        <v>2</v>
      </c>
      <c r="G80" s="23" t="n">
        <v>3</v>
      </c>
      <c r="H80" s="23" t="n">
        <v>4</v>
      </c>
      <c r="I80" s="23" t="n">
        <v>5</v>
      </c>
      <c r="J80" s="23" t="n">
        <v>6</v>
      </c>
      <c r="K80" s="23" t="n">
        <v>7</v>
      </c>
      <c r="L80" s="23" t="n">
        <v>8</v>
      </c>
      <c r="M80" s="23" t="n">
        <v>9</v>
      </c>
      <c r="N80" s="23" t="n">
        <v>10</v>
      </c>
    </row>
    <row r="81" customFormat="false" ht="15" hidden="false" customHeight="false" outlineLevel="0" collapsed="false">
      <c r="B81" s="9" t="s">
        <v>84</v>
      </c>
      <c r="D81" s="25" t="n">
        <f aca="false">D67+D70+D73+D76</f>
        <v>60000</v>
      </c>
      <c r="E81" s="25" t="n">
        <f aca="false">E67+E70+E73+E76</f>
        <v>80000</v>
      </c>
      <c r="F81" s="25" t="n">
        <f aca="false">F67+F70+F73+F76</f>
        <v>100000</v>
      </c>
      <c r="G81" s="25" t="n">
        <f aca="false">G67+G70+G73+G76</f>
        <v>120000</v>
      </c>
      <c r="H81" s="25" t="n">
        <f aca="false">H67+H70+H73+H76</f>
        <v>120000</v>
      </c>
      <c r="I81" s="25" t="n">
        <f aca="false">I67+I70+I73+I76</f>
        <v>120000</v>
      </c>
      <c r="J81" s="25" t="n">
        <f aca="false">J67+J70+J73+J76</f>
        <v>120000</v>
      </c>
      <c r="K81" s="25" t="n">
        <f aca="false">K67+K70+K73+K76</f>
        <v>120000</v>
      </c>
      <c r="L81" s="25" t="n">
        <f aca="false">L67+L70+L73+L76</f>
        <v>120000</v>
      </c>
      <c r="M81" s="25" t="n">
        <f aca="false">M67+M70+M73+M76</f>
        <v>120000</v>
      </c>
      <c r="N81" s="25" t="n">
        <f aca="false">N67+N70+N73+N76</f>
        <v>120000</v>
      </c>
    </row>
    <row r="82" customFormat="false" ht="15" hidden="false" customHeight="false" outlineLevel="0" collapsed="false">
      <c r="B82" s="9" t="s">
        <v>85</v>
      </c>
      <c r="D82" s="25" t="n">
        <f aca="false">D69+D72+D75+D78</f>
        <v>20250</v>
      </c>
      <c r="E82" s="25" t="n">
        <f aca="false">E69+E72+E75+E78</f>
        <v>26325</v>
      </c>
      <c r="F82" s="25" t="n">
        <f aca="false">F69+F72+F75+F78</f>
        <v>33300</v>
      </c>
      <c r="G82" s="25" t="n">
        <f aca="false">G69+G72+G75+G78</f>
        <v>41400</v>
      </c>
      <c r="H82" s="25" t="n">
        <f aca="false">H69+H72+H75+H78</f>
        <v>46575</v>
      </c>
      <c r="I82" s="25" t="n">
        <f aca="false">I69+I72+I75+I78</f>
        <v>50175</v>
      </c>
      <c r="J82" s="25" t="n">
        <f aca="false">J69+J72+J75+J78</f>
        <v>52425</v>
      </c>
      <c r="K82" s="25" t="n">
        <f aca="false">K69+K72+K75+K78</f>
        <v>53550</v>
      </c>
      <c r="L82" s="25" t="n">
        <f aca="false">L69+L72+L75+L78</f>
        <v>54000</v>
      </c>
      <c r="M82" s="25" t="n">
        <f aca="false">M69+M72+M75+M78</f>
        <v>54000</v>
      </c>
      <c r="N82" s="25" t="n">
        <f aca="false">N69+N72+N75+N78</f>
        <v>54000</v>
      </c>
    </row>
    <row r="83" customFormat="false" ht="15" hidden="false" customHeight="false" outlineLevel="0" collapsed="false">
      <c r="B83" s="9" t="s">
        <v>86</v>
      </c>
      <c r="E83" s="25" t="n">
        <f aca="false">E81-D81</f>
        <v>20000</v>
      </c>
      <c r="F83" s="25" t="n">
        <f aca="false">F81-E81</f>
        <v>20000</v>
      </c>
      <c r="G83" s="25" t="n">
        <f aca="false">G81-F81</f>
        <v>20000</v>
      </c>
      <c r="H83" s="25" t="n">
        <f aca="false">H81-G81</f>
        <v>0</v>
      </c>
      <c r="I83" s="25" t="n">
        <f aca="false">I81-H81</f>
        <v>0</v>
      </c>
      <c r="J83" s="25" t="n">
        <f aca="false">J81-I81</f>
        <v>0</v>
      </c>
      <c r="K83" s="25" t="n">
        <f aca="false">K81-J81</f>
        <v>0</v>
      </c>
      <c r="L83" s="25" t="n">
        <f aca="false">L81-K81</f>
        <v>0</v>
      </c>
      <c r="M83" s="25" t="n">
        <f aca="false">M81-L81</f>
        <v>0</v>
      </c>
      <c r="N83" s="25" t="n">
        <f aca="false">N81-M81</f>
        <v>0</v>
      </c>
    </row>
    <row r="84" customFormat="false" ht="15" hidden="false" customHeight="false" outlineLevel="0" collapsed="false">
      <c r="B84" s="9" t="s">
        <v>87</v>
      </c>
      <c r="E84" s="25" t="n">
        <f aca="false">(E81+D81)/2</f>
        <v>70000</v>
      </c>
      <c r="F84" s="25" t="n">
        <f aca="false">(F81+E81)/2</f>
        <v>90000</v>
      </c>
      <c r="G84" s="25" t="n">
        <f aca="false">(G81+F81)/2</f>
        <v>110000</v>
      </c>
      <c r="H84" s="25" t="n">
        <f aca="false">(H81+G81)/2</f>
        <v>120000</v>
      </c>
      <c r="I84" s="25" t="n">
        <f aca="false">(I81+H81)/2</f>
        <v>120000</v>
      </c>
      <c r="J84" s="25" t="n">
        <f aca="false">(J81+I81)/2</f>
        <v>120000</v>
      </c>
      <c r="K84" s="25" t="n">
        <f aca="false">(K81+J81)/2</f>
        <v>120000</v>
      </c>
      <c r="L84" s="25" t="n">
        <f aca="false">(L81+K81)/2</f>
        <v>120000</v>
      </c>
      <c r="M84" s="25" t="n">
        <f aca="false">(M81+L81)/2</f>
        <v>120000</v>
      </c>
      <c r="N84" s="25" t="n">
        <f aca="false">(N81+M81)/2</f>
        <v>120000</v>
      </c>
    </row>
    <row r="85" customFormat="false" ht="15" hidden="false" customHeight="false" outlineLevel="0" collapsed="false">
      <c r="B85" s="9" t="s">
        <v>88</v>
      </c>
      <c r="E85" s="25" t="n">
        <f aca="false">(E82+D82)/2</f>
        <v>23287.5</v>
      </c>
      <c r="F85" s="25" t="n">
        <f aca="false">(F82+E82)/2</f>
        <v>29812.5</v>
      </c>
      <c r="G85" s="25" t="n">
        <f aca="false">(G82+F82)/2</f>
        <v>37350</v>
      </c>
      <c r="H85" s="25" t="n">
        <f aca="false">(H82+G82)/2</f>
        <v>43987.5</v>
      </c>
      <c r="I85" s="25" t="n">
        <f aca="false">(I82+H82)/2</f>
        <v>48375</v>
      </c>
      <c r="J85" s="25" t="n">
        <f aca="false">(J82+I82)/2</f>
        <v>51300</v>
      </c>
      <c r="K85" s="25" t="n">
        <f aca="false">(K82+J82)/2</f>
        <v>52987.5</v>
      </c>
      <c r="L85" s="25" t="n">
        <f aca="false">(L82+K82)/2</f>
        <v>53775</v>
      </c>
      <c r="M85" s="25" t="n">
        <f aca="false">(M82+L82)/2</f>
        <v>54000</v>
      </c>
      <c r="N85" s="25" t="n">
        <f aca="false">(N82+M82)/2</f>
        <v>54000</v>
      </c>
    </row>
    <row r="86" customFormat="false" ht="15" hidden="false" customHeight="false" outlineLevel="0" collapsed="false">
      <c r="B86" s="9" t="s">
        <v>89</v>
      </c>
      <c r="E86" s="17" t="n">
        <f aca="false">E82/E81</f>
        <v>0.3290625</v>
      </c>
      <c r="F86" s="17" t="n">
        <f aca="false">F82/F81</f>
        <v>0.333</v>
      </c>
      <c r="G86" s="17" t="n">
        <f aca="false">G82/G81</f>
        <v>0.345</v>
      </c>
      <c r="H86" s="17" t="n">
        <f aca="false">H82/H81</f>
        <v>0.388125</v>
      </c>
      <c r="I86" s="17" t="n">
        <f aca="false">I82/I81</f>
        <v>0.418125</v>
      </c>
      <c r="J86" s="17" t="n">
        <f aca="false">J82/J81</f>
        <v>0.436875</v>
      </c>
      <c r="K86" s="17" t="n">
        <f aca="false">K82/K81</f>
        <v>0.44625</v>
      </c>
      <c r="L86" s="17" t="n">
        <f aca="false">L82/L81</f>
        <v>0.45</v>
      </c>
      <c r="M86" s="17" t="n">
        <f aca="false">M82/M81</f>
        <v>0.45</v>
      </c>
      <c r="N86" s="17" t="n">
        <f aca="false">N82/N81</f>
        <v>0.45</v>
      </c>
    </row>
    <row r="87" customFormat="false" ht="15" hidden="false" customHeight="false" outlineLevel="0" collapsed="false">
      <c r="B87" s="9" t="s">
        <v>90</v>
      </c>
      <c r="E87" s="18" t="n">
        <f aca="false">$C$60*(1+Inputs!$C$26)^(E$66-1)</f>
        <v>40</v>
      </c>
      <c r="F87" s="18" t="n">
        <f aca="false">$C$60*(1+Inputs!$C$26)^(F$66-1)</f>
        <v>40.8</v>
      </c>
      <c r="G87" s="18" t="n">
        <f aca="false">$C$60*(1+Inputs!$C$26)^(G$66-1)</f>
        <v>41.616</v>
      </c>
      <c r="H87" s="18" t="n">
        <f aca="false">$C$60*(1+Inputs!$C$26)^(H$66-1)</f>
        <v>42.44832</v>
      </c>
      <c r="I87" s="18" t="n">
        <f aca="false">$C$60*(1+Inputs!$C$26)^(I$66-1)</f>
        <v>43.2972864</v>
      </c>
      <c r="J87" s="18" t="n">
        <f aca="false">$C$60*(1+Inputs!$C$26)^(J$66-1)</f>
        <v>44.163232128</v>
      </c>
      <c r="K87" s="18" t="n">
        <f aca="false">$C$60*(1+Inputs!$C$26)^(K$66-1)</f>
        <v>45.04649677056</v>
      </c>
      <c r="L87" s="18" t="n">
        <f aca="false">$C$60*(1+Inputs!$C$26)^(L$66-1)</f>
        <v>45.9474267059712</v>
      </c>
      <c r="M87" s="18" t="n">
        <f aca="false">$C$60*(1+Inputs!$C$26)^(M$66-1)</f>
        <v>46.8663752400906</v>
      </c>
      <c r="N87" s="18" t="n">
        <f aca="false">$C$60*(1+Inputs!$C$26)^(N$66-1)</f>
        <v>47.8037027448924</v>
      </c>
    </row>
    <row r="88" customFormat="false" ht="15" hidden="false" customHeight="false" outlineLevel="0" collapsed="false">
      <c r="B88" s="9" t="s">
        <v>91</v>
      </c>
      <c r="E88" s="18" t="n">
        <f aca="false">E85*E87*12/1000000</f>
        <v>11.178</v>
      </c>
      <c r="F88" s="18" t="n">
        <f aca="false">F85*F87*12/1000000</f>
        <v>14.5962</v>
      </c>
      <c r="G88" s="18" t="n">
        <f aca="false">G85*G87*12/1000000</f>
        <v>18.6522912</v>
      </c>
      <c r="H88" s="18" t="n">
        <f aca="false">H85*H87*12/1000000</f>
        <v>22.406345712</v>
      </c>
      <c r="I88" s="18" t="n">
        <f aca="false">I85*I87*12/1000000</f>
        <v>25.1340747552</v>
      </c>
      <c r="J88" s="18" t="n">
        <f aca="false">J85*J87*12/1000000</f>
        <v>27.1868856979968</v>
      </c>
      <c r="K88" s="18" t="n">
        <f aca="false">K85*K87*12/1000000</f>
        <v>28.6428149715606</v>
      </c>
      <c r="L88" s="18" t="n">
        <f aca="false">L85*L87*12/1000000</f>
        <v>29.6498744533632</v>
      </c>
      <c r="M88" s="18" t="n">
        <f aca="false">M85*M87*12/1000000</f>
        <v>30.3694111555787</v>
      </c>
      <c r="N88" s="18" t="n">
        <f aca="false">N85*N87*12/1000000</f>
        <v>30.9767993786903</v>
      </c>
    </row>
    <row r="89" customFormat="false" ht="15" hidden="false" customHeight="false" outlineLevel="0" collapsed="false">
      <c r="B89" s="9" t="s">
        <v>92</v>
      </c>
      <c r="E89" s="18" t="n">
        <f aca="false">E85*$C$61*(1+Inputs!$C$31)^(E$66-1)*12/1000000</f>
        <v>1.39725</v>
      </c>
      <c r="F89" s="18" t="n">
        <f aca="false">F85*$C$61*(1+Inputs!$C$31)^(F$66-1)*12/1000000</f>
        <v>1.83346875</v>
      </c>
      <c r="G89" s="18" t="n">
        <f aca="false">G85*$C$61*(1+Inputs!$C$31)^(G$66-1)*12/1000000</f>
        <v>2.354450625</v>
      </c>
      <c r="H89" s="18" t="n">
        <f aca="false">H85*$C$61*(1+Inputs!$C$31)^(H$66-1)*12/1000000</f>
        <v>2.84218358203125</v>
      </c>
      <c r="I89" s="18" t="n">
        <f aca="false">I85*$C$61*(1+Inputs!$C$31)^(I$66-1)*12/1000000</f>
        <v>3.20381691503906</v>
      </c>
      <c r="J89" s="18" t="n">
        <f aca="false">J85*$C$61*(1+Inputs!$C$31)^(J$66-1)*12/1000000</f>
        <v>3.48247447927734</v>
      </c>
      <c r="K89" s="18" t="n">
        <f aca="false">K85*$C$61*(1+Inputs!$C$31)^(K$66-1)*12/1000000</f>
        <v>3.68695529985333</v>
      </c>
      <c r="L89" s="18" t="n">
        <f aca="false">L85*$C$61*(1+Inputs!$C$31)^(L$66-1)*12/1000000</f>
        <v>3.83529458421049</v>
      </c>
      <c r="M89" s="18" t="n">
        <f aca="false">M85*$C$61*(1+Inputs!$C$31)^(M$66-1)*12/1000000</f>
        <v>3.94762538793213</v>
      </c>
      <c r="N89" s="18" t="n">
        <f aca="false">N85*$C$61*(1+Inputs!$C$31)^(N$66-1)*12/1000000</f>
        <v>4.04631602263044</v>
      </c>
    </row>
    <row r="90" customFormat="false" ht="15" hidden="false" customHeight="false" outlineLevel="0" collapsed="false">
      <c r="B90" s="9" t="s">
        <v>93</v>
      </c>
      <c r="E90" s="18" t="n">
        <f aca="false">E84*Inputs!$C$29*(1+Inputs!$C$31)^(E$66-1)*12/1000000</f>
        <v>2.52</v>
      </c>
      <c r="F90" s="18" t="n">
        <f aca="false">F84*Inputs!$C$29*(1+Inputs!$C$31)^(F$66-1)*12/1000000</f>
        <v>3.321</v>
      </c>
      <c r="G90" s="18" t="n">
        <f aca="false">G84*Inputs!$C$29*(1+Inputs!$C$31)^(G$66-1)*12/1000000</f>
        <v>4.160475</v>
      </c>
      <c r="H90" s="18" t="n">
        <f aca="false">H84*Inputs!$C$29*(1+Inputs!$C$31)^(H$66-1)*12/1000000</f>
        <v>4.6521675</v>
      </c>
      <c r="I90" s="18" t="n">
        <f aca="false">I84*Inputs!$C$29*(1+Inputs!$C$31)^(I$66-1)*12/1000000</f>
        <v>4.7684716875</v>
      </c>
      <c r="J90" s="18" t="n">
        <f aca="false">J84*Inputs!$C$29*(1+Inputs!$C$31)^(J$66-1)*12/1000000</f>
        <v>4.8876834796875</v>
      </c>
      <c r="K90" s="18" t="n">
        <f aca="false">K84*Inputs!$C$29*(1+Inputs!$C$31)^(K$66-1)*12/1000000</f>
        <v>5.00987556667969</v>
      </c>
      <c r="L90" s="18" t="n">
        <f aca="false">L84*Inputs!$C$29*(1+Inputs!$C$31)^(L$66-1)*12/1000000</f>
        <v>5.13512245584668</v>
      </c>
      <c r="M90" s="18" t="n">
        <f aca="false">M84*Inputs!$C$29*(1+Inputs!$C$31)^(M$66-1)*12/1000000</f>
        <v>5.26350051724284</v>
      </c>
      <c r="N90" s="18" t="n">
        <f aca="false">N84*Inputs!$C$29*(1+Inputs!$C$31)^(N$66-1)*12/1000000</f>
        <v>5.39508803017391</v>
      </c>
    </row>
    <row r="91" customFormat="false" ht="15" hidden="false" customHeight="false" outlineLevel="0" collapsed="false">
      <c r="B91" s="9" t="s">
        <v>94</v>
      </c>
      <c r="E91" s="18" t="n">
        <f aca="false">$C$62*(1+Inputs!$C$32)^(E$66-1)</f>
        <v>3</v>
      </c>
      <c r="F91" s="18" t="n">
        <f aca="false">$C$62*(1+Inputs!$C$32)^(F$66-1)</f>
        <v>3.09</v>
      </c>
      <c r="G91" s="18" t="n">
        <f aca="false">$C$62*(1+Inputs!$C$32)^(G$66-1)</f>
        <v>3.1827</v>
      </c>
      <c r="H91" s="18" t="n">
        <f aca="false">$C$62*(1+Inputs!$C$32)^(H$66-1)</f>
        <v>3.278181</v>
      </c>
      <c r="I91" s="18" t="n">
        <f aca="false">$C$62*(1+Inputs!$C$32)^(I$66-1)</f>
        <v>3.37652643</v>
      </c>
      <c r="J91" s="18" t="n">
        <f aca="false">$C$62*(1+Inputs!$C$32)^(J$66-1)</f>
        <v>3.4778222229</v>
      </c>
      <c r="K91" s="18" t="n">
        <f aca="false">$C$62*(1+Inputs!$C$32)^(K$66-1)</f>
        <v>3.582156889587</v>
      </c>
      <c r="L91" s="18" t="n">
        <f aca="false">$C$62*(1+Inputs!$C$32)^(L$66-1)</f>
        <v>3.68962159627461</v>
      </c>
      <c r="M91" s="18" t="n">
        <f aca="false">$C$62*(1+Inputs!$C$32)^(M$66-1)</f>
        <v>3.80031024416285</v>
      </c>
      <c r="N91" s="18" t="n">
        <f aca="false">$C$62*(1+Inputs!$C$32)^(N$66-1)</f>
        <v>3.91431955148773</v>
      </c>
    </row>
    <row r="92" customFormat="false" ht="15" hidden="false" customHeight="false" outlineLevel="0" collapsed="false">
      <c r="B92" s="26" t="s">
        <v>95</v>
      </c>
      <c r="E92" s="27" t="n">
        <f aca="false">E88-E89-E90-E91</f>
        <v>4.26075</v>
      </c>
      <c r="F92" s="27" t="n">
        <f aca="false">F88-F89-F90-F91</f>
        <v>6.35173125</v>
      </c>
      <c r="G92" s="27" t="n">
        <f aca="false">G88-G89-G90-G91</f>
        <v>8.95466557500001</v>
      </c>
      <c r="H92" s="27" t="n">
        <f aca="false">H88-H89-H90-H91</f>
        <v>11.6338136299688</v>
      </c>
      <c r="I92" s="27" t="n">
        <f aca="false">I88-I89-I90-I91</f>
        <v>13.7852597226609</v>
      </c>
      <c r="J92" s="27" t="n">
        <f aca="false">J88-J89-J90-J91</f>
        <v>15.338905516132</v>
      </c>
      <c r="K92" s="27" t="n">
        <f aca="false">K88-K89-K90-K91</f>
        <v>16.3638272154406</v>
      </c>
      <c r="L92" s="27" t="n">
        <f aca="false">L88-L89-L90-L91</f>
        <v>16.9898358170314</v>
      </c>
      <c r="M92" s="27" t="n">
        <f aca="false">M88-M89-M90-M91</f>
        <v>17.3579750062409</v>
      </c>
      <c r="N92" s="27" t="n">
        <f aca="false">N88-N89-N90-N91</f>
        <v>17.6210757743982</v>
      </c>
    </row>
    <row r="93" customFormat="false" ht="15" hidden="false" customHeight="false" outlineLevel="0" collapsed="false">
      <c r="B93" s="9" t="s">
        <v>96</v>
      </c>
      <c r="E93" s="25" t="n">
        <f aca="false">E82-D82</f>
        <v>6075</v>
      </c>
      <c r="F93" s="25" t="n">
        <f aca="false">F82-E82</f>
        <v>6975</v>
      </c>
      <c r="G93" s="25" t="n">
        <f aca="false">G82-F82</f>
        <v>8100</v>
      </c>
      <c r="H93" s="25" t="n">
        <f aca="false">H82-G82</f>
        <v>5175</v>
      </c>
      <c r="I93" s="25" t="n">
        <f aca="false">I82-H82</f>
        <v>3600</v>
      </c>
      <c r="J93" s="25" t="n">
        <f aca="false">J82-I82</f>
        <v>2250</v>
      </c>
      <c r="K93" s="25" t="n">
        <f aca="false">K82-J82</f>
        <v>1125</v>
      </c>
      <c r="L93" s="25" t="n">
        <f aca="false">L82-K82</f>
        <v>450</v>
      </c>
      <c r="M93" s="25" t="n">
        <f aca="false">M82-L82</f>
        <v>0</v>
      </c>
      <c r="N93" s="25" t="n">
        <f aca="false">N82-M82</f>
        <v>0</v>
      </c>
    </row>
    <row r="94" customFormat="false" ht="15" hidden="false" customHeight="false" outlineLevel="0" collapsed="false">
      <c r="B94" s="9" t="s">
        <v>97</v>
      </c>
      <c r="E94" s="25" t="n">
        <f aca="false">E85*$C$63*12</f>
        <v>1397.25</v>
      </c>
      <c r="F94" s="25" t="n">
        <f aca="false">F85*$C$63*12</f>
        <v>1788.75</v>
      </c>
      <c r="G94" s="25" t="n">
        <f aca="false">G85*$C$63*12</f>
        <v>2241</v>
      </c>
      <c r="H94" s="25" t="n">
        <f aca="false">H85*$C$63*12</f>
        <v>2639.25</v>
      </c>
      <c r="I94" s="25" t="n">
        <f aca="false">I85*$C$63*12</f>
        <v>2902.5</v>
      </c>
      <c r="J94" s="25" t="n">
        <f aca="false">J85*$C$63*12</f>
        <v>3078</v>
      </c>
      <c r="K94" s="25" t="n">
        <f aca="false">K85*$C$63*12</f>
        <v>3179.25</v>
      </c>
      <c r="L94" s="25" t="n">
        <f aca="false">L85*$C$63*12</f>
        <v>3226.5</v>
      </c>
      <c r="M94" s="25" t="n">
        <f aca="false">M85*$C$63*12</f>
        <v>3240</v>
      </c>
      <c r="N94" s="25" t="n">
        <f aca="false">N85*$C$63*12</f>
        <v>3240</v>
      </c>
    </row>
    <row r="95" customFormat="false" ht="15" hidden="false" customHeight="false" outlineLevel="0" collapsed="false">
      <c r="B95" s="9" t="s">
        <v>98</v>
      </c>
      <c r="E95" s="25" t="n">
        <f aca="false">E93+E94</f>
        <v>7472.25</v>
      </c>
      <c r="F95" s="25" t="n">
        <f aca="false">F93+F94</f>
        <v>8763.75</v>
      </c>
      <c r="G95" s="25" t="n">
        <f aca="false">G93+G94</f>
        <v>10341</v>
      </c>
      <c r="H95" s="25" t="n">
        <f aca="false">H93+H94</f>
        <v>7814.25</v>
      </c>
      <c r="I95" s="25" t="n">
        <f aca="false">I93+I94</f>
        <v>6502.5</v>
      </c>
      <c r="J95" s="25" t="n">
        <f aca="false">J93+J94</f>
        <v>5328</v>
      </c>
      <c r="K95" s="25" t="n">
        <f aca="false">K93+K94</f>
        <v>4304.25</v>
      </c>
      <c r="L95" s="25" t="n">
        <f aca="false">L93+L94</f>
        <v>3676.5</v>
      </c>
      <c r="M95" s="25" t="n">
        <f aca="false">M93+M94</f>
        <v>3240</v>
      </c>
      <c r="N95" s="25" t="n">
        <f aca="false">N93+N94</f>
        <v>3240</v>
      </c>
    </row>
    <row r="96" customFormat="false" ht="15" hidden="false" customHeight="false" outlineLevel="0" collapsed="false">
      <c r="B96" s="9" t="s">
        <v>99</v>
      </c>
      <c r="E96" s="28" t="n">
        <f aca="false">(1+Inputs!$C$12)^(E$66-1)</f>
        <v>1</v>
      </c>
      <c r="F96" s="28" t="n">
        <f aca="false">(1+Inputs!$C$12)^(F$66-1)</f>
        <v>1.03</v>
      </c>
      <c r="G96" s="28" t="n">
        <f aca="false">(1+Inputs!$C$12)^(G$66-1)</f>
        <v>1.0609</v>
      </c>
      <c r="H96" s="28" t="n">
        <f aca="false">(1+Inputs!$C$12)^(H$66-1)</f>
        <v>1.092727</v>
      </c>
      <c r="I96" s="28" t="n">
        <f aca="false">(1+Inputs!$C$12)^(I$66-1)</f>
        <v>1.12550881</v>
      </c>
      <c r="J96" s="28" t="n">
        <f aca="false">(1+Inputs!$C$12)^(J$66-1)</f>
        <v>1.1592740743</v>
      </c>
      <c r="K96" s="28" t="n">
        <f aca="false">(1+Inputs!$C$12)^(K$66-1)</f>
        <v>1.194052296529</v>
      </c>
      <c r="L96" s="28" t="n">
        <f aca="false">(1+Inputs!$C$12)^(L$66-1)</f>
        <v>1.22987386542487</v>
      </c>
      <c r="M96" s="28" t="n">
        <f aca="false">(1+Inputs!$C$12)^(M$66-1)</f>
        <v>1.26677008138762</v>
      </c>
      <c r="N96" s="28" t="n">
        <f aca="false">(1+Inputs!$C$12)^(N$66-1)</f>
        <v>1.30477318382925</v>
      </c>
    </row>
    <row r="97" customFormat="false" ht="15" hidden="false" customHeight="false" outlineLevel="0" collapsed="false">
      <c r="B97" s="9" t="s">
        <v>100</v>
      </c>
      <c r="E97" s="18" t="n">
        <f aca="false">E83*$C$64*E96/1000000</f>
        <v>23</v>
      </c>
      <c r="F97" s="18" t="n">
        <f aca="false">F83*$C$64*F96/1000000</f>
        <v>23.69</v>
      </c>
      <c r="G97" s="18" t="n">
        <f aca="false">G83*$C$64*G96/1000000</f>
        <v>24.4007</v>
      </c>
      <c r="H97" s="18" t="n">
        <f aca="false">H83*$C$64*H96/1000000</f>
        <v>0</v>
      </c>
      <c r="I97" s="18" t="n">
        <f aca="false">I83*$C$64*I96/1000000</f>
        <v>0</v>
      </c>
      <c r="J97" s="18" t="n">
        <f aca="false">J83*$C$64*J96/1000000</f>
        <v>0</v>
      </c>
      <c r="K97" s="18" t="n">
        <f aca="false">K83*$C$64*K96/1000000</f>
        <v>0</v>
      </c>
      <c r="L97" s="18" t="n">
        <f aca="false">L83*$C$64*L96/1000000</f>
        <v>0</v>
      </c>
      <c r="M97" s="18" t="n">
        <f aca="false">M83*$C$64*M96/1000000</f>
        <v>0</v>
      </c>
      <c r="N97" s="18" t="n">
        <f aca="false">N83*$C$64*N96/1000000</f>
        <v>0</v>
      </c>
    </row>
    <row r="98" customFormat="false" ht="15" hidden="false" customHeight="false" outlineLevel="0" collapsed="false">
      <c r="B98" s="9" t="s">
        <v>101</v>
      </c>
      <c r="E98" s="18" t="n">
        <f aca="false">(MAX(E93,0)*Inputs!$C$13+E94*Inputs!$C$14)*E96/1000000</f>
        <v>4.53195</v>
      </c>
      <c r="F98" s="18" t="n">
        <f aca="false">(MAX(F93,0)*Inputs!$C$13+F94*Inputs!$C$14)*F96/1000000</f>
        <v>5.3974575</v>
      </c>
      <c r="G98" s="18" t="n">
        <f aca="false">(MAX(G93,0)*Inputs!$C$13+G94*Inputs!$C$14)*G96/1000000</f>
        <v>6.49079838</v>
      </c>
      <c r="H98" s="18" t="n">
        <f aca="false">(MAX(H93,0)*Inputs!$C$13+H94*Inputs!$C$14)*H96/1000000</f>
        <v>4.53519950445</v>
      </c>
      <c r="I98" s="18" t="n">
        <f aca="false">(MAX(I93,0)*Inputs!$C$13+I94*Inputs!$C$14)*I96/1000000</f>
        <v>3.489640065405</v>
      </c>
      <c r="J98" s="18" t="n">
        <f aca="false">(MAX(J93,0)*Inputs!$C$13+J94*Inputs!$C$14)*J96/1000000</f>
        <v>2.53950578716158</v>
      </c>
      <c r="K98" s="18" t="n">
        <f aca="false">(MAX(K93,0)*Inputs!$C$13+K94*Inputs!$C$14)*K96/1000000</f>
        <v>1.69955433626455</v>
      </c>
      <c r="L98" s="18" t="n">
        <f aca="false">(MAX(L93,0)*Inputs!$C$13+L94*Inputs!$C$14)*L96/1000000</f>
        <v>1.1810478729675</v>
      </c>
      <c r="M98" s="18" t="n">
        <f aca="false">(MAX(M93,0)*Inputs!$C$13+M94*Inputs!$C$14)*M96/1000000</f>
        <v>0.820867012739176</v>
      </c>
      <c r="N98" s="18" t="n">
        <f aca="false">(MAX(N93,0)*Inputs!$C$13+N94*Inputs!$C$14)*N96/1000000</f>
        <v>0.845493023121351</v>
      </c>
    </row>
    <row r="99" customFormat="false" ht="15" hidden="false" customHeight="false" outlineLevel="0" collapsed="false">
      <c r="B99" s="9" t="s">
        <v>102</v>
      </c>
      <c r="E99" s="18" t="n">
        <f aca="false">E81*Inputs!$C$15*E96/1000000</f>
        <v>1.2</v>
      </c>
      <c r="F99" s="18" t="n">
        <f aca="false">F81*Inputs!$C$15*F96/1000000</f>
        <v>1.545</v>
      </c>
      <c r="G99" s="18" t="n">
        <f aca="false">G81*Inputs!$C$15*G96/1000000</f>
        <v>1.90962</v>
      </c>
      <c r="H99" s="18" t="n">
        <f aca="false">H81*Inputs!$C$15*H96/1000000</f>
        <v>1.9669086</v>
      </c>
      <c r="I99" s="18" t="n">
        <f aca="false">I81*Inputs!$C$15*I96/1000000</f>
        <v>2.025915858</v>
      </c>
      <c r="J99" s="18" t="n">
        <f aca="false">J81*Inputs!$C$15*J96/1000000</f>
        <v>2.08669333374</v>
      </c>
      <c r="K99" s="18" t="n">
        <f aca="false">K81*Inputs!$C$15*K96/1000000</f>
        <v>2.1492941337522</v>
      </c>
      <c r="L99" s="18" t="n">
        <f aca="false">L81*Inputs!$C$15*L96/1000000</f>
        <v>2.21377295776477</v>
      </c>
      <c r="M99" s="18" t="n">
        <f aca="false">M81*Inputs!$C$15*M96/1000000</f>
        <v>2.28018614649771</v>
      </c>
      <c r="N99" s="18" t="n">
        <f aca="false">N81*Inputs!$C$15*N96/1000000</f>
        <v>2.34859173089264</v>
      </c>
    </row>
    <row r="100" customFormat="false" ht="15" hidden="false" customHeight="false" outlineLevel="0" collapsed="false">
      <c r="B100" s="26" t="s">
        <v>103</v>
      </c>
      <c r="E100" s="27" t="n">
        <f aca="false">E92-E97-E98-E99</f>
        <v>-24.4712</v>
      </c>
      <c r="F100" s="27" t="n">
        <f aca="false">F92-F97-F98-F99</f>
        <v>-24.28072625</v>
      </c>
      <c r="G100" s="27" t="n">
        <f aca="false">G92-G97-G98-G99</f>
        <v>-23.846452805</v>
      </c>
      <c r="H100" s="27" t="n">
        <f aca="false">H92-H97-H98-H99</f>
        <v>5.13170552551876</v>
      </c>
      <c r="I100" s="27" t="n">
        <f aca="false">I92-I97-I98-I99</f>
        <v>8.26970379925594</v>
      </c>
      <c r="J100" s="27" t="n">
        <f aca="false">J92-J97-J98-J99</f>
        <v>10.7127063952304</v>
      </c>
      <c r="K100" s="27" t="n">
        <f aca="false">K92-K97-K98-K99</f>
        <v>12.5149787454238</v>
      </c>
      <c r="L100" s="27" t="n">
        <f aca="false">L92-L97-L98-L99</f>
        <v>13.5950149862992</v>
      </c>
      <c r="M100" s="27" t="n">
        <f aca="false">M92-M97-M98-M99</f>
        <v>14.256921847004</v>
      </c>
      <c r="N100" s="27" t="n">
        <f aca="false">N92-N97-N98-N99</f>
        <v>14.4269910203842</v>
      </c>
    </row>
    <row r="101" customFormat="false" ht="15" hidden="false" customHeight="false" outlineLevel="0" collapsed="false">
      <c r="B101" s="9" t="s">
        <v>104</v>
      </c>
      <c r="C101" s="18" t="n">
        <f aca="false">Inputs!$C$42*(1+Inputs!$C$43)</f>
        <v>132.6</v>
      </c>
    </row>
    <row r="102" customFormat="false" ht="15" hidden="false" customHeight="false" outlineLevel="0" collapsed="false">
      <c r="B102" s="26" t="s">
        <v>105</v>
      </c>
      <c r="C102" s="27" t="n">
        <f aca="false">N92*$C$65*(1-Inputs!$C$45)</f>
        <v>242.994634928951</v>
      </c>
    </row>
    <row r="103" customFormat="false" ht="15" hidden="false" customHeight="false" outlineLevel="0" collapsed="false">
      <c r="B103" s="26" t="s">
        <v>106</v>
      </c>
      <c r="D103" s="27" t="n">
        <f aca="false">-$C$101</f>
        <v>-132.6</v>
      </c>
      <c r="E103" s="27" t="n">
        <f aca="false">E100</f>
        <v>-24.4712</v>
      </c>
      <c r="F103" s="27" t="n">
        <f aca="false">F100</f>
        <v>-24.28072625</v>
      </c>
      <c r="G103" s="27" t="n">
        <f aca="false">G100</f>
        <v>-23.846452805</v>
      </c>
      <c r="H103" s="27" t="n">
        <f aca="false">H100</f>
        <v>5.13170552551876</v>
      </c>
      <c r="I103" s="27" t="n">
        <f aca="false">I100</f>
        <v>8.26970379925594</v>
      </c>
      <c r="J103" s="27" t="n">
        <f aca="false">J100</f>
        <v>10.7127063952304</v>
      </c>
      <c r="K103" s="27" t="n">
        <f aca="false">K100</f>
        <v>12.5149787454238</v>
      </c>
      <c r="L103" s="27" t="n">
        <f aca="false">L100</f>
        <v>13.5950149862992</v>
      </c>
      <c r="M103" s="27" t="n">
        <f aca="false">M100</f>
        <v>14.256921847004</v>
      </c>
      <c r="N103" s="27" t="n">
        <f aca="false">N100+$C$102</f>
        <v>257.421625949336</v>
      </c>
    </row>
    <row r="105" customFormat="false" ht="15" hidden="false" customHeight="false" outlineLevel="0" collapsed="false">
      <c r="B105" s="26" t="s">
        <v>107</v>
      </c>
      <c r="C105" s="29" t="n">
        <f aca="false">IRR(D103:N103,0.08)</f>
        <v>0.0533178892140244</v>
      </c>
    </row>
    <row r="106" customFormat="false" ht="15" hidden="false" customHeight="false" outlineLevel="0" collapsed="false">
      <c r="B106" s="9" t="s">
        <v>108</v>
      </c>
      <c r="C106" s="30" t="n">
        <f aca="false">SUMIF(D103:N103,"&gt;0")/-SUMIF(D103:N103,"&lt;0")</f>
        <v>1.56873879184878</v>
      </c>
    </row>
    <row r="107" customFormat="false" ht="15" hidden="false" customHeight="false" outlineLevel="0" collapsed="false">
      <c r="B107" s="9" t="s">
        <v>109</v>
      </c>
      <c r="C107" s="18" t="n">
        <f aca="false">SUM(E97:N97)</f>
        <v>71.0907</v>
      </c>
    </row>
    <row r="108" customFormat="false" ht="15" hidden="false" customHeight="false" outlineLevel="0" collapsed="false">
      <c r="B108" s="9" t="s">
        <v>110</v>
      </c>
      <c r="C108" s="18" t="n">
        <f aca="false">N92</f>
        <v>17.6210757743982</v>
      </c>
    </row>
    <row r="109" customFormat="false" ht="15" hidden="false" customHeight="false" outlineLevel="0" collapsed="false">
      <c r="B109" s="9" t="s">
        <v>111</v>
      </c>
      <c r="C109" s="17" t="n">
        <f aca="false">N86</f>
        <v>0.45</v>
      </c>
    </row>
    <row r="111" customFormat="false" ht="15" hidden="false" customHeight="false" outlineLevel="0" collapsed="false">
      <c r="B111" s="7" t="s">
        <v>121</v>
      </c>
      <c r="C111" s="8"/>
      <c r="D111" s="8"/>
      <c r="E111" s="8"/>
      <c r="F111" s="8"/>
      <c r="G111" s="8"/>
      <c r="H111" s="8"/>
      <c r="I111" s="8"/>
      <c r="J111" s="8"/>
      <c r="K111" s="8"/>
      <c r="L111" s="8"/>
      <c r="M111" s="8"/>
      <c r="N111" s="8"/>
    </row>
    <row r="112" customFormat="false" ht="15" hidden="false" customHeight="false" outlineLevel="0" collapsed="false">
      <c r="B112" s="9" t="s">
        <v>50</v>
      </c>
      <c r="C112" s="17" t="n">
        <f aca="false">Inputs!$C$36</f>
        <v>0.5</v>
      </c>
    </row>
    <row r="113" customFormat="false" ht="15" hidden="false" customHeight="false" outlineLevel="0" collapsed="false">
      <c r="B113" s="9" t="s">
        <v>64</v>
      </c>
      <c r="C113" s="18" t="n">
        <f aca="false">Inputs!$C$35</f>
        <v>40</v>
      </c>
    </row>
    <row r="114" customFormat="false" ht="15" hidden="false" customHeight="false" outlineLevel="0" collapsed="false">
      <c r="B114" s="9" t="s">
        <v>65</v>
      </c>
      <c r="C114" s="18" t="n">
        <f aca="false">Inputs!$C$37</f>
        <v>5</v>
      </c>
    </row>
    <row r="115" customFormat="false" ht="15" hidden="false" customHeight="false" outlineLevel="0" collapsed="false">
      <c r="B115" s="9" t="s">
        <v>66</v>
      </c>
      <c r="C115" s="18" t="n">
        <f aca="false">Inputs!$C$38</f>
        <v>3</v>
      </c>
    </row>
    <row r="116" customFormat="false" ht="15" hidden="false" customHeight="false" outlineLevel="0" collapsed="false">
      <c r="B116" s="9" t="s">
        <v>67</v>
      </c>
      <c r="C116" s="19" t="n">
        <f aca="false">Inputs!$C$39</f>
        <v>0.005</v>
      </c>
    </row>
    <row r="117" customFormat="false" ht="15" hidden="false" customHeight="false" outlineLevel="0" collapsed="false">
      <c r="B117" s="9" t="s">
        <v>68</v>
      </c>
      <c r="C117" s="20" t="n">
        <f aca="false">Inputs!$C$11</f>
        <v>1150</v>
      </c>
    </row>
    <row r="118" customFormat="false" ht="15" hidden="false" customHeight="false" outlineLevel="0" collapsed="false">
      <c r="B118" s="9" t="s">
        <v>57</v>
      </c>
      <c r="C118" s="21" t="n">
        <f aca="false">Inputs!$C$44</f>
        <v>14</v>
      </c>
    </row>
    <row r="119" customFormat="false" ht="15" hidden="false" customHeight="false" outlineLevel="0" collapsed="false">
      <c r="B119" s="22" t="s">
        <v>69</v>
      </c>
      <c r="C119" s="23" t="s">
        <v>70</v>
      </c>
      <c r="D119" s="23" t="n">
        <v>0</v>
      </c>
      <c r="E119" s="23" t="n">
        <v>1</v>
      </c>
      <c r="F119" s="23" t="n">
        <v>2</v>
      </c>
      <c r="G119" s="23" t="n">
        <v>3</v>
      </c>
      <c r="H119" s="23" t="n">
        <v>4</v>
      </c>
      <c r="I119" s="23" t="n">
        <v>5</v>
      </c>
      <c r="J119" s="23" t="n">
        <v>6</v>
      </c>
      <c r="K119" s="23" t="n">
        <v>7</v>
      </c>
      <c r="L119" s="23" t="n">
        <v>8</v>
      </c>
      <c r="M119" s="23" t="n">
        <v>9</v>
      </c>
      <c r="N119" s="23" t="n">
        <v>10</v>
      </c>
    </row>
    <row r="120" customFormat="false" ht="15" hidden="false" customHeight="false" outlineLevel="0" collapsed="false">
      <c r="B120" s="9" t="s">
        <v>71</v>
      </c>
      <c r="C120" s="24" t="n">
        <f aca="false">1-Inputs!$C$7</f>
        <v>-2</v>
      </c>
      <c r="D120" s="25" t="n">
        <f aca="false">IF($C120&lt;=D$119,Inputs!$C$6,0)</f>
        <v>60000</v>
      </c>
      <c r="E120" s="25" t="n">
        <f aca="false">IF($C120&lt;=E$119,Inputs!$C$6,0)</f>
        <v>60000</v>
      </c>
      <c r="F120" s="25" t="n">
        <f aca="false">IF($C120&lt;=F$119,Inputs!$C$6,0)</f>
        <v>60000</v>
      </c>
      <c r="G120" s="25" t="n">
        <f aca="false">IF($C120&lt;=G$119,Inputs!$C$6,0)</f>
        <v>60000</v>
      </c>
      <c r="H120" s="25" t="n">
        <f aca="false">IF($C120&lt;=H$119,Inputs!$C$6,0)</f>
        <v>60000</v>
      </c>
      <c r="I120" s="25" t="n">
        <f aca="false">IF($C120&lt;=I$119,Inputs!$C$6,0)</f>
        <v>60000</v>
      </c>
      <c r="J120" s="25" t="n">
        <f aca="false">IF($C120&lt;=J$119,Inputs!$C$6,0)</f>
        <v>60000</v>
      </c>
      <c r="K120" s="25" t="n">
        <f aca="false">IF($C120&lt;=K$119,Inputs!$C$6,0)</f>
        <v>60000</v>
      </c>
      <c r="L120" s="25" t="n">
        <f aca="false">IF($C120&lt;=L$119,Inputs!$C$6,0)</f>
        <v>60000</v>
      </c>
      <c r="M120" s="25" t="n">
        <f aca="false">IF($C120&lt;=M$119,Inputs!$C$6,0)</f>
        <v>60000</v>
      </c>
      <c r="N120" s="25" t="n">
        <f aca="false">IF($C120&lt;=N$119,Inputs!$C$6,0)</f>
        <v>60000</v>
      </c>
    </row>
    <row r="121" customFormat="false" ht="15" hidden="false" customHeight="false" outlineLevel="0" collapsed="false">
      <c r="B121" s="9" t="s">
        <v>72</v>
      </c>
      <c r="D121" s="17" t="n">
        <f aca="false">IF($C120&lt;=D$119,IF(D$119-$C120+1&lt;=0,0,$C$112*INDEX(Inputs!$C$19:$C$24,MIN(D$119-$C120+1,6))),0)</f>
        <v>0.375</v>
      </c>
      <c r="E121" s="17" t="n">
        <f aca="false">IF($C120&lt;=E$119,IF(E$119-$C120+1&lt;=0,0,$C$112*INDEX(Inputs!$C$19:$C$24,MIN(E$119-$C120+1,6))),0)</f>
        <v>0.4375</v>
      </c>
      <c r="F121" s="17" t="n">
        <f aca="false">IF($C120&lt;=F$119,IF(F$119-$C120+1&lt;=0,0,$C$112*INDEX(Inputs!$C$19:$C$24,MIN(F$119-$C120+1,6))),0)</f>
        <v>0.475</v>
      </c>
      <c r="G121" s="17" t="n">
        <f aca="false">IF($C120&lt;=G$119,IF(G$119-$C120+1&lt;=0,0,$C$112*INDEX(Inputs!$C$19:$C$24,MIN(G$119-$C120+1,6))),0)</f>
        <v>0.5</v>
      </c>
      <c r="H121" s="17" t="n">
        <f aca="false">IF($C120&lt;=H$119,IF(H$119-$C120+1&lt;=0,0,$C$112*INDEX(Inputs!$C$19:$C$24,MIN(H$119-$C120+1,6))),0)</f>
        <v>0.5</v>
      </c>
      <c r="I121" s="17" t="n">
        <f aca="false">IF($C120&lt;=I$119,IF(I$119-$C120+1&lt;=0,0,$C$112*INDEX(Inputs!$C$19:$C$24,MIN(I$119-$C120+1,6))),0)</f>
        <v>0.5</v>
      </c>
      <c r="J121" s="17" t="n">
        <f aca="false">IF($C120&lt;=J$119,IF(J$119-$C120+1&lt;=0,0,$C$112*INDEX(Inputs!$C$19:$C$24,MIN(J$119-$C120+1,6))),0)</f>
        <v>0.5</v>
      </c>
      <c r="K121" s="17" t="n">
        <f aca="false">IF($C120&lt;=K$119,IF(K$119-$C120+1&lt;=0,0,$C$112*INDEX(Inputs!$C$19:$C$24,MIN(K$119-$C120+1,6))),0)</f>
        <v>0.5</v>
      </c>
      <c r="L121" s="17" t="n">
        <f aca="false">IF($C120&lt;=L$119,IF(L$119-$C120+1&lt;=0,0,$C$112*INDEX(Inputs!$C$19:$C$24,MIN(L$119-$C120+1,6))),0)</f>
        <v>0.5</v>
      </c>
      <c r="M121" s="17" t="n">
        <f aca="false">IF($C120&lt;=M$119,IF(M$119-$C120+1&lt;=0,0,$C$112*INDEX(Inputs!$C$19:$C$24,MIN(M$119-$C120+1,6))),0)</f>
        <v>0.5</v>
      </c>
      <c r="N121" s="17" t="n">
        <f aca="false">IF($C120&lt;=N$119,IF(N$119-$C120+1&lt;=0,0,$C$112*INDEX(Inputs!$C$19:$C$24,MIN(N$119-$C120+1,6))),0)</f>
        <v>0.5</v>
      </c>
    </row>
    <row r="122" customFormat="false" ht="15" hidden="false" customHeight="false" outlineLevel="0" collapsed="false">
      <c r="B122" s="9" t="s">
        <v>73</v>
      </c>
      <c r="D122" s="25" t="n">
        <f aca="false">D120*D121</f>
        <v>22500</v>
      </c>
      <c r="E122" s="25" t="n">
        <f aca="false">E120*E121</f>
        <v>26250</v>
      </c>
      <c r="F122" s="25" t="n">
        <f aca="false">F120*F121</f>
        <v>28500</v>
      </c>
      <c r="G122" s="25" t="n">
        <f aca="false">G120*G121</f>
        <v>30000</v>
      </c>
      <c r="H122" s="25" t="n">
        <f aca="false">H120*H121</f>
        <v>30000</v>
      </c>
      <c r="I122" s="25" t="n">
        <f aca="false">I120*I121</f>
        <v>30000</v>
      </c>
      <c r="J122" s="25" t="n">
        <f aca="false">J120*J121</f>
        <v>30000</v>
      </c>
      <c r="K122" s="25" t="n">
        <f aca="false">K120*K121</f>
        <v>30000</v>
      </c>
      <c r="L122" s="25" t="n">
        <f aca="false">L120*L121</f>
        <v>30000</v>
      </c>
      <c r="M122" s="25" t="n">
        <f aca="false">M120*M121</f>
        <v>30000</v>
      </c>
      <c r="N122" s="25" t="n">
        <f aca="false">N120*N121</f>
        <v>30000</v>
      </c>
    </row>
    <row r="123" customFormat="false" ht="15" hidden="false" customHeight="false" outlineLevel="0" collapsed="false">
      <c r="B123" s="9" t="s">
        <v>74</v>
      </c>
      <c r="C123" s="24" t="n">
        <f aca="false">1</f>
        <v>1</v>
      </c>
      <c r="D123" s="25" t="n">
        <f aca="false">IF($C123&lt;=D$119,Inputs!$C$8,0)</f>
        <v>0</v>
      </c>
      <c r="E123" s="25" t="n">
        <f aca="false">IF($C123&lt;=E$119,Inputs!$C$8,0)</f>
        <v>20000</v>
      </c>
      <c r="F123" s="25" t="n">
        <f aca="false">IF($C123&lt;=F$119,Inputs!$C$8,0)</f>
        <v>20000</v>
      </c>
      <c r="G123" s="25" t="n">
        <f aca="false">IF($C123&lt;=G$119,Inputs!$C$8,0)</f>
        <v>20000</v>
      </c>
      <c r="H123" s="25" t="n">
        <f aca="false">IF($C123&lt;=H$119,Inputs!$C$8,0)</f>
        <v>20000</v>
      </c>
      <c r="I123" s="25" t="n">
        <f aca="false">IF($C123&lt;=I$119,Inputs!$C$8,0)</f>
        <v>20000</v>
      </c>
      <c r="J123" s="25" t="n">
        <f aca="false">IF($C123&lt;=J$119,Inputs!$C$8,0)</f>
        <v>20000</v>
      </c>
      <c r="K123" s="25" t="n">
        <f aca="false">IF($C123&lt;=K$119,Inputs!$C$8,0)</f>
        <v>20000</v>
      </c>
      <c r="L123" s="25" t="n">
        <f aca="false">IF($C123&lt;=L$119,Inputs!$C$8,0)</f>
        <v>20000</v>
      </c>
      <c r="M123" s="25" t="n">
        <f aca="false">IF($C123&lt;=M$119,Inputs!$C$8,0)</f>
        <v>20000</v>
      </c>
      <c r="N123" s="25" t="n">
        <f aca="false">IF($C123&lt;=N$119,Inputs!$C$8,0)</f>
        <v>20000</v>
      </c>
    </row>
    <row r="124" customFormat="false" ht="15" hidden="false" customHeight="false" outlineLevel="0" collapsed="false">
      <c r="B124" s="9" t="s">
        <v>75</v>
      </c>
      <c r="D124" s="17" t="n">
        <f aca="false">IF($C123&lt;=D$119,IF(D$119-$C123+1&lt;=0,0,$C$112*INDEX(Inputs!$C$19:$C$24,MIN(D$119-$C123+1,6))),0)</f>
        <v>0</v>
      </c>
      <c r="E124" s="17" t="n">
        <f aca="false">IF($C123&lt;=E$119,IF(E$119-$C123+1&lt;=0,0,$C$112*INDEX(Inputs!$C$19:$C$24,MIN(E$119-$C123+1,6))),0)</f>
        <v>0.15</v>
      </c>
      <c r="F124" s="17" t="n">
        <f aca="false">IF($C123&lt;=F$119,IF(F$119-$C123+1&lt;=0,0,$C$112*INDEX(Inputs!$C$19:$C$24,MIN(F$119-$C123+1,6))),0)</f>
        <v>0.275</v>
      </c>
      <c r="G124" s="17" t="n">
        <f aca="false">IF($C123&lt;=G$119,IF(G$119-$C123+1&lt;=0,0,$C$112*INDEX(Inputs!$C$19:$C$24,MIN(G$119-$C123+1,6))),0)</f>
        <v>0.375</v>
      </c>
      <c r="H124" s="17" t="n">
        <f aca="false">IF($C123&lt;=H$119,IF(H$119-$C123+1&lt;=0,0,$C$112*INDEX(Inputs!$C$19:$C$24,MIN(H$119-$C123+1,6))),0)</f>
        <v>0.4375</v>
      </c>
      <c r="I124" s="17" t="n">
        <f aca="false">IF($C123&lt;=I$119,IF(I$119-$C123+1&lt;=0,0,$C$112*INDEX(Inputs!$C$19:$C$24,MIN(I$119-$C123+1,6))),0)</f>
        <v>0.475</v>
      </c>
      <c r="J124" s="17" t="n">
        <f aca="false">IF($C123&lt;=J$119,IF(J$119-$C123+1&lt;=0,0,$C$112*INDEX(Inputs!$C$19:$C$24,MIN(J$119-$C123+1,6))),0)</f>
        <v>0.5</v>
      </c>
      <c r="K124" s="17" t="n">
        <f aca="false">IF($C123&lt;=K$119,IF(K$119-$C123+1&lt;=0,0,$C$112*INDEX(Inputs!$C$19:$C$24,MIN(K$119-$C123+1,6))),0)</f>
        <v>0.5</v>
      </c>
      <c r="L124" s="17" t="n">
        <f aca="false">IF($C123&lt;=L$119,IF(L$119-$C123+1&lt;=0,0,$C$112*INDEX(Inputs!$C$19:$C$24,MIN(L$119-$C123+1,6))),0)</f>
        <v>0.5</v>
      </c>
      <c r="M124" s="17" t="n">
        <f aca="false">IF($C123&lt;=M$119,IF(M$119-$C123+1&lt;=0,0,$C$112*INDEX(Inputs!$C$19:$C$24,MIN(M$119-$C123+1,6))),0)</f>
        <v>0.5</v>
      </c>
      <c r="N124" s="17" t="n">
        <f aca="false">IF($C123&lt;=N$119,IF(N$119-$C123+1&lt;=0,0,$C$112*INDEX(Inputs!$C$19:$C$24,MIN(N$119-$C123+1,6))),0)</f>
        <v>0.5</v>
      </c>
    </row>
    <row r="125" customFormat="false" ht="15" hidden="false" customHeight="false" outlineLevel="0" collapsed="false">
      <c r="B125" s="9" t="s">
        <v>76</v>
      </c>
      <c r="D125" s="25" t="n">
        <f aca="false">D123*D124</f>
        <v>0</v>
      </c>
      <c r="E125" s="25" t="n">
        <f aca="false">E123*E124</f>
        <v>3000</v>
      </c>
      <c r="F125" s="25" t="n">
        <f aca="false">F123*F124</f>
        <v>5500</v>
      </c>
      <c r="G125" s="25" t="n">
        <f aca="false">G123*G124</f>
        <v>7500</v>
      </c>
      <c r="H125" s="25" t="n">
        <f aca="false">H123*H124</f>
        <v>8750</v>
      </c>
      <c r="I125" s="25" t="n">
        <f aca="false">I123*I124</f>
        <v>9500</v>
      </c>
      <c r="J125" s="25" t="n">
        <f aca="false">J123*J124</f>
        <v>10000</v>
      </c>
      <c r="K125" s="25" t="n">
        <f aca="false">K123*K124</f>
        <v>10000</v>
      </c>
      <c r="L125" s="25" t="n">
        <f aca="false">L123*L124</f>
        <v>10000</v>
      </c>
      <c r="M125" s="25" t="n">
        <f aca="false">M123*M124</f>
        <v>10000</v>
      </c>
      <c r="N125" s="25" t="n">
        <f aca="false">N123*N124</f>
        <v>10000</v>
      </c>
    </row>
    <row r="126" customFormat="false" ht="15" hidden="false" customHeight="false" outlineLevel="0" collapsed="false">
      <c r="B126" s="9" t="s">
        <v>77</v>
      </c>
      <c r="C126" s="24" t="n">
        <f aca="false">2</f>
        <v>2</v>
      </c>
      <c r="D126" s="25" t="n">
        <f aca="false">IF($C126&lt;=D$119,Inputs!$C$9,0)</f>
        <v>0</v>
      </c>
      <c r="E126" s="25" t="n">
        <f aca="false">IF($C126&lt;=E$119,Inputs!$C$9,0)</f>
        <v>0</v>
      </c>
      <c r="F126" s="25" t="n">
        <f aca="false">IF($C126&lt;=F$119,Inputs!$C$9,0)</f>
        <v>20000</v>
      </c>
      <c r="G126" s="25" t="n">
        <f aca="false">IF($C126&lt;=G$119,Inputs!$C$9,0)</f>
        <v>20000</v>
      </c>
      <c r="H126" s="25" t="n">
        <f aca="false">IF($C126&lt;=H$119,Inputs!$C$9,0)</f>
        <v>20000</v>
      </c>
      <c r="I126" s="25" t="n">
        <f aca="false">IF($C126&lt;=I$119,Inputs!$C$9,0)</f>
        <v>20000</v>
      </c>
      <c r="J126" s="25" t="n">
        <f aca="false">IF($C126&lt;=J$119,Inputs!$C$9,0)</f>
        <v>20000</v>
      </c>
      <c r="K126" s="25" t="n">
        <f aca="false">IF($C126&lt;=K$119,Inputs!$C$9,0)</f>
        <v>20000</v>
      </c>
      <c r="L126" s="25" t="n">
        <f aca="false">IF($C126&lt;=L$119,Inputs!$C$9,0)</f>
        <v>20000</v>
      </c>
      <c r="M126" s="25" t="n">
        <f aca="false">IF($C126&lt;=M$119,Inputs!$C$9,0)</f>
        <v>20000</v>
      </c>
      <c r="N126" s="25" t="n">
        <f aca="false">IF($C126&lt;=N$119,Inputs!$C$9,0)</f>
        <v>20000</v>
      </c>
    </row>
    <row r="127" customFormat="false" ht="15" hidden="false" customHeight="false" outlineLevel="0" collapsed="false">
      <c r="B127" s="9" t="s">
        <v>78</v>
      </c>
      <c r="D127" s="17" t="n">
        <f aca="false">IF($C126&lt;=D$119,IF(D$119-$C126+1&lt;=0,0,$C$112*INDEX(Inputs!$C$19:$C$24,MIN(D$119-$C126+1,6))),0)</f>
        <v>0</v>
      </c>
      <c r="E127" s="17" t="n">
        <f aca="false">IF($C126&lt;=E$119,IF(E$119-$C126+1&lt;=0,0,$C$112*INDEX(Inputs!$C$19:$C$24,MIN(E$119-$C126+1,6))),0)</f>
        <v>0</v>
      </c>
      <c r="F127" s="17" t="n">
        <f aca="false">IF($C126&lt;=F$119,IF(F$119-$C126+1&lt;=0,0,$C$112*INDEX(Inputs!$C$19:$C$24,MIN(F$119-$C126+1,6))),0)</f>
        <v>0.15</v>
      </c>
      <c r="G127" s="17" t="n">
        <f aca="false">IF($C126&lt;=G$119,IF(G$119-$C126+1&lt;=0,0,$C$112*INDEX(Inputs!$C$19:$C$24,MIN(G$119-$C126+1,6))),0)</f>
        <v>0.275</v>
      </c>
      <c r="H127" s="17" t="n">
        <f aca="false">IF($C126&lt;=H$119,IF(H$119-$C126+1&lt;=0,0,$C$112*INDEX(Inputs!$C$19:$C$24,MIN(H$119-$C126+1,6))),0)</f>
        <v>0.375</v>
      </c>
      <c r="I127" s="17" t="n">
        <f aca="false">IF($C126&lt;=I$119,IF(I$119-$C126+1&lt;=0,0,$C$112*INDEX(Inputs!$C$19:$C$24,MIN(I$119-$C126+1,6))),0)</f>
        <v>0.4375</v>
      </c>
      <c r="J127" s="17" t="n">
        <f aca="false">IF($C126&lt;=J$119,IF(J$119-$C126+1&lt;=0,0,$C$112*INDEX(Inputs!$C$19:$C$24,MIN(J$119-$C126+1,6))),0)</f>
        <v>0.475</v>
      </c>
      <c r="K127" s="17" t="n">
        <f aca="false">IF($C126&lt;=K$119,IF(K$119-$C126+1&lt;=0,0,$C$112*INDEX(Inputs!$C$19:$C$24,MIN(K$119-$C126+1,6))),0)</f>
        <v>0.5</v>
      </c>
      <c r="L127" s="17" t="n">
        <f aca="false">IF($C126&lt;=L$119,IF(L$119-$C126+1&lt;=0,0,$C$112*INDEX(Inputs!$C$19:$C$24,MIN(L$119-$C126+1,6))),0)</f>
        <v>0.5</v>
      </c>
      <c r="M127" s="17" t="n">
        <f aca="false">IF($C126&lt;=M$119,IF(M$119-$C126+1&lt;=0,0,$C$112*INDEX(Inputs!$C$19:$C$24,MIN(M$119-$C126+1,6))),0)</f>
        <v>0.5</v>
      </c>
      <c r="N127" s="17" t="n">
        <f aca="false">IF($C126&lt;=N$119,IF(N$119-$C126+1&lt;=0,0,$C$112*INDEX(Inputs!$C$19:$C$24,MIN(N$119-$C126+1,6))),0)</f>
        <v>0.5</v>
      </c>
    </row>
    <row r="128" customFormat="false" ht="15" hidden="false" customHeight="false" outlineLevel="0" collapsed="false">
      <c r="B128" s="9" t="s">
        <v>79</v>
      </c>
      <c r="D128" s="25" t="n">
        <f aca="false">D126*D127</f>
        <v>0</v>
      </c>
      <c r="E128" s="25" t="n">
        <f aca="false">E126*E127</f>
        <v>0</v>
      </c>
      <c r="F128" s="25" t="n">
        <f aca="false">F126*F127</f>
        <v>3000</v>
      </c>
      <c r="G128" s="25" t="n">
        <f aca="false">G126*G127</f>
        <v>5500</v>
      </c>
      <c r="H128" s="25" t="n">
        <f aca="false">H126*H127</f>
        <v>7500</v>
      </c>
      <c r="I128" s="25" t="n">
        <f aca="false">I126*I127</f>
        <v>8750</v>
      </c>
      <c r="J128" s="25" t="n">
        <f aca="false">J126*J127</f>
        <v>9500</v>
      </c>
      <c r="K128" s="25" t="n">
        <f aca="false">K126*K127</f>
        <v>10000</v>
      </c>
      <c r="L128" s="25" t="n">
        <f aca="false">L126*L127</f>
        <v>10000</v>
      </c>
      <c r="M128" s="25" t="n">
        <f aca="false">M126*M127</f>
        <v>10000</v>
      </c>
      <c r="N128" s="25" t="n">
        <f aca="false">N126*N127</f>
        <v>10000</v>
      </c>
    </row>
    <row r="129" customFormat="false" ht="15" hidden="false" customHeight="false" outlineLevel="0" collapsed="false">
      <c r="B129" s="9" t="s">
        <v>80</v>
      </c>
      <c r="C129" s="24" t="n">
        <f aca="false">3</f>
        <v>3</v>
      </c>
      <c r="D129" s="25" t="n">
        <f aca="false">IF($C129&lt;=D$119,Inputs!$C$10,0)</f>
        <v>0</v>
      </c>
      <c r="E129" s="25" t="n">
        <f aca="false">IF($C129&lt;=E$119,Inputs!$C$10,0)</f>
        <v>0</v>
      </c>
      <c r="F129" s="25" t="n">
        <f aca="false">IF($C129&lt;=F$119,Inputs!$C$10,0)</f>
        <v>0</v>
      </c>
      <c r="G129" s="25" t="n">
        <f aca="false">IF($C129&lt;=G$119,Inputs!$C$10,0)</f>
        <v>20000</v>
      </c>
      <c r="H129" s="25" t="n">
        <f aca="false">IF($C129&lt;=H$119,Inputs!$C$10,0)</f>
        <v>20000</v>
      </c>
      <c r="I129" s="25" t="n">
        <f aca="false">IF($C129&lt;=I$119,Inputs!$C$10,0)</f>
        <v>20000</v>
      </c>
      <c r="J129" s="25" t="n">
        <f aca="false">IF($C129&lt;=J$119,Inputs!$C$10,0)</f>
        <v>20000</v>
      </c>
      <c r="K129" s="25" t="n">
        <f aca="false">IF($C129&lt;=K$119,Inputs!$C$10,0)</f>
        <v>20000</v>
      </c>
      <c r="L129" s="25" t="n">
        <f aca="false">IF($C129&lt;=L$119,Inputs!$C$10,0)</f>
        <v>20000</v>
      </c>
      <c r="M129" s="25" t="n">
        <f aca="false">IF($C129&lt;=M$119,Inputs!$C$10,0)</f>
        <v>20000</v>
      </c>
      <c r="N129" s="25" t="n">
        <f aca="false">IF($C129&lt;=N$119,Inputs!$C$10,0)</f>
        <v>20000</v>
      </c>
    </row>
    <row r="130" customFormat="false" ht="15" hidden="false" customHeight="false" outlineLevel="0" collapsed="false">
      <c r="B130" s="9" t="s">
        <v>81</v>
      </c>
      <c r="D130" s="17" t="n">
        <f aca="false">IF($C129&lt;=D$119,IF(D$119-$C129+1&lt;=0,0,$C$112*INDEX(Inputs!$C$19:$C$24,MIN(D$119-$C129+1,6))),0)</f>
        <v>0</v>
      </c>
      <c r="E130" s="17" t="n">
        <f aca="false">IF($C129&lt;=E$119,IF(E$119-$C129+1&lt;=0,0,$C$112*INDEX(Inputs!$C$19:$C$24,MIN(E$119-$C129+1,6))),0)</f>
        <v>0</v>
      </c>
      <c r="F130" s="17" t="n">
        <f aca="false">IF($C129&lt;=F$119,IF(F$119-$C129+1&lt;=0,0,$C$112*INDEX(Inputs!$C$19:$C$24,MIN(F$119-$C129+1,6))),0)</f>
        <v>0</v>
      </c>
      <c r="G130" s="17" t="n">
        <f aca="false">IF($C129&lt;=G$119,IF(G$119-$C129+1&lt;=0,0,$C$112*INDEX(Inputs!$C$19:$C$24,MIN(G$119-$C129+1,6))),0)</f>
        <v>0.15</v>
      </c>
      <c r="H130" s="17" t="n">
        <f aca="false">IF($C129&lt;=H$119,IF(H$119-$C129+1&lt;=0,0,$C$112*INDEX(Inputs!$C$19:$C$24,MIN(H$119-$C129+1,6))),0)</f>
        <v>0.275</v>
      </c>
      <c r="I130" s="17" t="n">
        <f aca="false">IF($C129&lt;=I$119,IF(I$119-$C129+1&lt;=0,0,$C$112*INDEX(Inputs!$C$19:$C$24,MIN(I$119-$C129+1,6))),0)</f>
        <v>0.375</v>
      </c>
      <c r="J130" s="17" t="n">
        <f aca="false">IF($C129&lt;=J$119,IF(J$119-$C129+1&lt;=0,0,$C$112*INDEX(Inputs!$C$19:$C$24,MIN(J$119-$C129+1,6))),0)</f>
        <v>0.4375</v>
      </c>
      <c r="K130" s="17" t="n">
        <f aca="false">IF($C129&lt;=K$119,IF(K$119-$C129+1&lt;=0,0,$C$112*INDEX(Inputs!$C$19:$C$24,MIN(K$119-$C129+1,6))),0)</f>
        <v>0.475</v>
      </c>
      <c r="L130" s="17" t="n">
        <f aca="false">IF($C129&lt;=L$119,IF(L$119-$C129+1&lt;=0,0,$C$112*INDEX(Inputs!$C$19:$C$24,MIN(L$119-$C129+1,6))),0)</f>
        <v>0.5</v>
      </c>
      <c r="M130" s="17" t="n">
        <f aca="false">IF($C129&lt;=M$119,IF(M$119-$C129+1&lt;=0,0,$C$112*INDEX(Inputs!$C$19:$C$24,MIN(M$119-$C129+1,6))),0)</f>
        <v>0.5</v>
      </c>
      <c r="N130" s="17" t="n">
        <f aca="false">IF($C129&lt;=N$119,IF(N$119-$C129+1&lt;=0,0,$C$112*INDEX(Inputs!$C$19:$C$24,MIN(N$119-$C129+1,6))),0)</f>
        <v>0.5</v>
      </c>
    </row>
    <row r="131" customFormat="false" ht="15" hidden="false" customHeight="false" outlineLevel="0" collapsed="false">
      <c r="B131" s="9" t="s">
        <v>82</v>
      </c>
      <c r="D131" s="25" t="n">
        <f aca="false">D129*D130</f>
        <v>0</v>
      </c>
      <c r="E131" s="25" t="n">
        <f aca="false">E129*E130</f>
        <v>0</v>
      </c>
      <c r="F131" s="25" t="n">
        <f aca="false">F129*F130</f>
        <v>0</v>
      </c>
      <c r="G131" s="25" t="n">
        <f aca="false">G129*G130</f>
        <v>3000</v>
      </c>
      <c r="H131" s="25" t="n">
        <f aca="false">H129*H130</f>
        <v>5500</v>
      </c>
      <c r="I131" s="25" t="n">
        <f aca="false">I129*I130</f>
        <v>7500</v>
      </c>
      <c r="J131" s="25" t="n">
        <f aca="false">J129*J130</f>
        <v>8750</v>
      </c>
      <c r="K131" s="25" t="n">
        <f aca="false">K129*K130</f>
        <v>9500</v>
      </c>
      <c r="L131" s="25" t="n">
        <f aca="false">L129*L130</f>
        <v>10000</v>
      </c>
      <c r="M131" s="25" t="n">
        <f aca="false">M129*M130</f>
        <v>10000</v>
      </c>
      <c r="N131" s="25" t="n">
        <f aca="false">N129*N130</f>
        <v>10000</v>
      </c>
    </row>
    <row r="133" customFormat="false" ht="15" hidden="false" customHeight="false" outlineLevel="0" collapsed="false">
      <c r="B133" s="22" t="s">
        <v>83</v>
      </c>
      <c r="C133" s="23"/>
      <c r="D133" s="23" t="n">
        <v>0</v>
      </c>
      <c r="E133" s="23" t="n">
        <v>1</v>
      </c>
      <c r="F133" s="23" t="n">
        <v>2</v>
      </c>
      <c r="G133" s="23" t="n">
        <v>3</v>
      </c>
      <c r="H133" s="23" t="n">
        <v>4</v>
      </c>
      <c r="I133" s="23" t="n">
        <v>5</v>
      </c>
      <c r="J133" s="23" t="n">
        <v>6</v>
      </c>
      <c r="K133" s="23" t="n">
        <v>7</v>
      </c>
      <c r="L133" s="23" t="n">
        <v>8</v>
      </c>
      <c r="M133" s="23" t="n">
        <v>9</v>
      </c>
      <c r="N133" s="23" t="n">
        <v>10</v>
      </c>
    </row>
    <row r="134" customFormat="false" ht="15" hidden="false" customHeight="false" outlineLevel="0" collapsed="false">
      <c r="B134" s="9" t="s">
        <v>84</v>
      </c>
      <c r="D134" s="25" t="n">
        <f aca="false">D120+D123+D126+D129</f>
        <v>60000</v>
      </c>
      <c r="E134" s="25" t="n">
        <f aca="false">E120+E123+E126+E129</f>
        <v>80000</v>
      </c>
      <c r="F134" s="25" t="n">
        <f aca="false">F120+F123+F126+F129</f>
        <v>100000</v>
      </c>
      <c r="G134" s="25" t="n">
        <f aca="false">G120+G123+G126+G129</f>
        <v>120000</v>
      </c>
      <c r="H134" s="25" t="n">
        <f aca="false">H120+H123+H126+H129</f>
        <v>120000</v>
      </c>
      <c r="I134" s="25" t="n">
        <f aca="false">I120+I123+I126+I129</f>
        <v>120000</v>
      </c>
      <c r="J134" s="25" t="n">
        <f aca="false">J120+J123+J126+J129</f>
        <v>120000</v>
      </c>
      <c r="K134" s="25" t="n">
        <f aca="false">K120+K123+K126+K129</f>
        <v>120000</v>
      </c>
      <c r="L134" s="25" t="n">
        <f aca="false">L120+L123+L126+L129</f>
        <v>120000</v>
      </c>
      <c r="M134" s="25" t="n">
        <f aca="false">M120+M123+M126+M129</f>
        <v>120000</v>
      </c>
      <c r="N134" s="25" t="n">
        <f aca="false">N120+N123+N126+N129</f>
        <v>120000</v>
      </c>
    </row>
    <row r="135" customFormat="false" ht="15" hidden="false" customHeight="false" outlineLevel="0" collapsed="false">
      <c r="B135" s="9" t="s">
        <v>85</v>
      </c>
      <c r="D135" s="25" t="n">
        <f aca="false">D122+D125+D128+D131</f>
        <v>22500</v>
      </c>
      <c r="E135" s="25" t="n">
        <f aca="false">E122+E125+E128+E131</f>
        <v>29250</v>
      </c>
      <c r="F135" s="25" t="n">
        <f aca="false">F122+F125+F128+F131</f>
        <v>37000</v>
      </c>
      <c r="G135" s="25" t="n">
        <f aca="false">G122+G125+G128+G131</f>
        <v>46000</v>
      </c>
      <c r="H135" s="25" t="n">
        <f aca="false">H122+H125+H128+H131</f>
        <v>51750</v>
      </c>
      <c r="I135" s="25" t="n">
        <f aca="false">I122+I125+I128+I131</f>
        <v>55750</v>
      </c>
      <c r="J135" s="25" t="n">
        <f aca="false">J122+J125+J128+J131</f>
        <v>58250</v>
      </c>
      <c r="K135" s="25" t="n">
        <f aca="false">K122+K125+K128+K131</f>
        <v>59500</v>
      </c>
      <c r="L135" s="25" t="n">
        <f aca="false">L122+L125+L128+L131</f>
        <v>60000</v>
      </c>
      <c r="M135" s="25" t="n">
        <f aca="false">M122+M125+M128+M131</f>
        <v>60000</v>
      </c>
      <c r="N135" s="25" t="n">
        <f aca="false">N122+N125+N128+N131</f>
        <v>60000</v>
      </c>
    </row>
    <row r="136" customFormat="false" ht="15" hidden="false" customHeight="false" outlineLevel="0" collapsed="false">
      <c r="B136" s="9" t="s">
        <v>86</v>
      </c>
      <c r="E136" s="25" t="n">
        <f aca="false">E134-D134</f>
        <v>20000</v>
      </c>
      <c r="F136" s="25" t="n">
        <f aca="false">F134-E134</f>
        <v>20000</v>
      </c>
      <c r="G136" s="25" t="n">
        <f aca="false">G134-F134</f>
        <v>20000</v>
      </c>
      <c r="H136" s="25" t="n">
        <f aca="false">H134-G134</f>
        <v>0</v>
      </c>
      <c r="I136" s="25" t="n">
        <f aca="false">I134-H134</f>
        <v>0</v>
      </c>
      <c r="J136" s="25" t="n">
        <f aca="false">J134-I134</f>
        <v>0</v>
      </c>
      <c r="K136" s="25" t="n">
        <f aca="false">K134-J134</f>
        <v>0</v>
      </c>
      <c r="L136" s="25" t="n">
        <f aca="false">L134-K134</f>
        <v>0</v>
      </c>
      <c r="M136" s="25" t="n">
        <f aca="false">M134-L134</f>
        <v>0</v>
      </c>
      <c r="N136" s="25" t="n">
        <f aca="false">N134-M134</f>
        <v>0</v>
      </c>
    </row>
    <row r="137" customFormat="false" ht="15" hidden="false" customHeight="false" outlineLevel="0" collapsed="false">
      <c r="B137" s="9" t="s">
        <v>87</v>
      </c>
      <c r="E137" s="25" t="n">
        <f aca="false">(E134+D134)/2</f>
        <v>70000</v>
      </c>
      <c r="F137" s="25" t="n">
        <f aca="false">(F134+E134)/2</f>
        <v>90000</v>
      </c>
      <c r="G137" s="25" t="n">
        <f aca="false">(G134+F134)/2</f>
        <v>110000</v>
      </c>
      <c r="H137" s="25" t="n">
        <f aca="false">(H134+G134)/2</f>
        <v>120000</v>
      </c>
      <c r="I137" s="25" t="n">
        <f aca="false">(I134+H134)/2</f>
        <v>120000</v>
      </c>
      <c r="J137" s="25" t="n">
        <f aca="false">(J134+I134)/2</f>
        <v>120000</v>
      </c>
      <c r="K137" s="25" t="n">
        <f aca="false">(K134+J134)/2</f>
        <v>120000</v>
      </c>
      <c r="L137" s="25" t="n">
        <f aca="false">(L134+K134)/2</f>
        <v>120000</v>
      </c>
      <c r="M137" s="25" t="n">
        <f aca="false">(M134+L134)/2</f>
        <v>120000</v>
      </c>
      <c r="N137" s="25" t="n">
        <f aca="false">(N134+M134)/2</f>
        <v>120000</v>
      </c>
    </row>
    <row r="138" customFormat="false" ht="15" hidden="false" customHeight="false" outlineLevel="0" collapsed="false">
      <c r="B138" s="9" t="s">
        <v>88</v>
      </c>
      <c r="E138" s="25" t="n">
        <f aca="false">(E135+D135)/2</f>
        <v>25875</v>
      </c>
      <c r="F138" s="25" t="n">
        <f aca="false">(F135+E135)/2</f>
        <v>33125</v>
      </c>
      <c r="G138" s="25" t="n">
        <f aca="false">(G135+F135)/2</f>
        <v>41500</v>
      </c>
      <c r="H138" s="25" t="n">
        <f aca="false">(H135+G135)/2</f>
        <v>48875</v>
      </c>
      <c r="I138" s="25" t="n">
        <f aca="false">(I135+H135)/2</f>
        <v>53750</v>
      </c>
      <c r="J138" s="25" t="n">
        <f aca="false">(J135+I135)/2</f>
        <v>57000</v>
      </c>
      <c r="K138" s="25" t="n">
        <f aca="false">(K135+J135)/2</f>
        <v>58875</v>
      </c>
      <c r="L138" s="25" t="n">
        <f aca="false">(L135+K135)/2</f>
        <v>59750</v>
      </c>
      <c r="M138" s="25" t="n">
        <f aca="false">(M135+L135)/2</f>
        <v>60000</v>
      </c>
      <c r="N138" s="25" t="n">
        <f aca="false">(N135+M135)/2</f>
        <v>60000</v>
      </c>
    </row>
    <row r="139" customFormat="false" ht="15" hidden="false" customHeight="false" outlineLevel="0" collapsed="false">
      <c r="B139" s="9" t="s">
        <v>89</v>
      </c>
      <c r="E139" s="17" t="n">
        <f aca="false">E135/E134</f>
        <v>0.365625</v>
      </c>
      <c r="F139" s="17" t="n">
        <f aca="false">F135/F134</f>
        <v>0.37</v>
      </c>
      <c r="G139" s="17" t="n">
        <f aca="false">G135/G134</f>
        <v>0.383333333333333</v>
      </c>
      <c r="H139" s="17" t="n">
        <f aca="false">H135/H134</f>
        <v>0.43125</v>
      </c>
      <c r="I139" s="17" t="n">
        <f aca="false">I135/I134</f>
        <v>0.464583333333333</v>
      </c>
      <c r="J139" s="17" t="n">
        <f aca="false">J135/J134</f>
        <v>0.485416666666667</v>
      </c>
      <c r="K139" s="17" t="n">
        <f aca="false">K135/K134</f>
        <v>0.495833333333333</v>
      </c>
      <c r="L139" s="17" t="n">
        <f aca="false">L135/L134</f>
        <v>0.5</v>
      </c>
      <c r="M139" s="17" t="n">
        <f aca="false">M135/M134</f>
        <v>0.5</v>
      </c>
      <c r="N139" s="17" t="n">
        <f aca="false">N135/N134</f>
        <v>0.5</v>
      </c>
    </row>
    <row r="140" customFormat="false" ht="15" hidden="false" customHeight="false" outlineLevel="0" collapsed="false">
      <c r="B140" s="9" t="s">
        <v>90</v>
      </c>
      <c r="E140" s="18" t="n">
        <f aca="false">$C$113*(1+Inputs!$C$26)^(E$119-1)</f>
        <v>40</v>
      </c>
      <c r="F140" s="18" t="n">
        <f aca="false">$C$113*(1+Inputs!$C$26)^(F$119-1)</f>
        <v>40.8</v>
      </c>
      <c r="G140" s="18" t="n">
        <f aca="false">$C$113*(1+Inputs!$C$26)^(G$119-1)</f>
        <v>41.616</v>
      </c>
      <c r="H140" s="18" t="n">
        <f aca="false">$C$113*(1+Inputs!$C$26)^(H$119-1)</f>
        <v>42.44832</v>
      </c>
      <c r="I140" s="18" t="n">
        <f aca="false">$C$113*(1+Inputs!$C$26)^(I$119-1)</f>
        <v>43.2972864</v>
      </c>
      <c r="J140" s="18" t="n">
        <f aca="false">$C$113*(1+Inputs!$C$26)^(J$119-1)</f>
        <v>44.163232128</v>
      </c>
      <c r="K140" s="18" t="n">
        <f aca="false">$C$113*(1+Inputs!$C$26)^(K$119-1)</f>
        <v>45.04649677056</v>
      </c>
      <c r="L140" s="18" t="n">
        <f aca="false">$C$113*(1+Inputs!$C$26)^(L$119-1)</f>
        <v>45.9474267059712</v>
      </c>
      <c r="M140" s="18" t="n">
        <f aca="false">$C$113*(1+Inputs!$C$26)^(M$119-1)</f>
        <v>46.8663752400906</v>
      </c>
      <c r="N140" s="18" t="n">
        <f aca="false">$C$113*(1+Inputs!$C$26)^(N$119-1)</f>
        <v>47.8037027448924</v>
      </c>
    </row>
    <row r="141" customFormat="false" ht="15" hidden="false" customHeight="false" outlineLevel="0" collapsed="false">
      <c r="B141" s="9" t="s">
        <v>91</v>
      </c>
      <c r="E141" s="18" t="n">
        <f aca="false">E138*E140*12/1000000</f>
        <v>12.42</v>
      </c>
      <c r="F141" s="18" t="n">
        <f aca="false">F138*F140*12/1000000</f>
        <v>16.218</v>
      </c>
      <c r="G141" s="18" t="n">
        <f aca="false">G138*G140*12/1000000</f>
        <v>20.724768</v>
      </c>
      <c r="H141" s="18" t="n">
        <f aca="false">H138*H140*12/1000000</f>
        <v>24.89593968</v>
      </c>
      <c r="I141" s="18" t="n">
        <f aca="false">I138*I140*12/1000000</f>
        <v>27.926749728</v>
      </c>
      <c r="J141" s="18" t="n">
        <f aca="false">J138*J140*12/1000000</f>
        <v>30.207650775552</v>
      </c>
      <c r="K141" s="18" t="n">
        <f aca="false">K138*K140*12/1000000</f>
        <v>31.8253499684006</v>
      </c>
      <c r="L141" s="18" t="n">
        <f aca="false">L138*L140*12/1000000</f>
        <v>32.9443049481814</v>
      </c>
      <c r="M141" s="18" t="n">
        <f aca="false">M138*M140*12/1000000</f>
        <v>33.7437901728653</v>
      </c>
      <c r="N141" s="18" t="n">
        <f aca="false">N138*N140*12/1000000</f>
        <v>34.4186659763226</v>
      </c>
    </row>
    <row r="142" customFormat="false" ht="15" hidden="false" customHeight="false" outlineLevel="0" collapsed="false">
      <c r="B142" s="9" t="s">
        <v>92</v>
      </c>
      <c r="E142" s="18" t="n">
        <f aca="false">E138*$C$114*(1+Inputs!$C$31)^(E$119-1)*12/1000000</f>
        <v>1.5525</v>
      </c>
      <c r="F142" s="18" t="n">
        <f aca="false">F138*$C$114*(1+Inputs!$C$31)^(F$119-1)*12/1000000</f>
        <v>2.0371875</v>
      </c>
      <c r="G142" s="18" t="n">
        <f aca="false">G138*$C$114*(1+Inputs!$C$31)^(G$119-1)*12/1000000</f>
        <v>2.61605625</v>
      </c>
      <c r="H142" s="18" t="n">
        <f aca="false">H138*$C$114*(1+Inputs!$C$31)^(H$119-1)*12/1000000</f>
        <v>3.1579817578125</v>
      </c>
      <c r="I142" s="18" t="n">
        <f aca="false">I138*$C$114*(1+Inputs!$C$31)^(I$119-1)*12/1000000</f>
        <v>3.55979657226562</v>
      </c>
      <c r="J142" s="18" t="n">
        <f aca="false">J138*$C$114*(1+Inputs!$C$31)^(J$119-1)*12/1000000</f>
        <v>3.86941608808594</v>
      </c>
      <c r="K142" s="18" t="n">
        <f aca="false">K138*$C$114*(1+Inputs!$C$31)^(K$119-1)*12/1000000</f>
        <v>4.09661699983703</v>
      </c>
      <c r="L142" s="18" t="n">
        <f aca="false">L138*$C$114*(1+Inputs!$C$31)^(L$119-1)*12/1000000</f>
        <v>4.26143842690054</v>
      </c>
      <c r="M142" s="18" t="n">
        <f aca="false">M138*$C$114*(1+Inputs!$C$31)^(M$119-1)*12/1000000</f>
        <v>4.3862504310357</v>
      </c>
      <c r="N142" s="18" t="n">
        <f aca="false">N138*$C$114*(1+Inputs!$C$31)^(N$119-1)*12/1000000</f>
        <v>4.4959066918116</v>
      </c>
    </row>
    <row r="143" customFormat="false" ht="15" hidden="false" customHeight="false" outlineLevel="0" collapsed="false">
      <c r="B143" s="9" t="s">
        <v>93</v>
      </c>
      <c r="E143" s="18" t="n">
        <f aca="false">E137*Inputs!$C$29*(1+Inputs!$C$31)^(E$119-1)*12/1000000</f>
        <v>2.52</v>
      </c>
      <c r="F143" s="18" t="n">
        <f aca="false">F137*Inputs!$C$29*(1+Inputs!$C$31)^(F$119-1)*12/1000000</f>
        <v>3.321</v>
      </c>
      <c r="G143" s="18" t="n">
        <f aca="false">G137*Inputs!$C$29*(1+Inputs!$C$31)^(G$119-1)*12/1000000</f>
        <v>4.160475</v>
      </c>
      <c r="H143" s="18" t="n">
        <f aca="false">H137*Inputs!$C$29*(1+Inputs!$C$31)^(H$119-1)*12/1000000</f>
        <v>4.6521675</v>
      </c>
      <c r="I143" s="18" t="n">
        <f aca="false">I137*Inputs!$C$29*(1+Inputs!$C$31)^(I$119-1)*12/1000000</f>
        <v>4.7684716875</v>
      </c>
      <c r="J143" s="18" t="n">
        <f aca="false">J137*Inputs!$C$29*(1+Inputs!$C$31)^(J$119-1)*12/1000000</f>
        <v>4.8876834796875</v>
      </c>
      <c r="K143" s="18" t="n">
        <f aca="false">K137*Inputs!$C$29*(1+Inputs!$C$31)^(K$119-1)*12/1000000</f>
        <v>5.00987556667969</v>
      </c>
      <c r="L143" s="18" t="n">
        <f aca="false">L137*Inputs!$C$29*(1+Inputs!$C$31)^(L$119-1)*12/1000000</f>
        <v>5.13512245584668</v>
      </c>
      <c r="M143" s="18" t="n">
        <f aca="false">M137*Inputs!$C$29*(1+Inputs!$C$31)^(M$119-1)*12/1000000</f>
        <v>5.26350051724284</v>
      </c>
      <c r="N143" s="18" t="n">
        <f aca="false">N137*Inputs!$C$29*(1+Inputs!$C$31)^(N$119-1)*12/1000000</f>
        <v>5.39508803017391</v>
      </c>
    </row>
    <row r="144" customFormat="false" ht="15" hidden="false" customHeight="false" outlineLevel="0" collapsed="false">
      <c r="B144" s="9" t="s">
        <v>94</v>
      </c>
      <c r="E144" s="18" t="n">
        <f aca="false">$C$115*(1+Inputs!$C$32)^(E$119-1)</f>
        <v>3</v>
      </c>
      <c r="F144" s="18" t="n">
        <f aca="false">$C$115*(1+Inputs!$C$32)^(F$119-1)</f>
        <v>3.09</v>
      </c>
      <c r="G144" s="18" t="n">
        <f aca="false">$C$115*(1+Inputs!$C$32)^(G$119-1)</f>
        <v>3.1827</v>
      </c>
      <c r="H144" s="18" t="n">
        <f aca="false">$C$115*(1+Inputs!$C$32)^(H$119-1)</f>
        <v>3.278181</v>
      </c>
      <c r="I144" s="18" t="n">
        <f aca="false">$C$115*(1+Inputs!$C$32)^(I$119-1)</f>
        <v>3.37652643</v>
      </c>
      <c r="J144" s="18" t="n">
        <f aca="false">$C$115*(1+Inputs!$C$32)^(J$119-1)</f>
        <v>3.4778222229</v>
      </c>
      <c r="K144" s="18" t="n">
        <f aca="false">$C$115*(1+Inputs!$C$32)^(K$119-1)</f>
        <v>3.582156889587</v>
      </c>
      <c r="L144" s="18" t="n">
        <f aca="false">$C$115*(1+Inputs!$C$32)^(L$119-1)</f>
        <v>3.68962159627461</v>
      </c>
      <c r="M144" s="18" t="n">
        <f aca="false">$C$115*(1+Inputs!$C$32)^(M$119-1)</f>
        <v>3.80031024416285</v>
      </c>
      <c r="N144" s="18" t="n">
        <f aca="false">$C$115*(1+Inputs!$C$32)^(N$119-1)</f>
        <v>3.91431955148773</v>
      </c>
    </row>
    <row r="145" customFormat="false" ht="15" hidden="false" customHeight="false" outlineLevel="0" collapsed="false">
      <c r="B145" s="26" t="s">
        <v>95</v>
      </c>
      <c r="E145" s="27" t="n">
        <f aca="false">E141-E142-E143-E144</f>
        <v>5.3475</v>
      </c>
      <c r="F145" s="27" t="n">
        <f aca="false">F141-F142-F143-F144</f>
        <v>7.7698125</v>
      </c>
      <c r="G145" s="27" t="n">
        <f aca="false">G141-G142-G143-G144</f>
        <v>10.76553675</v>
      </c>
      <c r="H145" s="27" t="n">
        <f aca="false">H141-H142-H143-H144</f>
        <v>13.8076094221875</v>
      </c>
      <c r="I145" s="27" t="n">
        <f aca="false">I141-I142-I143-I144</f>
        <v>16.2219550382344</v>
      </c>
      <c r="J145" s="27" t="n">
        <f aca="false">J141-J142-J143-J144</f>
        <v>17.9727289848786</v>
      </c>
      <c r="K145" s="27" t="n">
        <f aca="false">K141-K142-K143-K144</f>
        <v>19.1367005122969</v>
      </c>
      <c r="L145" s="27" t="n">
        <f aca="false">L141-L142-L143-L144</f>
        <v>19.8581224691595</v>
      </c>
      <c r="M145" s="27" t="n">
        <f aca="false">M141-M142-M143-M144</f>
        <v>20.2937289804239</v>
      </c>
      <c r="N145" s="27" t="n">
        <f aca="false">N141-N142-N143-N144</f>
        <v>20.6133517028493</v>
      </c>
    </row>
    <row r="146" customFormat="false" ht="15" hidden="false" customHeight="false" outlineLevel="0" collapsed="false">
      <c r="B146" s="9" t="s">
        <v>96</v>
      </c>
      <c r="E146" s="25" t="n">
        <f aca="false">E135-D135</f>
        <v>6750</v>
      </c>
      <c r="F146" s="25" t="n">
        <f aca="false">F135-E135</f>
        <v>7750</v>
      </c>
      <c r="G146" s="25" t="n">
        <f aca="false">G135-F135</f>
        <v>9000</v>
      </c>
      <c r="H146" s="25" t="n">
        <f aca="false">H135-G135</f>
        <v>5750</v>
      </c>
      <c r="I146" s="25" t="n">
        <f aca="false">I135-H135</f>
        <v>4000</v>
      </c>
      <c r="J146" s="25" t="n">
        <f aca="false">J135-I135</f>
        <v>2500</v>
      </c>
      <c r="K146" s="25" t="n">
        <f aca="false">K135-J135</f>
        <v>1250</v>
      </c>
      <c r="L146" s="25" t="n">
        <f aca="false">L135-K135</f>
        <v>500</v>
      </c>
      <c r="M146" s="25" t="n">
        <f aca="false">M135-L135</f>
        <v>0</v>
      </c>
      <c r="N146" s="25" t="n">
        <f aca="false">N135-M135</f>
        <v>0</v>
      </c>
    </row>
    <row r="147" customFormat="false" ht="15" hidden="false" customHeight="false" outlineLevel="0" collapsed="false">
      <c r="B147" s="9" t="s">
        <v>97</v>
      </c>
      <c r="E147" s="25" t="n">
        <f aca="false">E138*$C$116*12</f>
        <v>1552.5</v>
      </c>
      <c r="F147" s="25" t="n">
        <f aca="false">F138*$C$116*12</f>
        <v>1987.5</v>
      </c>
      <c r="G147" s="25" t="n">
        <f aca="false">G138*$C$116*12</f>
        <v>2490</v>
      </c>
      <c r="H147" s="25" t="n">
        <f aca="false">H138*$C$116*12</f>
        <v>2932.5</v>
      </c>
      <c r="I147" s="25" t="n">
        <f aca="false">I138*$C$116*12</f>
        <v>3225</v>
      </c>
      <c r="J147" s="25" t="n">
        <f aca="false">J138*$C$116*12</f>
        <v>3420</v>
      </c>
      <c r="K147" s="25" t="n">
        <f aca="false">K138*$C$116*12</f>
        <v>3532.5</v>
      </c>
      <c r="L147" s="25" t="n">
        <f aca="false">L138*$C$116*12</f>
        <v>3585</v>
      </c>
      <c r="M147" s="25" t="n">
        <f aca="false">M138*$C$116*12</f>
        <v>3600</v>
      </c>
      <c r="N147" s="25" t="n">
        <f aca="false">N138*$C$116*12</f>
        <v>3600</v>
      </c>
    </row>
    <row r="148" customFormat="false" ht="15" hidden="false" customHeight="false" outlineLevel="0" collapsed="false">
      <c r="B148" s="9" t="s">
        <v>98</v>
      </c>
      <c r="E148" s="25" t="n">
        <f aca="false">E146+E147</f>
        <v>8302.5</v>
      </c>
      <c r="F148" s="25" t="n">
        <f aca="false">F146+F147</f>
        <v>9737.5</v>
      </c>
      <c r="G148" s="25" t="n">
        <f aca="false">G146+G147</f>
        <v>11490</v>
      </c>
      <c r="H148" s="25" t="n">
        <f aca="false">H146+H147</f>
        <v>8682.5</v>
      </c>
      <c r="I148" s="25" t="n">
        <f aca="false">I146+I147</f>
        <v>7225</v>
      </c>
      <c r="J148" s="25" t="n">
        <f aca="false">J146+J147</f>
        <v>5920</v>
      </c>
      <c r="K148" s="25" t="n">
        <f aca="false">K146+K147</f>
        <v>4782.5</v>
      </c>
      <c r="L148" s="25" t="n">
        <f aca="false">L146+L147</f>
        <v>4085</v>
      </c>
      <c r="M148" s="25" t="n">
        <f aca="false">M146+M147</f>
        <v>3600</v>
      </c>
      <c r="N148" s="25" t="n">
        <f aca="false">N146+N147</f>
        <v>3600</v>
      </c>
    </row>
    <row r="149" customFormat="false" ht="15" hidden="false" customHeight="false" outlineLevel="0" collapsed="false">
      <c r="B149" s="9" t="s">
        <v>99</v>
      </c>
      <c r="E149" s="28" t="n">
        <f aca="false">(1+Inputs!$C$12)^(E$119-1)</f>
        <v>1</v>
      </c>
      <c r="F149" s="28" t="n">
        <f aca="false">(1+Inputs!$C$12)^(F$119-1)</f>
        <v>1.03</v>
      </c>
      <c r="G149" s="28" t="n">
        <f aca="false">(1+Inputs!$C$12)^(G$119-1)</f>
        <v>1.0609</v>
      </c>
      <c r="H149" s="28" t="n">
        <f aca="false">(1+Inputs!$C$12)^(H$119-1)</f>
        <v>1.092727</v>
      </c>
      <c r="I149" s="28" t="n">
        <f aca="false">(1+Inputs!$C$12)^(I$119-1)</f>
        <v>1.12550881</v>
      </c>
      <c r="J149" s="28" t="n">
        <f aca="false">(1+Inputs!$C$12)^(J$119-1)</f>
        <v>1.1592740743</v>
      </c>
      <c r="K149" s="28" t="n">
        <f aca="false">(1+Inputs!$C$12)^(K$119-1)</f>
        <v>1.194052296529</v>
      </c>
      <c r="L149" s="28" t="n">
        <f aca="false">(1+Inputs!$C$12)^(L$119-1)</f>
        <v>1.22987386542487</v>
      </c>
      <c r="M149" s="28" t="n">
        <f aca="false">(1+Inputs!$C$12)^(M$119-1)</f>
        <v>1.26677008138762</v>
      </c>
      <c r="N149" s="28" t="n">
        <f aca="false">(1+Inputs!$C$12)^(N$119-1)</f>
        <v>1.30477318382925</v>
      </c>
    </row>
    <row r="150" customFormat="false" ht="15" hidden="false" customHeight="false" outlineLevel="0" collapsed="false">
      <c r="B150" s="9" t="s">
        <v>100</v>
      </c>
      <c r="E150" s="18" t="n">
        <f aca="false">E136*$C$117*E149/1000000</f>
        <v>23</v>
      </c>
      <c r="F150" s="18" t="n">
        <f aca="false">F136*$C$117*F149/1000000</f>
        <v>23.69</v>
      </c>
      <c r="G150" s="18" t="n">
        <f aca="false">G136*$C$117*G149/1000000</f>
        <v>24.4007</v>
      </c>
      <c r="H150" s="18" t="n">
        <f aca="false">H136*$C$117*H149/1000000</f>
        <v>0</v>
      </c>
      <c r="I150" s="18" t="n">
        <f aca="false">I136*$C$117*I149/1000000</f>
        <v>0</v>
      </c>
      <c r="J150" s="18" t="n">
        <f aca="false">J136*$C$117*J149/1000000</f>
        <v>0</v>
      </c>
      <c r="K150" s="18" t="n">
        <f aca="false">K136*$C$117*K149/1000000</f>
        <v>0</v>
      </c>
      <c r="L150" s="18" t="n">
        <f aca="false">L136*$C$117*L149/1000000</f>
        <v>0</v>
      </c>
      <c r="M150" s="18" t="n">
        <f aca="false">M136*$C$117*M149/1000000</f>
        <v>0</v>
      </c>
      <c r="N150" s="18" t="n">
        <f aca="false">N136*$C$117*N149/1000000</f>
        <v>0</v>
      </c>
    </row>
    <row r="151" customFormat="false" ht="15" hidden="false" customHeight="false" outlineLevel="0" collapsed="false">
      <c r="B151" s="9" t="s">
        <v>101</v>
      </c>
      <c r="E151" s="18" t="n">
        <f aca="false">(MAX(E146,0)*Inputs!$C$13+E147*Inputs!$C$14)*E149/1000000</f>
        <v>5.0355</v>
      </c>
      <c r="F151" s="18" t="n">
        <f aca="false">(MAX(F146,0)*Inputs!$C$13+F147*Inputs!$C$14)*F149/1000000</f>
        <v>5.997175</v>
      </c>
      <c r="G151" s="18" t="n">
        <f aca="false">(MAX(G146,0)*Inputs!$C$13+G147*Inputs!$C$14)*G149/1000000</f>
        <v>7.2119982</v>
      </c>
      <c r="H151" s="18" t="n">
        <f aca="false">(MAX(H146,0)*Inputs!$C$13+H147*Inputs!$C$14)*H149/1000000</f>
        <v>5.0391105605</v>
      </c>
      <c r="I151" s="18" t="n">
        <f aca="false">(MAX(I146,0)*Inputs!$C$13+I147*Inputs!$C$14)*I149/1000000</f>
        <v>3.87737785045</v>
      </c>
      <c r="J151" s="18" t="n">
        <f aca="false">(MAX(J146,0)*Inputs!$C$13+J147*Inputs!$C$14)*J149/1000000</f>
        <v>2.8216730968462</v>
      </c>
      <c r="K151" s="18" t="n">
        <f aca="false">(MAX(K146,0)*Inputs!$C$13+K147*Inputs!$C$14)*K149/1000000</f>
        <v>1.88839370696061</v>
      </c>
      <c r="L151" s="18" t="n">
        <f aca="false">(MAX(L146,0)*Inputs!$C$13+L147*Inputs!$C$14)*L149/1000000</f>
        <v>1.31227541440834</v>
      </c>
      <c r="M151" s="18" t="n">
        <f aca="false">(MAX(M146,0)*Inputs!$C$13+M147*Inputs!$C$14)*M149/1000000</f>
        <v>0.912074458599084</v>
      </c>
      <c r="N151" s="18" t="n">
        <f aca="false">(MAX(N146,0)*Inputs!$C$13+N147*Inputs!$C$14)*N149/1000000</f>
        <v>0.939436692357056</v>
      </c>
    </row>
    <row r="152" customFormat="false" ht="15" hidden="false" customHeight="false" outlineLevel="0" collapsed="false">
      <c r="B152" s="9" t="s">
        <v>102</v>
      </c>
      <c r="E152" s="18" t="n">
        <f aca="false">E134*Inputs!$C$15*E149/1000000</f>
        <v>1.2</v>
      </c>
      <c r="F152" s="18" t="n">
        <f aca="false">F134*Inputs!$C$15*F149/1000000</f>
        <v>1.545</v>
      </c>
      <c r="G152" s="18" t="n">
        <f aca="false">G134*Inputs!$C$15*G149/1000000</f>
        <v>1.90962</v>
      </c>
      <c r="H152" s="18" t="n">
        <f aca="false">H134*Inputs!$C$15*H149/1000000</f>
        <v>1.9669086</v>
      </c>
      <c r="I152" s="18" t="n">
        <f aca="false">I134*Inputs!$C$15*I149/1000000</f>
        <v>2.025915858</v>
      </c>
      <c r="J152" s="18" t="n">
        <f aca="false">J134*Inputs!$C$15*J149/1000000</f>
        <v>2.08669333374</v>
      </c>
      <c r="K152" s="18" t="n">
        <f aca="false">K134*Inputs!$C$15*K149/1000000</f>
        <v>2.1492941337522</v>
      </c>
      <c r="L152" s="18" t="n">
        <f aca="false">L134*Inputs!$C$15*L149/1000000</f>
        <v>2.21377295776477</v>
      </c>
      <c r="M152" s="18" t="n">
        <f aca="false">M134*Inputs!$C$15*M149/1000000</f>
        <v>2.28018614649771</v>
      </c>
      <c r="N152" s="18" t="n">
        <f aca="false">N134*Inputs!$C$15*N149/1000000</f>
        <v>2.34859173089264</v>
      </c>
    </row>
    <row r="153" customFormat="false" ht="15" hidden="false" customHeight="false" outlineLevel="0" collapsed="false">
      <c r="B153" s="26" t="s">
        <v>103</v>
      </c>
      <c r="E153" s="27" t="n">
        <f aca="false">E145-E150-E151-E152</f>
        <v>-23.888</v>
      </c>
      <c r="F153" s="27" t="n">
        <f aca="false">F145-F150-F151-F152</f>
        <v>-23.4623625</v>
      </c>
      <c r="G153" s="27" t="n">
        <f aca="false">G145-G150-G151-G152</f>
        <v>-22.75678145</v>
      </c>
      <c r="H153" s="27" t="n">
        <f aca="false">H145-H150-H151-H152</f>
        <v>6.80159026168751</v>
      </c>
      <c r="I153" s="27" t="n">
        <f aca="false">I145-I150-I151-I152</f>
        <v>10.3186613297844</v>
      </c>
      <c r="J153" s="27" t="n">
        <f aca="false">J145-J150-J151-J152</f>
        <v>13.0643625542924</v>
      </c>
      <c r="K153" s="27" t="n">
        <f aca="false">K145-K150-K151-K152</f>
        <v>15.0990126715841</v>
      </c>
      <c r="L153" s="27" t="n">
        <f aca="false">L145-L150-L151-L152</f>
        <v>16.3320740969864</v>
      </c>
      <c r="M153" s="27" t="n">
        <f aca="false">M145-M150-M151-M152</f>
        <v>17.1014683753271</v>
      </c>
      <c r="N153" s="27" t="n">
        <f aca="false">N145-N150-N151-N152</f>
        <v>17.3253232795996</v>
      </c>
    </row>
    <row r="154" customFormat="false" ht="15" hidden="false" customHeight="false" outlineLevel="0" collapsed="false">
      <c r="B154" s="9" t="s">
        <v>104</v>
      </c>
      <c r="C154" s="18" t="n">
        <f aca="false">Inputs!$C$42*(1+Inputs!$C$43)</f>
        <v>132.6</v>
      </c>
    </row>
    <row r="155" customFormat="false" ht="15" hidden="false" customHeight="false" outlineLevel="0" collapsed="false">
      <c r="B155" s="26" t="s">
        <v>105</v>
      </c>
      <c r="C155" s="27" t="n">
        <f aca="false">N145*$C$118*(1-Inputs!$C$45)</f>
        <v>284.258119982292</v>
      </c>
    </row>
    <row r="156" customFormat="false" ht="15" hidden="false" customHeight="false" outlineLevel="0" collapsed="false">
      <c r="B156" s="26" t="s">
        <v>106</v>
      </c>
      <c r="D156" s="27" t="n">
        <f aca="false">-$C$154</f>
        <v>-132.6</v>
      </c>
      <c r="E156" s="27" t="n">
        <f aca="false">E153</f>
        <v>-23.888</v>
      </c>
      <c r="F156" s="27" t="n">
        <f aca="false">F153</f>
        <v>-23.4623625</v>
      </c>
      <c r="G156" s="27" t="n">
        <f aca="false">G153</f>
        <v>-22.75678145</v>
      </c>
      <c r="H156" s="27" t="n">
        <f aca="false">H153</f>
        <v>6.80159026168751</v>
      </c>
      <c r="I156" s="27" t="n">
        <f aca="false">I153</f>
        <v>10.3186613297844</v>
      </c>
      <c r="J156" s="27" t="n">
        <f aca="false">J153</f>
        <v>13.0643625542924</v>
      </c>
      <c r="K156" s="27" t="n">
        <f aca="false">K153</f>
        <v>15.0990126715841</v>
      </c>
      <c r="L156" s="27" t="n">
        <f aca="false">L153</f>
        <v>16.3320740969864</v>
      </c>
      <c r="M156" s="27" t="n">
        <f aca="false">M153</f>
        <v>17.1014683753271</v>
      </c>
      <c r="N156" s="27" t="n">
        <f aca="false">N153+$C$155</f>
        <v>301.583443261892</v>
      </c>
    </row>
    <row r="158" customFormat="false" ht="15" hidden="false" customHeight="false" outlineLevel="0" collapsed="false">
      <c r="B158" s="26" t="s">
        <v>107</v>
      </c>
      <c r="C158" s="29" t="n">
        <f aca="false">IRR(D156:N156,0.08)</f>
        <v>0.0755216063175752</v>
      </c>
    </row>
    <row r="159" customFormat="false" ht="15" hidden="false" customHeight="false" outlineLevel="0" collapsed="false">
      <c r="B159" s="9" t="s">
        <v>108</v>
      </c>
      <c r="C159" s="30" t="n">
        <f aca="false">SUMIF(D156:N156,"&gt;0")/-SUMIF(D156:N156,"&lt;0")</f>
        <v>1.87610858276095</v>
      </c>
    </row>
    <row r="160" customFormat="false" ht="15" hidden="false" customHeight="false" outlineLevel="0" collapsed="false">
      <c r="B160" s="9" t="s">
        <v>109</v>
      </c>
      <c r="C160" s="18" t="n">
        <f aca="false">SUM(E150:N150)</f>
        <v>71.0907</v>
      </c>
    </row>
    <row r="161" customFormat="false" ht="15" hidden="false" customHeight="false" outlineLevel="0" collapsed="false">
      <c r="B161" s="9" t="s">
        <v>110</v>
      </c>
      <c r="C161" s="18" t="n">
        <f aca="false">N145</f>
        <v>20.6133517028493</v>
      </c>
    </row>
    <row r="162" customFormat="false" ht="15" hidden="false" customHeight="false" outlineLevel="0" collapsed="false">
      <c r="B162" s="9" t="s">
        <v>111</v>
      </c>
      <c r="C162" s="17" t="n">
        <f aca="false">N139</f>
        <v>0.5</v>
      </c>
    </row>
    <row r="164" customFormat="false" ht="15" hidden="false" customHeight="false" outlineLevel="0" collapsed="false">
      <c r="B164" s="7" t="s">
        <v>122</v>
      </c>
      <c r="C164" s="8"/>
      <c r="D164" s="8"/>
      <c r="E164" s="8"/>
      <c r="F164" s="8"/>
      <c r="G164" s="8"/>
      <c r="H164" s="8"/>
      <c r="I164" s="8"/>
      <c r="J164" s="8"/>
      <c r="K164" s="8"/>
      <c r="L164" s="8"/>
      <c r="M164" s="8"/>
      <c r="N164" s="8"/>
    </row>
    <row r="165" customFormat="false" ht="15" hidden="false" customHeight="false" outlineLevel="0" collapsed="false">
      <c r="B165" s="9" t="s">
        <v>50</v>
      </c>
      <c r="C165" s="13" t="n">
        <v>0.55</v>
      </c>
    </row>
    <row r="166" customFormat="false" ht="15" hidden="false" customHeight="false" outlineLevel="0" collapsed="false">
      <c r="B166" s="9" t="s">
        <v>64</v>
      </c>
      <c r="C166" s="18" t="n">
        <f aca="false">Inputs!$C$35</f>
        <v>40</v>
      </c>
    </row>
    <row r="167" customFormat="false" ht="15" hidden="false" customHeight="false" outlineLevel="0" collapsed="false">
      <c r="B167" s="9" t="s">
        <v>65</v>
      </c>
      <c r="C167" s="18" t="n">
        <f aca="false">Inputs!$C$37</f>
        <v>5</v>
      </c>
    </row>
    <row r="168" customFormat="false" ht="15" hidden="false" customHeight="false" outlineLevel="0" collapsed="false">
      <c r="B168" s="9" t="s">
        <v>66</v>
      </c>
      <c r="C168" s="18" t="n">
        <f aca="false">Inputs!$C$38</f>
        <v>3</v>
      </c>
    </row>
    <row r="169" customFormat="false" ht="15" hidden="false" customHeight="false" outlineLevel="0" collapsed="false">
      <c r="B169" s="9" t="s">
        <v>67</v>
      </c>
      <c r="C169" s="19" t="n">
        <f aca="false">Inputs!$C$39</f>
        <v>0.005</v>
      </c>
    </row>
    <row r="170" customFormat="false" ht="15" hidden="false" customHeight="false" outlineLevel="0" collapsed="false">
      <c r="B170" s="9" t="s">
        <v>68</v>
      </c>
      <c r="C170" s="20" t="n">
        <f aca="false">Inputs!$C$11</f>
        <v>1150</v>
      </c>
    </row>
    <row r="171" customFormat="false" ht="15" hidden="false" customHeight="false" outlineLevel="0" collapsed="false">
      <c r="B171" s="9" t="s">
        <v>57</v>
      </c>
      <c r="C171" s="21" t="n">
        <f aca="false">Inputs!$C$44</f>
        <v>14</v>
      </c>
    </row>
    <row r="172" customFormat="false" ht="15" hidden="false" customHeight="false" outlineLevel="0" collapsed="false">
      <c r="B172" s="22" t="s">
        <v>69</v>
      </c>
      <c r="C172" s="23" t="s">
        <v>70</v>
      </c>
      <c r="D172" s="23" t="n">
        <v>0</v>
      </c>
      <c r="E172" s="23" t="n">
        <v>1</v>
      </c>
      <c r="F172" s="23" t="n">
        <v>2</v>
      </c>
      <c r="G172" s="23" t="n">
        <v>3</v>
      </c>
      <c r="H172" s="23" t="n">
        <v>4</v>
      </c>
      <c r="I172" s="23" t="n">
        <v>5</v>
      </c>
      <c r="J172" s="23" t="n">
        <v>6</v>
      </c>
      <c r="K172" s="23" t="n">
        <v>7</v>
      </c>
      <c r="L172" s="23" t="n">
        <v>8</v>
      </c>
      <c r="M172" s="23" t="n">
        <v>9</v>
      </c>
      <c r="N172" s="23" t="n">
        <v>10</v>
      </c>
    </row>
    <row r="173" customFormat="false" ht="15" hidden="false" customHeight="false" outlineLevel="0" collapsed="false">
      <c r="B173" s="9" t="s">
        <v>71</v>
      </c>
      <c r="C173" s="24" t="n">
        <f aca="false">1-Inputs!$C$7</f>
        <v>-2</v>
      </c>
      <c r="D173" s="25" t="n">
        <f aca="false">IF($C173&lt;=D$172,Inputs!$C$6,0)</f>
        <v>60000</v>
      </c>
      <c r="E173" s="25" t="n">
        <f aca="false">IF($C173&lt;=E$172,Inputs!$C$6,0)</f>
        <v>60000</v>
      </c>
      <c r="F173" s="25" t="n">
        <f aca="false">IF($C173&lt;=F$172,Inputs!$C$6,0)</f>
        <v>60000</v>
      </c>
      <c r="G173" s="25" t="n">
        <f aca="false">IF($C173&lt;=G$172,Inputs!$C$6,0)</f>
        <v>60000</v>
      </c>
      <c r="H173" s="25" t="n">
        <f aca="false">IF($C173&lt;=H$172,Inputs!$C$6,0)</f>
        <v>60000</v>
      </c>
      <c r="I173" s="25" t="n">
        <f aca="false">IF($C173&lt;=I$172,Inputs!$C$6,0)</f>
        <v>60000</v>
      </c>
      <c r="J173" s="25" t="n">
        <f aca="false">IF($C173&lt;=J$172,Inputs!$C$6,0)</f>
        <v>60000</v>
      </c>
      <c r="K173" s="25" t="n">
        <f aca="false">IF($C173&lt;=K$172,Inputs!$C$6,0)</f>
        <v>60000</v>
      </c>
      <c r="L173" s="25" t="n">
        <f aca="false">IF($C173&lt;=L$172,Inputs!$C$6,0)</f>
        <v>60000</v>
      </c>
      <c r="M173" s="25" t="n">
        <f aca="false">IF($C173&lt;=M$172,Inputs!$C$6,0)</f>
        <v>60000</v>
      </c>
      <c r="N173" s="25" t="n">
        <f aca="false">IF($C173&lt;=N$172,Inputs!$C$6,0)</f>
        <v>60000</v>
      </c>
    </row>
    <row r="174" customFormat="false" ht="15" hidden="false" customHeight="false" outlineLevel="0" collapsed="false">
      <c r="B174" s="9" t="s">
        <v>72</v>
      </c>
      <c r="D174" s="17" t="n">
        <f aca="false">IF($C173&lt;=D$172,IF(D$172-$C173+1&lt;=0,0,$C$165*INDEX(Inputs!$C$19:$C$24,MIN(D$172-$C173+1,6))),0)</f>
        <v>0.4125</v>
      </c>
      <c r="E174" s="17" t="n">
        <f aca="false">IF($C173&lt;=E$172,IF(E$172-$C173+1&lt;=0,0,$C$165*INDEX(Inputs!$C$19:$C$24,MIN(E$172-$C173+1,6))),0)</f>
        <v>0.48125</v>
      </c>
      <c r="F174" s="17" t="n">
        <f aca="false">IF($C173&lt;=F$172,IF(F$172-$C173+1&lt;=0,0,$C$165*INDEX(Inputs!$C$19:$C$24,MIN(F$172-$C173+1,6))),0)</f>
        <v>0.5225</v>
      </c>
      <c r="G174" s="17" t="n">
        <f aca="false">IF($C173&lt;=G$172,IF(G$172-$C173+1&lt;=0,0,$C$165*INDEX(Inputs!$C$19:$C$24,MIN(G$172-$C173+1,6))),0)</f>
        <v>0.55</v>
      </c>
      <c r="H174" s="17" t="n">
        <f aca="false">IF($C173&lt;=H$172,IF(H$172-$C173+1&lt;=0,0,$C$165*INDEX(Inputs!$C$19:$C$24,MIN(H$172-$C173+1,6))),0)</f>
        <v>0.55</v>
      </c>
      <c r="I174" s="17" t="n">
        <f aca="false">IF($C173&lt;=I$172,IF(I$172-$C173+1&lt;=0,0,$C$165*INDEX(Inputs!$C$19:$C$24,MIN(I$172-$C173+1,6))),0)</f>
        <v>0.55</v>
      </c>
      <c r="J174" s="17" t="n">
        <f aca="false">IF($C173&lt;=J$172,IF(J$172-$C173+1&lt;=0,0,$C$165*INDEX(Inputs!$C$19:$C$24,MIN(J$172-$C173+1,6))),0)</f>
        <v>0.55</v>
      </c>
      <c r="K174" s="17" t="n">
        <f aca="false">IF($C173&lt;=K$172,IF(K$172-$C173+1&lt;=0,0,$C$165*INDEX(Inputs!$C$19:$C$24,MIN(K$172-$C173+1,6))),0)</f>
        <v>0.55</v>
      </c>
      <c r="L174" s="17" t="n">
        <f aca="false">IF($C173&lt;=L$172,IF(L$172-$C173+1&lt;=0,0,$C$165*INDEX(Inputs!$C$19:$C$24,MIN(L$172-$C173+1,6))),0)</f>
        <v>0.55</v>
      </c>
      <c r="M174" s="17" t="n">
        <f aca="false">IF($C173&lt;=M$172,IF(M$172-$C173+1&lt;=0,0,$C$165*INDEX(Inputs!$C$19:$C$24,MIN(M$172-$C173+1,6))),0)</f>
        <v>0.55</v>
      </c>
      <c r="N174" s="17" t="n">
        <f aca="false">IF($C173&lt;=N$172,IF(N$172-$C173+1&lt;=0,0,$C$165*INDEX(Inputs!$C$19:$C$24,MIN(N$172-$C173+1,6))),0)</f>
        <v>0.55</v>
      </c>
    </row>
    <row r="175" customFormat="false" ht="15" hidden="false" customHeight="false" outlineLevel="0" collapsed="false">
      <c r="B175" s="9" t="s">
        <v>73</v>
      </c>
      <c r="D175" s="25" t="n">
        <f aca="false">D173*D174</f>
        <v>24750</v>
      </c>
      <c r="E175" s="25" t="n">
        <f aca="false">E173*E174</f>
        <v>28875</v>
      </c>
      <c r="F175" s="25" t="n">
        <f aca="false">F173*F174</f>
        <v>31350</v>
      </c>
      <c r="G175" s="25" t="n">
        <f aca="false">G173*G174</f>
        <v>33000</v>
      </c>
      <c r="H175" s="25" t="n">
        <f aca="false">H173*H174</f>
        <v>33000</v>
      </c>
      <c r="I175" s="25" t="n">
        <f aca="false">I173*I174</f>
        <v>33000</v>
      </c>
      <c r="J175" s="25" t="n">
        <f aca="false">J173*J174</f>
        <v>33000</v>
      </c>
      <c r="K175" s="25" t="n">
        <f aca="false">K173*K174</f>
        <v>33000</v>
      </c>
      <c r="L175" s="25" t="n">
        <f aca="false">L173*L174</f>
        <v>33000</v>
      </c>
      <c r="M175" s="25" t="n">
        <f aca="false">M173*M174</f>
        <v>33000</v>
      </c>
      <c r="N175" s="25" t="n">
        <f aca="false">N173*N174</f>
        <v>33000</v>
      </c>
    </row>
    <row r="176" customFormat="false" ht="15" hidden="false" customHeight="false" outlineLevel="0" collapsed="false">
      <c r="B176" s="9" t="s">
        <v>74</v>
      </c>
      <c r="C176" s="24" t="n">
        <f aca="false">1</f>
        <v>1</v>
      </c>
      <c r="D176" s="25" t="n">
        <f aca="false">IF($C176&lt;=D$172,Inputs!$C$8,0)</f>
        <v>0</v>
      </c>
      <c r="E176" s="25" t="n">
        <f aca="false">IF($C176&lt;=E$172,Inputs!$C$8,0)</f>
        <v>20000</v>
      </c>
      <c r="F176" s="25" t="n">
        <f aca="false">IF($C176&lt;=F$172,Inputs!$C$8,0)</f>
        <v>20000</v>
      </c>
      <c r="G176" s="25" t="n">
        <f aca="false">IF($C176&lt;=G$172,Inputs!$C$8,0)</f>
        <v>20000</v>
      </c>
      <c r="H176" s="25" t="n">
        <f aca="false">IF($C176&lt;=H$172,Inputs!$C$8,0)</f>
        <v>20000</v>
      </c>
      <c r="I176" s="25" t="n">
        <f aca="false">IF($C176&lt;=I$172,Inputs!$C$8,0)</f>
        <v>20000</v>
      </c>
      <c r="J176" s="25" t="n">
        <f aca="false">IF($C176&lt;=J$172,Inputs!$C$8,0)</f>
        <v>20000</v>
      </c>
      <c r="K176" s="25" t="n">
        <f aca="false">IF($C176&lt;=K$172,Inputs!$C$8,0)</f>
        <v>20000</v>
      </c>
      <c r="L176" s="25" t="n">
        <f aca="false">IF($C176&lt;=L$172,Inputs!$C$8,0)</f>
        <v>20000</v>
      </c>
      <c r="M176" s="25" t="n">
        <f aca="false">IF($C176&lt;=M$172,Inputs!$C$8,0)</f>
        <v>20000</v>
      </c>
      <c r="N176" s="25" t="n">
        <f aca="false">IF($C176&lt;=N$172,Inputs!$C$8,0)</f>
        <v>20000</v>
      </c>
    </row>
    <row r="177" customFormat="false" ht="15" hidden="false" customHeight="false" outlineLevel="0" collapsed="false">
      <c r="B177" s="9" t="s">
        <v>75</v>
      </c>
      <c r="D177" s="17" t="n">
        <f aca="false">IF($C176&lt;=D$172,IF(D$172-$C176+1&lt;=0,0,$C$165*INDEX(Inputs!$C$19:$C$24,MIN(D$172-$C176+1,6))),0)</f>
        <v>0</v>
      </c>
      <c r="E177" s="17" t="n">
        <f aca="false">IF($C176&lt;=E$172,IF(E$172-$C176+1&lt;=0,0,$C$165*INDEX(Inputs!$C$19:$C$24,MIN(E$172-$C176+1,6))),0)</f>
        <v>0.165</v>
      </c>
      <c r="F177" s="17" t="n">
        <f aca="false">IF($C176&lt;=F$172,IF(F$172-$C176+1&lt;=0,0,$C$165*INDEX(Inputs!$C$19:$C$24,MIN(F$172-$C176+1,6))),0)</f>
        <v>0.3025</v>
      </c>
      <c r="G177" s="17" t="n">
        <f aca="false">IF($C176&lt;=G$172,IF(G$172-$C176+1&lt;=0,0,$C$165*INDEX(Inputs!$C$19:$C$24,MIN(G$172-$C176+1,6))),0)</f>
        <v>0.4125</v>
      </c>
      <c r="H177" s="17" t="n">
        <f aca="false">IF($C176&lt;=H$172,IF(H$172-$C176+1&lt;=0,0,$C$165*INDEX(Inputs!$C$19:$C$24,MIN(H$172-$C176+1,6))),0)</f>
        <v>0.48125</v>
      </c>
      <c r="I177" s="17" t="n">
        <f aca="false">IF($C176&lt;=I$172,IF(I$172-$C176+1&lt;=0,0,$C$165*INDEX(Inputs!$C$19:$C$24,MIN(I$172-$C176+1,6))),0)</f>
        <v>0.5225</v>
      </c>
      <c r="J177" s="17" t="n">
        <f aca="false">IF($C176&lt;=J$172,IF(J$172-$C176+1&lt;=0,0,$C$165*INDEX(Inputs!$C$19:$C$24,MIN(J$172-$C176+1,6))),0)</f>
        <v>0.55</v>
      </c>
      <c r="K177" s="17" t="n">
        <f aca="false">IF($C176&lt;=K$172,IF(K$172-$C176+1&lt;=0,0,$C$165*INDEX(Inputs!$C$19:$C$24,MIN(K$172-$C176+1,6))),0)</f>
        <v>0.55</v>
      </c>
      <c r="L177" s="17" t="n">
        <f aca="false">IF($C176&lt;=L$172,IF(L$172-$C176+1&lt;=0,0,$C$165*INDEX(Inputs!$C$19:$C$24,MIN(L$172-$C176+1,6))),0)</f>
        <v>0.55</v>
      </c>
      <c r="M177" s="17" t="n">
        <f aca="false">IF($C176&lt;=M$172,IF(M$172-$C176+1&lt;=0,0,$C$165*INDEX(Inputs!$C$19:$C$24,MIN(M$172-$C176+1,6))),0)</f>
        <v>0.55</v>
      </c>
      <c r="N177" s="17" t="n">
        <f aca="false">IF($C176&lt;=N$172,IF(N$172-$C176+1&lt;=0,0,$C$165*INDEX(Inputs!$C$19:$C$24,MIN(N$172-$C176+1,6))),0)</f>
        <v>0.55</v>
      </c>
    </row>
    <row r="178" customFormat="false" ht="15" hidden="false" customHeight="false" outlineLevel="0" collapsed="false">
      <c r="B178" s="9" t="s">
        <v>76</v>
      </c>
      <c r="D178" s="25" t="n">
        <f aca="false">D176*D177</f>
        <v>0</v>
      </c>
      <c r="E178" s="25" t="n">
        <f aca="false">E176*E177</f>
        <v>3300</v>
      </c>
      <c r="F178" s="25" t="n">
        <f aca="false">F176*F177</f>
        <v>6050</v>
      </c>
      <c r="G178" s="25" t="n">
        <f aca="false">G176*G177</f>
        <v>8250</v>
      </c>
      <c r="H178" s="25" t="n">
        <f aca="false">H176*H177</f>
        <v>9625</v>
      </c>
      <c r="I178" s="25" t="n">
        <f aca="false">I176*I177</f>
        <v>10450</v>
      </c>
      <c r="J178" s="25" t="n">
        <f aca="false">J176*J177</f>
        <v>11000</v>
      </c>
      <c r="K178" s="25" t="n">
        <f aca="false">K176*K177</f>
        <v>11000</v>
      </c>
      <c r="L178" s="25" t="n">
        <f aca="false">L176*L177</f>
        <v>11000</v>
      </c>
      <c r="M178" s="25" t="n">
        <f aca="false">M176*M177</f>
        <v>11000</v>
      </c>
      <c r="N178" s="25" t="n">
        <f aca="false">N176*N177</f>
        <v>11000</v>
      </c>
    </row>
    <row r="179" customFormat="false" ht="15" hidden="false" customHeight="false" outlineLevel="0" collapsed="false">
      <c r="B179" s="9" t="s">
        <v>77</v>
      </c>
      <c r="C179" s="24" t="n">
        <f aca="false">2</f>
        <v>2</v>
      </c>
      <c r="D179" s="25" t="n">
        <f aca="false">IF($C179&lt;=D$172,Inputs!$C$9,0)</f>
        <v>0</v>
      </c>
      <c r="E179" s="25" t="n">
        <f aca="false">IF($C179&lt;=E$172,Inputs!$C$9,0)</f>
        <v>0</v>
      </c>
      <c r="F179" s="25" t="n">
        <f aca="false">IF($C179&lt;=F$172,Inputs!$C$9,0)</f>
        <v>20000</v>
      </c>
      <c r="G179" s="25" t="n">
        <f aca="false">IF($C179&lt;=G$172,Inputs!$C$9,0)</f>
        <v>20000</v>
      </c>
      <c r="H179" s="25" t="n">
        <f aca="false">IF($C179&lt;=H$172,Inputs!$C$9,0)</f>
        <v>20000</v>
      </c>
      <c r="I179" s="25" t="n">
        <f aca="false">IF($C179&lt;=I$172,Inputs!$C$9,0)</f>
        <v>20000</v>
      </c>
      <c r="J179" s="25" t="n">
        <f aca="false">IF($C179&lt;=J$172,Inputs!$C$9,0)</f>
        <v>20000</v>
      </c>
      <c r="K179" s="25" t="n">
        <f aca="false">IF($C179&lt;=K$172,Inputs!$C$9,0)</f>
        <v>20000</v>
      </c>
      <c r="L179" s="25" t="n">
        <f aca="false">IF($C179&lt;=L$172,Inputs!$C$9,0)</f>
        <v>20000</v>
      </c>
      <c r="M179" s="25" t="n">
        <f aca="false">IF($C179&lt;=M$172,Inputs!$C$9,0)</f>
        <v>20000</v>
      </c>
      <c r="N179" s="25" t="n">
        <f aca="false">IF($C179&lt;=N$172,Inputs!$C$9,0)</f>
        <v>20000</v>
      </c>
    </row>
    <row r="180" customFormat="false" ht="15" hidden="false" customHeight="false" outlineLevel="0" collapsed="false">
      <c r="B180" s="9" t="s">
        <v>78</v>
      </c>
      <c r="D180" s="17" t="n">
        <f aca="false">IF($C179&lt;=D$172,IF(D$172-$C179+1&lt;=0,0,$C$165*INDEX(Inputs!$C$19:$C$24,MIN(D$172-$C179+1,6))),0)</f>
        <v>0</v>
      </c>
      <c r="E180" s="17" t="n">
        <f aca="false">IF($C179&lt;=E$172,IF(E$172-$C179+1&lt;=0,0,$C$165*INDEX(Inputs!$C$19:$C$24,MIN(E$172-$C179+1,6))),0)</f>
        <v>0</v>
      </c>
      <c r="F180" s="17" t="n">
        <f aca="false">IF($C179&lt;=F$172,IF(F$172-$C179+1&lt;=0,0,$C$165*INDEX(Inputs!$C$19:$C$24,MIN(F$172-$C179+1,6))),0)</f>
        <v>0.165</v>
      </c>
      <c r="G180" s="17" t="n">
        <f aca="false">IF($C179&lt;=G$172,IF(G$172-$C179+1&lt;=0,0,$C$165*INDEX(Inputs!$C$19:$C$24,MIN(G$172-$C179+1,6))),0)</f>
        <v>0.3025</v>
      </c>
      <c r="H180" s="17" t="n">
        <f aca="false">IF($C179&lt;=H$172,IF(H$172-$C179+1&lt;=0,0,$C$165*INDEX(Inputs!$C$19:$C$24,MIN(H$172-$C179+1,6))),0)</f>
        <v>0.4125</v>
      </c>
      <c r="I180" s="17" t="n">
        <f aca="false">IF($C179&lt;=I$172,IF(I$172-$C179+1&lt;=0,0,$C$165*INDEX(Inputs!$C$19:$C$24,MIN(I$172-$C179+1,6))),0)</f>
        <v>0.48125</v>
      </c>
      <c r="J180" s="17" t="n">
        <f aca="false">IF($C179&lt;=J$172,IF(J$172-$C179+1&lt;=0,0,$C$165*INDEX(Inputs!$C$19:$C$24,MIN(J$172-$C179+1,6))),0)</f>
        <v>0.5225</v>
      </c>
      <c r="K180" s="17" t="n">
        <f aca="false">IF($C179&lt;=K$172,IF(K$172-$C179+1&lt;=0,0,$C$165*INDEX(Inputs!$C$19:$C$24,MIN(K$172-$C179+1,6))),0)</f>
        <v>0.55</v>
      </c>
      <c r="L180" s="17" t="n">
        <f aca="false">IF($C179&lt;=L$172,IF(L$172-$C179+1&lt;=0,0,$C$165*INDEX(Inputs!$C$19:$C$24,MIN(L$172-$C179+1,6))),0)</f>
        <v>0.55</v>
      </c>
      <c r="M180" s="17" t="n">
        <f aca="false">IF($C179&lt;=M$172,IF(M$172-$C179+1&lt;=0,0,$C$165*INDEX(Inputs!$C$19:$C$24,MIN(M$172-$C179+1,6))),0)</f>
        <v>0.55</v>
      </c>
      <c r="N180" s="17" t="n">
        <f aca="false">IF($C179&lt;=N$172,IF(N$172-$C179+1&lt;=0,0,$C$165*INDEX(Inputs!$C$19:$C$24,MIN(N$172-$C179+1,6))),0)</f>
        <v>0.55</v>
      </c>
    </row>
    <row r="181" customFormat="false" ht="15" hidden="false" customHeight="false" outlineLevel="0" collapsed="false">
      <c r="B181" s="9" t="s">
        <v>79</v>
      </c>
      <c r="D181" s="25" t="n">
        <f aca="false">D179*D180</f>
        <v>0</v>
      </c>
      <c r="E181" s="25" t="n">
        <f aca="false">E179*E180</f>
        <v>0</v>
      </c>
      <c r="F181" s="25" t="n">
        <f aca="false">F179*F180</f>
        <v>3300</v>
      </c>
      <c r="G181" s="25" t="n">
        <f aca="false">G179*G180</f>
        <v>6050</v>
      </c>
      <c r="H181" s="25" t="n">
        <f aca="false">H179*H180</f>
        <v>8250</v>
      </c>
      <c r="I181" s="25" t="n">
        <f aca="false">I179*I180</f>
        <v>9625</v>
      </c>
      <c r="J181" s="25" t="n">
        <f aca="false">J179*J180</f>
        <v>10450</v>
      </c>
      <c r="K181" s="25" t="n">
        <f aca="false">K179*K180</f>
        <v>11000</v>
      </c>
      <c r="L181" s="25" t="n">
        <f aca="false">L179*L180</f>
        <v>11000</v>
      </c>
      <c r="M181" s="25" t="n">
        <f aca="false">M179*M180</f>
        <v>11000</v>
      </c>
      <c r="N181" s="25" t="n">
        <f aca="false">N179*N180</f>
        <v>11000</v>
      </c>
    </row>
    <row r="182" customFormat="false" ht="15" hidden="false" customHeight="false" outlineLevel="0" collapsed="false">
      <c r="B182" s="9" t="s">
        <v>80</v>
      </c>
      <c r="C182" s="24" t="n">
        <f aca="false">3</f>
        <v>3</v>
      </c>
      <c r="D182" s="25" t="n">
        <f aca="false">IF($C182&lt;=D$172,Inputs!$C$10,0)</f>
        <v>0</v>
      </c>
      <c r="E182" s="25" t="n">
        <f aca="false">IF($C182&lt;=E$172,Inputs!$C$10,0)</f>
        <v>0</v>
      </c>
      <c r="F182" s="25" t="n">
        <f aca="false">IF($C182&lt;=F$172,Inputs!$C$10,0)</f>
        <v>0</v>
      </c>
      <c r="G182" s="25" t="n">
        <f aca="false">IF($C182&lt;=G$172,Inputs!$C$10,0)</f>
        <v>20000</v>
      </c>
      <c r="H182" s="25" t="n">
        <f aca="false">IF($C182&lt;=H$172,Inputs!$C$10,0)</f>
        <v>20000</v>
      </c>
      <c r="I182" s="25" t="n">
        <f aca="false">IF($C182&lt;=I$172,Inputs!$C$10,0)</f>
        <v>20000</v>
      </c>
      <c r="J182" s="25" t="n">
        <f aca="false">IF($C182&lt;=J$172,Inputs!$C$10,0)</f>
        <v>20000</v>
      </c>
      <c r="K182" s="25" t="n">
        <f aca="false">IF($C182&lt;=K$172,Inputs!$C$10,0)</f>
        <v>20000</v>
      </c>
      <c r="L182" s="25" t="n">
        <f aca="false">IF($C182&lt;=L$172,Inputs!$C$10,0)</f>
        <v>20000</v>
      </c>
      <c r="M182" s="25" t="n">
        <f aca="false">IF($C182&lt;=M$172,Inputs!$C$10,0)</f>
        <v>20000</v>
      </c>
      <c r="N182" s="25" t="n">
        <f aca="false">IF($C182&lt;=N$172,Inputs!$C$10,0)</f>
        <v>20000</v>
      </c>
    </row>
    <row r="183" customFormat="false" ht="15" hidden="false" customHeight="false" outlineLevel="0" collapsed="false">
      <c r="B183" s="9" t="s">
        <v>81</v>
      </c>
      <c r="D183" s="17" t="n">
        <f aca="false">IF($C182&lt;=D$172,IF(D$172-$C182+1&lt;=0,0,$C$165*INDEX(Inputs!$C$19:$C$24,MIN(D$172-$C182+1,6))),0)</f>
        <v>0</v>
      </c>
      <c r="E183" s="17" t="n">
        <f aca="false">IF($C182&lt;=E$172,IF(E$172-$C182+1&lt;=0,0,$C$165*INDEX(Inputs!$C$19:$C$24,MIN(E$172-$C182+1,6))),0)</f>
        <v>0</v>
      </c>
      <c r="F183" s="17" t="n">
        <f aca="false">IF($C182&lt;=F$172,IF(F$172-$C182+1&lt;=0,0,$C$165*INDEX(Inputs!$C$19:$C$24,MIN(F$172-$C182+1,6))),0)</f>
        <v>0</v>
      </c>
      <c r="G183" s="17" t="n">
        <f aca="false">IF($C182&lt;=G$172,IF(G$172-$C182+1&lt;=0,0,$C$165*INDEX(Inputs!$C$19:$C$24,MIN(G$172-$C182+1,6))),0)</f>
        <v>0.165</v>
      </c>
      <c r="H183" s="17" t="n">
        <f aca="false">IF($C182&lt;=H$172,IF(H$172-$C182+1&lt;=0,0,$C$165*INDEX(Inputs!$C$19:$C$24,MIN(H$172-$C182+1,6))),0)</f>
        <v>0.3025</v>
      </c>
      <c r="I183" s="17" t="n">
        <f aca="false">IF($C182&lt;=I$172,IF(I$172-$C182+1&lt;=0,0,$C$165*INDEX(Inputs!$C$19:$C$24,MIN(I$172-$C182+1,6))),0)</f>
        <v>0.4125</v>
      </c>
      <c r="J183" s="17" t="n">
        <f aca="false">IF($C182&lt;=J$172,IF(J$172-$C182+1&lt;=0,0,$C$165*INDEX(Inputs!$C$19:$C$24,MIN(J$172-$C182+1,6))),0)</f>
        <v>0.48125</v>
      </c>
      <c r="K183" s="17" t="n">
        <f aca="false">IF($C182&lt;=K$172,IF(K$172-$C182+1&lt;=0,0,$C$165*INDEX(Inputs!$C$19:$C$24,MIN(K$172-$C182+1,6))),0)</f>
        <v>0.5225</v>
      </c>
      <c r="L183" s="17" t="n">
        <f aca="false">IF($C182&lt;=L$172,IF(L$172-$C182+1&lt;=0,0,$C$165*INDEX(Inputs!$C$19:$C$24,MIN(L$172-$C182+1,6))),0)</f>
        <v>0.55</v>
      </c>
      <c r="M183" s="17" t="n">
        <f aca="false">IF($C182&lt;=M$172,IF(M$172-$C182+1&lt;=0,0,$C$165*INDEX(Inputs!$C$19:$C$24,MIN(M$172-$C182+1,6))),0)</f>
        <v>0.55</v>
      </c>
      <c r="N183" s="17" t="n">
        <f aca="false">IF($C182&lt;=N$172,IF(N$172-$C182+1&lt;=0,0,$C$165*INDEX(Inputs!$C$19:$C$24,MIN(N$172-$C182+1,6))),0)</f>
        <v>0.55</v>
      </c>
    </row>
    <row r="184" customFormat="false" ht="15" hidden="false" customHeight="false" outlineLevel="0" collapsed="false">
      <c r="B184" s="9" t="s">
        <v>82</v>
      </c>
      <c r="D184" s="25" t="n">
        <f aca="false">D182*D183</f>
        <v>0</v>
      </c>
      <c r="E184" s="25" t="n">
        <f aca="false">E182*E183</f>
        <v>0</v>
      </c>
      <c r="F184" s="25" t="n">
        <f aca="false">F182*F183</f>
        <v>0</v>
      </c>
      <c r="G184" s="25" t="n">
        <f aca="false">G182*G183</f>
        <v>3300</v>
      </c>
      <c r="H184" s="25" t="n">
        <f aca="false">H182*H183</f>
        <v>6050</v>
      </c>
      <c r="I184" s="25" t="n">
        <f aca="false">I182*I183</f>
        <v>8250</v>
      </c>
      <c r="J184" s="25" t="n">
        <f aca="false">J182*J183</f>
        <v>9625</v>
      </c>
      <c r="K184" s="25" t="n">
        <f aca="false">K182*K183</f>
        <v>10450</v>
      </c>
      <c r="L184" s="25" t="n">
        <f aca="false">L182*L183</f>
        <v>11000</v>
      </c>
      <c r="M184" s="25" t="n">
        <f aca="false">M182*M183</f>
        <v>11000</v>
      </c>
      <c r="N184" s="25" t="n">
        <f aca="false">N182*N183</f>
        <v>11000</v>
      </c>
    </row>
    <row r="186" customFormat="false" ht="15" hidden="false" customHeight="false" outlineLevel="0" collapsed="false">
      <c r="B186" s="22" t="s">
        <v>83</v>
      </c>
      <c r="C186" s="23"/>
      <c r="D186" s="23" t="n">
        <v>0</v>
      </c>
      <c r="E186" s="23" t="n">
        <v>1</v>
      </c>
      <c r="F186" s="23" t="n">
        <v>2</v>
      </c>
      <c r="G186" s="23" t="n">
        <v>3</v>
      </c>
      <c r="H186" s="23" t="n">
        <v>4</v>
      </c>
      <c r="I186" s="23" t="n">
        <v>5</v>
      </c>
      <c r="J186" s="23" t="n">
        <v>6</v>
      </c>
      <c r="K186" s="23" t="n">
        <v>7</v>
      </c>
      <c r="L186" s="23" t="n">
        <v>8</v>
      </c>
      <c r="M186" s="23" t="n">
        <v>9</v>
      </c>
      <c r="N186" s="23" t="n">
        <v>10</v>
      </c>
    </row>
    <row r="187" customFormat="false" ht="15" hidden="false" customHeight="false" outlineLevel="0" collapsed="false">
      <c r="B187" s="9" t="s">
        <v>84</v>
      </c>
      <c r="D187" s="25" t="n">
        <f aca="false">D173+D176+D179+D182</f>
        <v>60000</v>
      </c>
      <c r="E187" s="25" t="n">
        <f aca="false">E173+E176+E179+E182</f>
        <v>80000</v>
      </c>
      <c r="F187" s="25" t="n">
        <f aca="false">F173+F176+F179+F182</f>
        <v>100000</v>
      </c>
      <c r="G187" s="25" t="n">
        <f aca="false">G173+G176+G179+G182</f>
        <v>120000</v>
      </c>
      <c r="H187" s="25" t="n">
        <f aca="false">H173+H176+H179+H182</f>
        <v>120000</v>
      </c>
      <c r="I187" s="25" t="n">
        <f aca="false">I173+I176+I179+I182</f>
        <v>120000</v>
      </c>
      <c r="J187" s="25" t="n">
        <f aca="false">J173+J176+J179+J182</f>
        <v>120000</v>
      </c>
      <c r="K187" s="25" t="n">
        <f aca="false">K173+K176+K179+K182</f>
        <v>120000</v>
      </c>
      <c r="L187" s="25" t="n">
        <f aca="false">L173+L176+L179+L182</f>
        <v>120000</v>
      </c>
      <c r="M187" s="25" t="n">
        <f aca="false">M173+M176+M179+M182</f>
        <v>120000</v>
      </c>
      <c r="N187" s="25" t="n">
        <f aca="false">N173+N176+N179+N182</f>
        <v>120000</v>
      </c>
    </row>
    <row r="188" customFormat="false" ht="15" hidden="false" customHeight="false" outlineLevel="0" collapsed="false">
      <c r="B188" s="9" t="s">
        <v>85</v>
      </c>
      <c r="D188" s="25" t="n">
        <f aca="false">D175+D178+D181+D184</f>
        <v>24750</v>
      </c>
      <c r="E188" s="25" t="n">
        <f aca="false">E175+E178+E181+E184</f>
        <v>32175</v>
      </c>
      <c r="F188" s="25" t="n">
        <f aca="false">F175+F178+F181+F184</f>
        <v>40700</v>
      </c>
      <c r="G188" s="25" t="n">
        <f aca="false">G175+G178+G181+G184</f>
        <v>50600</v>
      </c>
      <c r="H188" s="25" t="n">
        <f aca="false">H175+H178+H181+H184</f>
        <v>56925</v>
      </c>
      <c r="I188" s="25" t="n">
        <f aca="false">I175+I178+I181+I184</f>
        <v>61325</v>
      </c>
      <c r="J188" s="25" t="n">
        <f aca="false">J175+J178+J181+J184</f>
        <v>64075</v>
      </c>
      <c r="K188" s="25" t="n">
        <f aca="false">K175+K178+K181+K184</f>
        <v>65450</v>
      </c>
      <c r="L188" s="25" t="n">
        <f aca="false">L175+L178+L181+L184</f>
        <v>66000</v>
      </c>
      <c r="M188" s="25" t="n">
        <f aca="false">M175+M178+M181+M184</f>
        <v>66000</v>
      </c>
      <c r="N188" s="25" t="n">
        <f aca="false">N175+N178+N181+N184</f>
        <v>66000</v>
      </c>
    </row>
    <row r="189" customFormat="false" ht="15" hidden="false" customHeight="false" outlineLevel="0" collapsed="false">
      <c r="B189" s="9" t="s">
        <v>86</v>
      </c>
      <c r="E189" s="25" t="n">
        <f aca="false">E187-D187</f>
        <v>20000</v>
      </c>
      <c r="F189" s="25" t="n">
        <f aca="false">F187-E187</f>
        <v>20000</v>
      </c>
      <c r="G189" s="25" t="n">
        <f aca="false">G187-F187</f>
        <v>20000</v>
      </c>
      <c r="H189" s="25" t="n">
        <f aca="false">H187-G187</f>
        <v>0</v>
      </c>
      <c r="I189" s="25" t="n">
        <f aca="false">I187-H187</f>
        <v>0</v>
      </c>
      <c r="J189" s="25" t="n">
        <f aca="false">J187-I187</f>
        <v>0</v>
      </c>
      <c r="K189" s="25" t="n">
        <f aca="false">K187-J187</f>
        <v>0</v>
      </c>
      <c r="L189" s="25" t="n">
        <f aca="false">L187-K187</f>
        <v>0</v>
      </c>
      <c r="M189" s="25" t="n">
        <f aca="false">M187-L187</f>
        <v>0</v>
      </c>
      <c r="N189" s="25" t="n">
        <f aca="false">N187-M187</f>
        <v>0</v>
      </c>
    </row>
    <row r="190" customFormat="false" ht="15" hidden="false" customHeight="false" outlineLevel="0" collapsed="false">
      <c r="B190" s="9" t="s">
        <v>87</v>
      </c>
      <c r="E190" s="25" t="n">
        <f aca="false">(E187+D187)/2</f>
        <v>70000</v>
      </c>
      <c r="F190" s="25" t="n">
        <f aca="false">(F187+E187)/2</f>
        <v>90000</v>
      </c>
      <c r="G190" s="25" t="n">
        <f aca="false">(G187+F187)/2</f>
        <v>110000</v>
      </c>
      <c r="H190" s="25" t="n">
        <f aca="false">(H187+G187)/2</f>
        <v>120000</v>
      </c>
      <c r="I190" s="25" t="n">
        <f aca="false">(I187+H187)/2</f>
        <v>120000</v>
      </c>
      <c r="J190" s="25" t="n">
        <f aca="false">(J187+I187)/2</f>
        <v>120000</v>
      </c>
      <c r="K190" s="25" t="n">
        <f aca="false">(K187+J187)/2</f>
        <v>120000</v>
      </c>
      <c r="L190" s="25" t="n">
        <f aca="false">(L187+K187)/2</f>
        <v>120000</v>
      </c>
      <c r="M190" s="25" t="n">
        <f aca="false">(M187+L187)/2</f>
        <v>120000</v>
      </c>
      <c r="N190" s="25" t="n">
        <f aca="false">(N187+M187)/2</f>
        <v>120000</v>
      </c>
    </row>
    <row r="191" customFormat="false" ht="15" hidden="false" customHeight="false" outlineLevel="0" collapsed="false">
      <c r="B191" s="9" t="s">
        <v>88</v>
      </c>
      <c r="E191" s="25" t="n">
        <f aca="false">(E188+D188)/2</f>
        <v>28462.5</v>
      </c>
      <c r="F191" s="25" t="n">
        <f aca="false">(F188+E188)/2</f>
        <v>36437.5</v>
      </c>
      <c r="G191" s="25" t="n">
        <f aca="false">(G188+F188)/2</f>
        <v>45650</v>
      </c>
      <c r="H191" s="25" t="n">
        <f aca="false">(H188+G188)/2</f>
        <v>53762.5</v>
      </c>
      <c r="I191" s="25" t="n">
        <f aca="false">(I188+H188)/2</f>
        <v>59125</v>
      </c>
      <c r="J191" s="25" t="n">
        <f aca="false">(J188+I188)/2</f>
        <v>62700</v>
      </c>
      <c r="K191" s="25" t="n">
        <f aca="false">(K188+J188)/2</f>
        <v>64762.5</v>
      </c>
      <c r="L191" s="25" t="n">
        <f aca="false">(L188+K188)/2</f>
        <v>65725</v>
      </c>
      <c r="M191" s="25" t="n">
        <f aca="false">(M188+L188)/2</f>
        <v>66000</v>
      </c>
      <c r="N191" s="25" t="n">
        <f aca="false">(N188+M188)/2</f>
        <v>66000</v>
      </c>
    </row>
    <row r="192" customFormat="false" ht="15" hidden="false" customHeight="false" outlineLevel="0" collapsed="false">
      <c r="B192" s="9" t="s">
        <v>89</v>
      </c>
      <c r="E192" s="17" t="n">
        <f aca="false">E188/E187</f>
        <v>0.4021875</v>
      </c>
      <c r="F192" s="17" t="n">
        <f aca="false">F188/F187</f>
        <v>0.407</v>
      </c>
      <c r="G192" s="17" t="n">
        <f aca="false">G188/G187</f>
        <v>0.421666666666667</v>
      </c>
      <c r="H192" s="17" t="n">
        <f aca="false">H188/H187</f>
        <v>0.474375</v>
      </c>
      <c r="I192" s="17" t="n">
        <f aca="false">I188/I187</f>
        <v>0.511041666666667</v>
      </c>
      <c r="J192" s="17" t="n">
        <f aca="false">J188/J187</f>
        <v>0.533958333333333</v>
      </c>
      <c r="K192" s="17" t="n">
        <f aca="false">K188/K187</f>
        <v>0.545416666666667</v>
      </c>
      <c r="L192" s="17" t="n">
        <f aca="false">L188/L187</f>
        <v>0.55</v>
      </c>
      <c r="M192" s="17" t="n">
        <f aca="false">M188/M187</f>
        <v>0.55</v>
      </c>
      <c r="N192" s="17" t="n">
        <f aca="false">N188/N187</f>
        <v>0.55</v>
      </c>
    </row>
    <row r="193" customFormat="false" ht="15" hidden="false" customHeight="false" outlineLevel="0" collapsed="false">
      <c r="B193" s="9" t="s">
        <v>90</v>
      </c>
      <c r="E193" s="18" t="n">
        <f aca="false">$C$166*(1+Inputs!$C$26)^(E$172-1)</f>
        <v>40</v>
      </c>
      <c r="F193" s="18" t="n">
        <f aca="false">$C$166*(1+Inputs!$C$26)^(F$172-1)</f>
        <v>40.8</v>
      </c>
      <c r="G193" s="18" t="n">
        <f aca="false">$C$166*(1+Inputs!$C$26)^(G$172-1)</f>
        <v>41.616</v>
      </c>
      <c r="H193" s="18" t="n">
        <f aca="false">$C$166*(1+Inputs!$C$26)^(H$172-1)</f>
        <v>42.44832</v>
      </c>
      <c r="I193" s="18" t="n">
        <f aca="false">$C$166*(1+Inputs!$C$26)^(I$172-1)</f>
        <v>43.2972864</v>
      </c>
      <c r="J193" s="18" t="n">
        <f aca="false">$C$166*(1+Inputs!$C$26)^(J$172-1)</f>
        <v>44.163232128</v>
      </c>
      <c r="K193" s="18" t="n">
        <f aca="false">$C$166*(1+Inputs!$C$26)^(K$172-1)</f>
        <v>45.04649677056</v>
      </c>
      <c r="L193" s="18" t="n">
        <f aca="false">$C$166*(1+Inputs!$C$26)^(L$172-1)</f>
        <v>45.9474267059712</v>
      </c>
      <c r="M193" s="18" t="n">
        <f aca="false">$C$166*(1+Inputs!$C$26)^(M$172-1)</f>
        <v>46.8663752400906</v>
      </c>
      <c r="N193" s="18" t="n">
        <f aca="false">$C$166*(1+Inputs!$C$26)^(N$172-1)</f>
        <v>47.8037027448924</v>
      </c>
    </row>
    <row r="194" customFormat="false" ht="15" hidden="false" customHeight="false" outlineLevel="0" collapsed="false">
      <c r="B194" s="9" t="s">
        <v>91</v>
      </c>
      <c r="E194" s="18" t="n">
        <f aca="false">E191*E193*12/1000000</f>
        <v>13.662</v>
      </c>
      <c r="F194" s="18" t="n">
        <f aca="false">F191*F193*12/1000000</f>
        <v>17.8398</v>
      </c>
      <c r="G194" s="18" t="n">
        <f aca="false">G191*G193*12/1000000</f>
        <v>22.7972448</v>
      </c>
      <c r="H194" s="18" t="n">
        <f aca="false">H191*H193*12/1000000</f>
        <v>27.385533648</v>
      </c>
      <c r="I194" s="18" t="n">
        <f aca="false">I191*I193*12/1000000</f>
        <v>30.7194247008</v>
      </c>
      <c r="J194" s="18" t="n">
        <f aca="false">J191*J193*12/1000000</f>
        <v>33.2284158531072</v>
      </c>
      <c r="K194" s="18" t="n">
        <f aca="false">K191*K193*12/1000000</f>
        <v>35.0078849652407</v>
      </c>
      <c r="L194" s="18" t="n">
        <f aca="false">L191*L193*12/1000000</f>
        <v>36.2387354429995</v>
      </c>
      <c r="M194" s="18" t="n">
        <f aca="false">M191*M193*12/1000000</f>
        <v>37.1181691901518</v>
      </c>
      <c r="N194" s="18" t="n">
        <f aca="false">N191*N193*12/1000000</f>
        <v>37.8605325739548</v>
      </c>
    </row>
    <row r="195" customFormat="false" ht="15" hidden="false" customHeight="false" outlineLevel="0" collapsed="false">
      <c r="B195" s="9" t="s">
        <v>92</v>
      </c>
      <c r="E195" s="18" t="n">
        <f aca="false">E191*$C$167*(1+Inputs!$C$31)^(E$172-1)*12/1000000</f>
        <v>1.70775</v>
      </c>
      <c r="F195" s="18" t="n">
        <f aca="false">F191*$C$167*(1+Inputs!$C$31)^(F$172-1)*12/1000000</f>
        <v>2.24090625</v>
      </c>
      <c r="G195" s="18" t="n">
        <f aca="false">G191*$C$167*(1+Inputs!$C$31)^(G$172-1)*12/1000000</f>
        <v>2.877661875</v>
      </c>
      <c r="H195" s="18" t="n">
        <f aca="false">H191*$C$167*(1+Inputs!$C$31)^(H$172-1)*12/1000000</f>
        <v>3.47377993359375</v>
      </c>
      <c r="I195" s="18" t="n">
        <f aca="false">I191*$C$167*(1+Inputs!$C$31)^(I$172-1)*12/1000000</f>
        <v>3.91577622949219</v>
      </c>
      <c r="J195" s="18" t="n">
        <f aca="false">J191*$C$167*(1+Inputs!$C$31)^(J$172-1)*12/1000000</f>
        <v>4.25635769689453</v>
      </c>
      <c r="K195" s="18" t="n">
        <f aca="false">K191*$C$167*(1+Inputs!$C$31)^(K$172-1)*12/1000000</f>
        <v>4.50627869982074</v>
      </c>
      <c r="L195" s="18" t="n">
        <f aca="false">L191*$C$167*(1+Inputs!$C$31)^(L$172-1)*12/1000000</f>
        <v>4.6875822695906</v>
      </c>
      <c r="M195" s="18" t="n">
        <f aca="false">M191*$C$167*(1+Inputs!$C$31)^(M$172-1)*12/1000000</f>
        <v>4.82487547413927</v>
      </c>
      <c r="N195" s="18" t="n">
        <f aca="false">N191*$C$167*(1+Inputs!$C$31)^(N$172-1)*12/1000000</f>
        <v>4.94549736099275</v>
      </c>
    </row>
    <row r="196" customFormat="false" ht="15" hidden="false" customHeight="false" outlineLevel="0" collapsed="false">
      <c r="B196" s="9" t="s">
        <v>93</v>
      </c>
      <c r="E196" s="18" t="n">
        <f aca="false">E190*Inputs!$C$29*(1+Inputs!$C$31)^(E$172-1)*12/1000000</f>
        <v>2.52</v>
      </c>
      <c r="F196" s="18" t="n">
        <f aca="false">F190*Inputs!$C$29*(1+Inputs!$C$31)^(F$172-1)*12/1000000</f>
        <v>3.321</v>
      </c>
      <c r="G196" s="18" t="n">
        <f aca="false">G190*Inputs!$C$29*(1+Inputs!$C$31)^(G$172-1)*12/1000000</f>
        <v>4.160475</v>
      </c>
      <c r="H196" s="18" t="n">
        <f aca="false">H190*Inputs!$C$29*(1+Inputs!$C$31)^(H$172-1)*12/1000000</f>
        <v>4.6521675</v>
      </c>
      <c r="I196" s="18" t="n">
        <f aca="false">I190*Inputs!$C$29*(1+Inputs!$C$31)^(I$172-1)*12/1000000</f>
        <v>4.7684716875</v>
      </c>
      <c r="J196" s="18" t="n">
        <f aca="false">J190*Inputs!$C$29*(1+Inputs!$C$31)^(J$172-1)*12/1000000</f>
        <v>4.8876834796875</v>
      </c>
      <c r="K196" s="18" t="n">
        <f aca="false">K190*Inputs!$C$29*(1+Inputs!$C$31)^(K$172-1)*12/1000000</f>
        <v>5.00987556667969</v>
      </c>
      <c r="L196" s="18" t="n">
        <f aca="false">L190*Inputs!$C$29*(1+Inputs!$C$31)^(L$172-1)*12/1000000</f>
        <v>5.13512245584668</v>
      </c>
      <c r="M196" s="18" t="n">
        <f aca="false">M190*Inputs!$C$29*(1+Inputs!$C$31)^(M$172-1)*12/1000000</f>
        <v>5.26350051724284</v>
      </c>
      <c r="N196" s="18" t="n">
        <f aca="false">N190*Inputs!$C$29*(1+Inputs!$C$31)^(N$172-1)*12/1000000</f>
        <v>5.39508803017391</v>
      </c>
    </row>
    <row r="197" customFormat="false" ht="15" hidden="false" customHeight="false" outlineLevel="0" collapsed="false">
      <c r="B197" s="9" t="s">
        <v>94</v>
      </c>
      <c r="E197" s="18" t="n">
        <f aca="false">$C$168*(1+Inputs!$C$32)^(E$172-1)</f>
        <v>3</v>
      </c>
      <c r="F197" s="18" t="n">
        <f aca="false">$C$168*(1+Inputs!$C$32)^(F$172-1)</f>
        <v>3.09</v>
      </c>
      <c r="G197" s="18" t="n">
        <f aca="false">$C$168*(1+Inputs!$C$32)^(G$172-1)</f>
        <v>3.1827</v>
      </c>
      <c r="H197" s="18" t="n">
        <f aca="false">$C$168*(1+Inputs!$C$32)^(H$172-1)</f>
        <v>3.278181</v>
      </c>
      <c r="I197" s="18" t="n">
        <f aca="false">$C$168*(1+Inputs!$C$32)^(I$172-1)</f>
        <v>3.37652643</v>
      </c>
      <c r="J197" s="18" t="n">
        <f aca="false">$C$168*(1+Inputs!$C$32)^(J$172-1)</f>
        <v>3.4778222229</v>
      </c>
      <c r="K197" s="18" t="n">
        <f aca="false">$C$168*(1+Inputs!$C$32)^(K$172-1)</f>
        <v>3.582156889587</v>
      </c>
      <c r="L197" s="18" t="n">
        <f aca="false">$C$168*(1+Inputs!$C$32)^(L$172-1)</f>
        <v>3.68962159627461</v>
      </c>
      <c r="M197" s="18" t="n">
        <f aca="false">$C$168*(1+Inputs!$C$32)^(M$172-1)</f>
        <v>3.80031024416285</v>
      </c>
      <c r="N197" s="18" t="n">
        <f aca="false">$C$168*(1+Inputs!$C$32)^(N$172-1)</f>
        <v>3.91431955148773</v>
      </c>
    </row>
    <row r="198" customFormat="false" ht="15" hidden="false" customHeight="false" outlineLevel="0" collapsed="false">
      <c r="B198" s="26" t="s">
        <v>95</v>
      </c>
      <c r="E198" s="27" t="n">
        <f aca="false">E194-E195-E196-E197</f>
        <v>6.43425</v>
      </c>
      <c r="F198" s="27" t="n">
        <f aca="false">F194-F195-F196-F197</f>
        <v>9.18789375</v>
      </c>
      <c r="G198" s="27" t="n">
        <f aca="false">G194-G195-G196-G197</f>
        <v>12.576407925</v>
      </c>
      <c r="H198" s="27" t="n">
        <f aca="false">H194-H195-H196-H197</f>
        <v>15.9814052144063</v>
      </c>
      <c r="I198" s="27" t="n">
        <f aca="false">I194-I195-I196-I197</f>
        <v>18.6586503538078</v>
      </c>
      <c r="J198" s="27" t="n">
        <f aca="false">J194-J195-J196-J197</f>
        <v>20.6065524536252</v>
      </c>
      <c r="K198" s="27" t="n">
        <f aca="false">K194-K195-K196-K197</f>
        <v>21.9095738091533</v>
      </c>
      <c r="L198" s="27" t="n">
        <f aca="false">L194-L195-L196-L197</f>
        <v>22.7264091212876</v>
      </c>
      <c r="M198" s="27" t="n">
        <f aca="false">M194-M195-M196-M197</f>
        <v>23.2294829546068</v>
      </c>
      <c r="N198" s="27" t="n">
        <f aca="false">N194-N195-N196-N197</f>
        <v>23.6056276313004</v>
      </c>
    </row>
    <row r="199" customFormat="false" ht="15" hidden="false" customHeight="false" outlineLevel="0" collapsed="false">
      <c r="B199" s="9" t="s">
        <v>96</v>
      </c>
      <c r="E199" s="25" t="n">
        <f aca="false">E188-D188</f>
        <v>7425</v>
      </c>
      <c r="F199" s="25" t="n">
        <f aca="false">F188-E188</f>
        <v>8525</v>
      </c>
      <c r="G199" s="25" t="n">
        <f aca="false">G188-F188</f>
        <v>9900</v>
      </c>
      <c r="H199" s="25" t="n">
        <f aca="false">H188-G188</f>
        <v>6325</v>
      </c>
      <c r="I199" s="25" t="n">
        <f aca="false">I188-H188</f>
        <v>4400</v>
      </c>
      <c r="J199" s="25" t="n">
        <f aca="false">J188-I188</f>
        <v>2750</v>
      </c>
      <c r="K199" s="25" t="n">
        <f aca="false">K188-J188</f>
        <v>1375</v>
      </c>
      <c r="L199" s="25" t="n">
        <f aca="false">L188-K188</f>
        <v>550</v>
      </c>
      <c r="M199" s="25" t="n">
        <f aca="false">M188-L188</f>
        <v>0</v>
      </c>
      <c r="N199" s="25" t="n">
        <f aca="false">N188-M188</f>
        <v>0</v>
      </c>
    </row>
    <row r="200" customFormat="false" ht="15" hidden="false" customHeight="false" outlineLevel="0" collapsed="false">
      <c r="B200" s="9" t="s">
        <v>97</v>
      </c>
      <c r="E200" s="25" t="n">
        <f aca="false">E191*$C$169*12</f>
        <v>1707.75</v>
      </c>
      <c r="F200" s="25" t="n">
        <f aca="false">F191*$C$169*12</f>
        <v>2186.25</v>
      </c>
      <c r="G200" s="25" t="n">
        <f aca="false">G191*$C$169*12</f>
        <v>2739</v>
      </c>
      <c r="H200" s="25" t="n">
        <f aca="false">H191*$C$169*12</f>
        <v>3225.75</v>
      </c>
      <c r="I200" s="25" t="n">
        <f aca="false">I191*$C$169*12</f>
        <v>3547.5</v>
      </c>
      <c r="J200" s="25" t="n">
        <f aca="false">J191*$C$169*12</f>
        <v>3762</v>
      </c>
      <c r="K200" s="25" t="n">
        <f aca="false">K191*$C$169*12</f>
        <v>3885.75</v>
      </c>
      <c r="L200" s="25" t="n">
        <f aca="false">L191*$C$169*12</f>
        <v>3943.5</v>
      </c>
      <c r="M200" s="25" t="n">
        <f aca="false">M191*$C$169*12</f>
        <v>3960</v>
      </c>
      <c r="N200" s="25" t="n">
        <f aca="false">N191*$C$169*12</f>
        <v>3960</v>
      </c>
    </row>
    <row r="201" customFormat="false" ht="15" hidden="false" customHeight="false" outlineLevel="0" collapsed="false">
      <c r="B201" s="9" t="s">
        <v>98</v>
      </c>
      <c r="E201" s="25" t="n">
        <f aca="false">E199+E200</f>
        <v>9132.75</v>
      </c>
      <c r="F201" s="25" t="n">
        <f aca="false">F199+F200</f>
        <v>10711.25</v>
      </c>
      <c r="G201" s="25" t="n">
        <f aca="false">G199+G200</f>
        <v>12639</v>
      </c>
      <c r="H201" s="25" t="n">
        <f aca="false">H199+H200</f>
        <v>9550.75</v>
      </c>
      <c r="I201" s="25" t="n">
        <f aca="false">I199+I200</f>
        <v>7947.5</v>
      </c>
      <c r="J201" s="25" t="n">
        <f aca="false">J199+J200</f>
        <v>6512</v>
      </c>
      <c r="K201" s="25" t="n">
        <f aca="false">K199+K200</f>
        <v>5260.75</v>
      </c>
      <c r="L201" s="25" t="n">
        <f aca="false">L199+L200</f>
        <v>4493.5</v>
      </c>
      <c r="M201" s="25" t="n">
        <f aca="false">M199+M200</f>
        <v>3960</v>
      </c>
      <c r="N201" s="25" t="n">
        <f aca="false">N199+N200</f>
        <v>3960</v>
      </c>
    </row>
    <row r="202" customFormat="false" ht="15" hidden="false" customHeight="false" outlineLevel="0" collapsed="false">
      <c r="B202" s="9" t="s">
        <v>99</v>
      </c>
      <c r="E202" s="28" t="n">
        <f aca="false">(1+Inputs!$C$12)^(E$172-1)</f>
        <v>1</v>
      </c>
      <c r="F202" s="28" t="n">
        <f aca="false">(1+Inputs!$C$12)^(F$172-1)</f>
        <v>1.03</v>
      </c>
      <c r="G202" s="28" t="n">
        <f aca="false">(1+Inputs!$C$12)^(G$172-1)</f>
        <v>1.0609</v>
      </c>
      <c r="H202" s="28" t="n">
        <f aca="false">(1+Inputs!$C$12)^(H$172-1)</f>
        <v>1.092727</v>
      </c>
      <c r="I202" s="28" t="n">
        <f aca="false">(1+Inputs!$C$12)^(I$172-1)</f>
        <v>1.12550881</v>
      </c>
      <c r="J202" s="28" t="n">
        <f aca="false">(1+Inputs!$C$12)^(J$172-1)</f>
        <v>1.1592740743</v>
      </c>
      <c r="K202" s="28" t="n">
        <f aca="false">(1+Inputs!$C$12)^(K$172-1)</f>
        <v>1.194052296529</v>
      </c>
      <c r="L202" s="28" t="n">
        <f aca="false">(1+Inputs!$C$12)^(L$172-1)</f>
        <v>1.22987386542487</v>
      </c>
      <c r="M202" s="28" t="n">
        <f aca="false">(1+Inputs!$C$12)^(M$172-1)</f>
        <v>1.26677008138762</v>
      </c>
      <c r="N202" s="28" t="n">
        <f aca="false">(1+Inputs!$C$12)^(N$172-1)</f>
        <v>1.30477318382925</v>
      </c>
    </row>
    <row r="203" customFormat="false" ht="15" hidden="false" customHeight="false" outlineLevel="0" collapsed="false">
      <c r="B203" s="9" t="s">
        <v>100</v>
      </c>
      <c r="E203" s="18" t="n">
        <f aca="false">E189*$C$170*E202/1000000</f>
        <v>23</v>
      </c>
      <c r="F203" s="18" t="n">
        <f aca="false">F189*$C$170*F202/1000000</f>
        <v>23.69</v>
      </c>
      <c r="G203" s="18" t="n">
        <f aca="false">G189*$C$170*G202/1000000</f>
        <v>24.4007</v>
      </c>
      <c r="H203" s="18" t="n">
        <f aca="false">H189*$C$170*H202/1000000</f>
        <v>0</v>
      </c>
      <c r="I203" s="18" t="n">
        <f aca="false">I189*$C$170*I202/1000000</f>
        <v>0</v>
      </c>
      <c r="J203" s="18" t="n">
        <f aca="false">J189*$C$170*J202/1000000</f>
        <v>0</v>
      </c>
      <c r="K203" s="18" t="n">
        <f aca="false">K189*$C$170*K202/1000000</f>
        <v>0</v>
      </c>
      <c r="L203" s="18" t="n">
        <f aca="false">L189*$C$170*L202/1000000</f>
        <v>0</v>
      </c>
      <c r="M203" s="18" t="n">
        <f aca="false">M189*$C$170*M202/1000000</f>
        <v>0</v>
      </c>
      <c r="N203" s="18" t="n">
        <f aca="false">N189*$C$170*N202/1000000</f>
        <v>0</v>
      </c>
    </row>
    <row r="204" customFormat="false" ht="15" hidden="false" customHeight="false" outlineLevel="0" collapsed="false">
      <c r="B204" s="9" t="s">
        <v>101</v>
      </c>
      <c r="E204" s="18" t="n">
        <f aca="false">(MAX(E199,0)*Inputs!$C$13+E200*Inputs!$C$14)*E202/1000000</f>
        <v>5.53905</v>
      </c>
      <c r="F204" s="18" t="n">
        <f aca="false">(MAX(F199,0)*Inputs!$C$13+F200*Inputs!$C$14)*F202/1000000</f>
        <v>6.5968925</v>
      </c>
      <c r="G204" s="18" t="n">
        <f aca="false">(MAX(G199,0)*Inputs!$C$13+G200*Inputs!$C$14)*G202/1000000</f>
        <v>7.93319802</v>
      </c>
      <c r="H204" s="18" t="n">
        <f aca="false">(MAX(H199,0)*Inputs!$C$13+H200*Inputs!$C$14)*H202/1000000</f>
        <v>5.54302161655</v>
      </c>
      <c r="I204" s="18" t="n">
        <f aca="false">(MAX(I199,0)*Inputs!$C$13+I200*Inputs!$C$14)*I202/1000000</f>
        <v>4.265115635495</v>
      </c>
      <c r="J204" s="18" t="n">
        <f aca="false">(MAX(J199,0)*Inputs!$C$13+J200*Inputs!$C$14)*J202/1000000</f>
        <v>3.10384040653082</v>
      </c>
      <c r="K204" s="18" t="n">
        <f aca="false">(MAX(K199,0)*Inputs!$C$13+K200*Inputs!$C$14)*K202/1000000</f>
        <v>2.07723307765668</v>
      </c>
      <c r="L204" s="18" t="n">
        <f aca="false">(MAX(L199,0)*Inputs!$C$13+L200*Inputs!$C$14)*L202/1000000</f>
        <v>1.44350295584917</v>
      </c>
      <c r="M204" s="18" t="n">
        <f aca="false">(MAX(M199,0)*Inputs!$C$13+M200*Inputs!$C$14)*M202/1000000</f>
        <v>1.00328190445899</v>
      </c>
      <c r="N204" s="18" t="n">
        <f aca="false">(MAX(N199,0)*Inputs!$C$13+N200*Inputs!$C$14)*N202/1000000</f>
        <v>1.03338036159276</v>
      </c>
    </row>
    <row r="205" customFormat="false" ht="15" hidden="false" customHeight="false" outlineLevel="0" collapsed="false">
      <c r="B205" s="9" t="s">
        <v>102</v>
      </c>
      <c r="E205" s="18" t="n">
        <f aca="false">E187*Inputs!$C$15*E202/1000000</f>
        <v>1.2</v>
      </c>
      <c r="F205" s="18" t="n">
        <f aca="false">F187*Inputs!$C$15*F202/1000000</f>
        <v>1.545</v>
      </c>
      <c r="G205" s="18" t="n">
        <f aca="false">G187*Inputs!$C$15*G202/1000000</f>
        <v>1.90962</v>
      </c>
      <c r="H205" s="18" t="n">
        <f aca="false">H187*Inputs!$C$15*H202/1000000</f>
        <v>1.9669086</v>
      </c>
      <c r="I205" s="18" t="n">
        <f aca="false">I187*Inputs!$C$15*I202/1000000</f>
        <v>2.025915858</v>
      </c>
      <c r="J205" s="18" t="n">
        <f aca="false">J187*Inputs!$C$15*J202/1000000</f>
        <v>2.08669333374</v>
      </c>
      <c r="K205" s="18" t="n">
        <f aca="false">K187*Inputs!$C$15*K202/1000000</f>
        <v>2.1492941337522</v>
      </c>
      <c r="L205" s="18" t="n">
        <f aca="false">L187*Inputs!$C$15*L202/1000000</f>
        <v>2.21377295776477</v>
      </c>
      <c r="M205" s="18" t="n">
        <f aca="false">M187*Inputs!$C$15*M202/1000000</f>
        <v>2.28018614649771</v>
      </c>
      <c r="N205" s="18" t="n">
        <f aca="false">N187*Inputs!$C$15*N202/1000000</f>
        <v>2.34859173089264</v>
      </c>
    </row>
    <row r="206" customFormat="false" ht="15" hidden="false" customHeight="false" outlineLevel="0" collapsed="false">
      <c r="B206" s="26" t="s">
        <v>103</v>
      </c>
      <c r="E206" s="27" t="n">
        <f aca="false">E198-E203-E204-E205</f>
        <v>-23.3048</v>
      </c>
      <c r="F206" s="27" t="n">
        <f aca="false">F198-F203-F204-F205</f>
        <v>-22.64399875</v>
      </c>
      <c r="G206" s="27" t="n">
        <f aca="false">G198-G203-G204-G205</f>
        <v>-21.667110095</v>
      </c>
      <c r="H206" s="27" t="n">
        <f aca="false">H198-H203-H204-H205</f>
        <v>8.47147499785626</v>
      </c>
      <c r="I206" s="27" t="n">
        <f aca="false">I198-I203-I204-I205</f>
        <v>12.3676188603128</v>
      </c>
      <c r="J206" s="27" t="n">
        <f aca="false">J198-J203-J204-J205</f>
        <v>15.4160187133544</v>
      </c>
      <c r="K206" s="27" t="n">
        <f aca="false">K198-K203-K204-K205</f>
        <v>17.6830465977444</v>
      </c>
      <c r="L206" s="27" t="n">
        <f aca="false">L198-L203-L204-L205</f>
        <v>19.0691332076737</v>
      </c>
      <c r="M206" s="27" t="n">
        <f aca="false">M198-M203-M204-M205</f>
        <v>19.9460149036501</v>
      </c>
      <c r="N206" s="27" t="n">
        <f aca="false">N198-N203-N204-N205</f>
        <v>20.223655538815</v>
      </c>
    </row>
    <row r="207" customFormat="false" ht="15" hidden="false" customHeight="false" outlineLevel="0" collapsed="false">
      <c r="B207" s="9" t="s">
        <v>104</v>
      </c>
      <c r="C207" s="18" t="n">
        <f aca="false">Inputs!$C$42*(1+Inputs!$C$43)</f>
        <v>132.6</v>
      </c>
    </row>
    <row r="208" customFormat="false" ht="15" hidden="false" customHeight="false" outlineLevel="0" collapsed="false">
      <c r="B208" s="26" t="s">
        <v>105</v>
      </c>
      <c r="C208" s="27" t="n">
        <f aca="false">N198*$C$171*(1-Inputs!$C$45)</f>
        <v>325.521605035633</v>
      </c>
    </row>
    <row r="209" customFormat="false" ht="15" hidden="false" customHeight="false" outlineLevel="0" collapsed="false">
      <c r="B209" s="26" t="s">
        <v>106</v>
      </c>
      <c r="D209" s="27" t="n">
        <f aca="false">-$C$207</f>
        <v>-132.6</v>
      </c>
      <c r="E209" s="27" t="n">
        <f aca="false">E206</f>
        <v>-23.3048</v>
      </c>
      <c r="F209" s="27" t="n">
        <f aca="false">F206</f>
        <v>-22.64399875</v>
      </c>
      <c r="G209" s="27" t="n">
        <f aca="false">G206</f>
        <v>-21.667110095</v>
      </c>
      <c r="H209" s="27" t="n">
        <f aca="false">H206</f>
        <v>8.47147499785626</v>
      </c>
      <c r="I209" s="27" t="n">
        <f aca="false">I206</f>
        <v>12.3676188603128</v>
      </c>
      <c r="J209" s="27" t="n">
        <f aca="false">J206</f>
        <v>15.4160187133544</v>
      </c>
      <c r="K209" s="27" t="n">
        <f aca="false">K206</f>
        <v>17.6830465977444</v>
      </c>
      <c r="L209" s="27" t="n">
        <f aca="false">L206</f>
        <v>19.0691332076737</v>
      </c>
      <c r="M209" s="27" t="n">
        <f aca="false">M206</f>
        <v>19.9460149036501</v>
      </c>
      <c r="N209" s="27" t="n">
        <f aca="false">N206+$C$208</f>
        <v>345.745260574448</v>
      </c>
    </row>
    <row r="211" customFormat="false" ht="15" hidden="false" customHeight="false" outlineLevel="0" collapsed="false">
      <c r="B211" s="26" t="s">
        <v>107</v>
      </c>
      <c r="C211" s="29" t="n">
        <f aca="false">IRR(D209:N209,0.08)</f>
        <v>0.0952307358274721</v>
      </c>
    </row>
    <row r="212" customFormat="false" ht="15" hidden="false" customHeight="false" outlineLevel="0" collapsed="false">
      <c r="B212" s="9" t="s">
        <v>108</v>
      </c>
      <c r="C212" s="30" t="n">
        <f aca="false">SUMIF(D209:N209,"&gt;0")/-SUMIF(D209:N209,"&lt;0")</f>
        <v>2.19112742032235</v>
      </c>
    </row>
    <row r="213" customFormat="false" ht="15" hidden="false" customHeight="false" outlineLevel="0" collapsed="false">
      <c r="B213" s="9" t="s">
        <v>109</v>
      </c>
      <c r="C213" s="18" t="n">
        <f aca="false">SUM(E203:N203)</f>
        <v>71.0907</v>
      </c>
    </row>
    <row r="214" customFormat="false" ht="15" hidden="false" customHeight="false" outlineLevel="0" collapsed="false">
      <c r="B214" s="9" t="s">
        <v>110</v>
      </c>
      <c r="C214" s="18" t="n">
        <f aca="false">N198</f>
        <v>23.6056276313004</v>
      </c>
    </row>
    <row r="215" customFormat="false" ht="15" hidden="false" customHeight="false" outlineLevel="0" collapsed="false">
      <c r="B215" s="9" t="s">
        <v>111</v>
      </c>
      <c r="C215" s="17" t="n">
        <f aca="false">N192</f>
        <v>0.55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8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5" min="4" style="0" width="12"/>
    <col collapsed="false" customWidth="true" hidden="false" outlineLevel="0" max="14" min="6" style="0" width="11"/>
  </cols>
  <sheetData>
    <row r="1" customFormat="false" ht="6" hidden="false" customHeight="true" outlineLevel="0" collapsed="false"/>
    <row r="2" customFormat="false" ht="17.35" hidden="false" customHeight="false" outlineLevel="0" collapsed="false">
      <c r="B2" s="5" t="s">
        <v>123</v>
      </c>
    </row>
    <row r="3" customFormat="false" ht="15" hidden="false" customHeight="false" outlineLevel="0" collapsed="false">
      <c r="B3" s="6" t="s">
        <v>124</v>
      </c>
    </row>
    <row r="5" customFormat="false" ht="21.75" hidden="false" customHeight="true" outlineLevel="0" collapsed="false">
      <c r="B5" s="22" t="s">
        <v>50</v>
      </c>
      <c r="C5" s="23" t="s">
        <v>125</v>
      </c>
      <c r="D5" s="23" t="s">
        <v>126</v>
      </c>
      <c r="E5" s="23" t="s">
        <v>127</v>
      </c>
    </row>
    <row r="6" customFormat="false" ht="15" hidden="false" customHeight="false" outlineLevel="0" collapsed="false">
      <c r="B6" s="9" t="s">
        <v>128</v>
      </c>
      <c r="C6" s="17" t="n">
        <f aca="false">$C$60</f>
        <v>0.0462150867071624</v>
      </c>
      <c r="D6" s="17" t="n">
        <f aca="false">$C$113</f>
        <v>0.0391629577427196</v>
      </c>
      <c r="E6" s="17" t="n">
        <f aca="false">$C$166</f>
        <v>0.0291871799707436</v>
      </c>
    </row>
    <row r="7" customFormat="false" ht="15" hidden="false" customHeight="false" outlineLevel="0" collapsed="false">
      <c r="B7" s="9" t="s">
        <v>129</v>
      </c>
      <c r="C7" s="17" t="n">
        <f aca="false">$C$219</f>
        <v>0.0812977576475336</v>
      </c>
      <c r="D7" s="17" t="n">
        <f aca="false">$C$272</f>
        <v>0.0741334676856787</v>
      </c>
      <c r="E7" s="17" t="n">
        <f aca="false">$C$325</f>
        <v>0.0639816541873255</v>
      </c>
    </row>
    <row r="8" customFormat="false" ht="15" hidden="false" customHeight="false" outlineLevel="0" collapsed="false">
      <c r="B8" s="9" t="s">
        <v>130</v>
      </c>
      <c r="C8" s="17" t="n">
        <f aca="false">$C$378</f>
        <v>0.110675422210676</v>
      </c>
      <c r="D8" s="17" t="n">
        <f aca="false">$C$431</f>
        <v>0.103402258795326</v>
      </c>
      <c r="E8" s="17" t="n">
        <f aca="false">$C$484</f>
        <v>0.0930828821561905</v>
      </c>
    </row>
    <row r="9" customFormat="false" ht="15" hidden="false" customHeight="false" outlineLevel="0" collapsed="false">
      <c r="B9" s="9" t="s">
        <v>131</v>
      </c>
      <c r="C9" s="17" t="n">
        <f aca="false">$C$537</f>
        <v>0.136191366256285</v>
      </c>
      <c r="D9" s="17" t="n">
        <f aca="false">$C$590</f>
        <v>0.128811133780666</v>
      </c>
      <c r="E9" s="17" t="n">
        <f aca="false">$C$643</f>
        <v>0.118329177933722</v>
      </c>
    </row>
    <row r="10" customFormat="false" ht="15" hidden="false" customHeight="false" outlineLevel="0" collapsed="false">
      <c r="B10" s="9" t="s">
        <v>132</v>
      </c>
      <c r="C10" s="17" t="n">
        <f aca="false">$C$696</f>
        <v>0.158911750705043</v>
      </c>
      <c r="D10" s="17" t="n">
        <f aca="false">$C$749</f>
        <v>0.151425532049417</v>
      </c>
      <c r="E10" s="17" t="n">
        <f aca="false">$C$802</f>
        <v>0.140784190389125</v>
      </c>
    </row>
    <row r="13" customFormat="false" ht="15" hidden="false" customHeight="false" outlineLevel="0" collapsed="false">
      <c r="B13" s="7" t="s">
        <v>133</v>
      </c>
      <c r="C13" s="8"/>
      <c r="D13" s="8"/>
      <c r="E13" s="8"/>
      <c r="F13" s="8"/>
      <c r="G13" s="8"/>
      <c r="H13" s="8"/>
      <c r="I13" s="8"/>
      <c r="J13" s="8"/>
      <c r="K13" s="8"/>
      <c r="L13" s="8"/>
      <c r="M13" s="8"/>
      <c r="N13" s="8"/>
    </row>
    <row r="14" customFormat="false" ht="15" hidden="false" customHeight="false" outlineLevel="0" collapsed="false">
      <c r="B14" s="9" t="s">
        <v>50</v>
      </c>
      <c r="C14" s="13" t="n">
        <v>0.3</v>
      </c>
    </row>
    <row r="15" customFormat="false" ht="15" hidden="false" customHeight="false" outlineLevel="0" collapsed="false">
      <c r="B15" s="9" t="s">
        <v>64</v>
      </c>
      <c r="C15" s="18" t="n">
        <f aca="false">Inputs!$C$25</f>
        <v>70</v>
      </c>
    </row>
    <row r="16" customFormat="false" ht="15" hidden="false" customHeight="false" outlineLevel="0" collapsed="false">
      <c r="B16" s="9" t="s">
        <v>65</v>
      </c>
      <c r="C16" s="18" t="n">
        <f aca="false">Inputs!$C$28</f>
        <v>18</v>
      </c>
    </row>
    <row r="17" customFormat="false" ht="15" hidden="false" customHeight="false" outlineLevel="0" collapsed="false">
      <c r="B17" s="9" t="s">
        <v>66</v>
      </c>
      <c r="C17" s="18" t="n">
        <f aca="false">Inputs!$C$30</f>
        <v>4</v>
      </c>
    </row>
    <row r="18" customFormat="false" ht="15" hidden="false" customHeight="false" outlineLevel="0" collapsed="false">
      <c r="B18" s="9" t="s">
        <v>67</v>
      </c>
      <c r="C18" s="19" t="n">
        <f aca="false">Inputs!$C$27</f>
        <v>0.013</v>
      </c>
    </row>
    <row r="19" customFormat="false" ht="15" hidden="false" customHeight="false" outlineLevel="0" collapsed="false">
      <c r="B19" s="9" t="s">
        <v>68</v>
      </c>
      <c r="C19" s="12" t="n">
        <v>950</v>
      </c>
    </row>
    <row r="20" customFormat="false" ht="15" hidden="false" customHeight="false" outlineLevel="0" collapsed="false">
      <c r="B20" s="9" t="s">
        <v>57</v>
      </c>
      <c r="C20" s="21" t="n">
        <f aca="false">Inputs!$C$44</f>
        <v>14</v>
      </c>
    </row>
    <row r="21" customFormat="false" ht="15" hidden="false" customHeight="false" outlineLevel="0" collapsed="false">
      <c r="B21" s="22" t="s">
        <v>69</v>
      </c>
      <c r="C21" s="23" t="s">
        <v>70</v>
      </c>
      <c r="D21" s="23" t="n">
        <v>0</v>
      </c>
      <c r="E21" s="23" t="n">
        <v>1</v>
      </c>
      <c r="F21" s="23" t="n">
        <v>2</v>
      </c>
      <c r="G21" s="23" t="n">
        <v>3</v>
      </c>
      <c r="H21" s="23" t="n">
        <v>4</v>
      </c>
      <c r="I21" s="23" t="n">
        <v>5</v>
      </c>
      <c r="J21" s="23" t="n">
        <v>6</v>
      </c>
      <c r="K21" s="23" t="n">
        <v>7</v>
      </c>
      <c r="L21" s="23" t="n">
        <v>8</v>
      </c>
      <c r="M21" s="23" t="n">
        <v>9</v>
      </c>
      <c r="N21" s="23" t="n">
        <v>10</v>
      </c>
    </row>
    <row r="22" customFormat="false" ht="15" hidden="false" customHeight="false" outlineLevel="0" collapsed="false">
      <c r="B22" s="9" t="s">
        <v>71</v>
      </c>
      <c r="C22" s="24" t="n">
        <f aca="false">1-Inputs!$C$7</f>
        <v>-2</v>
      </c>
      <c r="D22" s="25" t="n">
        <f aca="false">IF($C22&lt;=D$21,Inputs!$C$6,0)</f>
        <v>60000</v>
      </c>
      <c r="E22" s="25" t="n">
        <f aca="false">IF($C22&lt;=E$21,Inputs!$C$6,0)</f>
        <v>60000</v>
      </c>
      <c r="F22" s="25" t="n">
        <f aca="false">IF($C22&lt;=F$21,Inputs!$C$6,0)</f>
        <v>60000</v>
      </c>
      <c r="G22" s="25" t="n">
        <f aca="false">IF($C22&lt;=G$21,Inputs!$C$6,0)</f>
        <v>60000</v>
      </c>
      <c r="H22" s="25" t="n">
        <f aca="false">IF($C22&lt;=H$21,Inputs!$C$6,0)</f>
        <v>60000</v>
      </c>
      <c r="I22" s="25" t="n">
        <f aca="false">IF($C22&lt;=I$21,Inputs!$C$6,0)</f>
        <v>60000</v>
      </c>
      <c r="J22" s="25" t="n">
        <f aca="false">IF($C22&lt;=J$21,Inputs!$C$6,0)</f>
        <v>60000</v>
      </c>
      <c r="K22" s="25" t="n">
        <f aca="false">IF($C22&lt;=K$21,Inputs!$C$6,0)</f>
        <v>60000</v>
      </c>
      <c r="L22" s="25" t="n">
        <f aca="false">IF($C22&lt;=L$21,Inputs!$C$6,0)</f>
        <v>60000</v>
      </c>
      <c r="M22" s="25" t="n">
        <f aca="false">IF($C22&lt;=M$21,Inputs!$C$6,0)</f>
        <v>60000</v>
      </c>
      <c r="N22" s="25" t="n">
        <f aca="false">IF($C22&lt;=N$21,Inputs!$C$6,0)</f>
        <v>60000</v>
      </c>
    </row>
    <row r="23" customFormat="false" ht="15" hidden="false" customHeight="false" outlineLevel="0" collapsed="false">
      <c r="B23" s="9" t="s">
        <v>72</v>
      </c>
      <c r="D23" s="17" t="n">
        <f aca="false">IF($C22&lt;=D$21,IF(D$21-$C22+1&lt;=0,0,$C$14*INDEX(Inputs!$C$19:$C$24,MIN(D$21-$C22+1,6))),0)</f>
        <v>0.225</v>
      </c>
      <c r="E23" s="17" t="n">
        <f aca="false">IF($C22&lt;=E$21,IF(E$21-$C22+1&lt;=0,0,$C$14*INDEX(Inputs!$C$19:$C$24,MIN(E$21-$C22+1,6))),0)</f>
        <v>0.2625</v>
      </c>
      <c r="F23" s="17" t="n">
        <f aca="false">IF($C22&lt;=F$21,IF(F$21-$C22+1&lt;=0,0,$C$14*INDEX(Inputs!$C$19:$C$24,MIN(F$21-$C22+1,6))),0)</f>
        <v>0.285</v>
      </c>
      <c r="G23" s="17" t="n">
        <f aca="false">IF($C22&lt;=G$21,IF(G$21-$C22+1&lt;=0,0,$C$14*INDEX(Inputs!$C$19:$C$24,MIN(G$21-$C22+1,6))),0)</f>
        <v>0.3</v>
      </c>
      <c r="H23" s="17" t="n">
        <f aca="false">IF($C22&lt;=H$21,IF(H$21-$C22+1&lt;=0,0,$C$14*INDEX(Inputs!$C$19:$C$24,MIN(H$21-$C22+1,6))),0)</f>
        <v>0.3</v>
      </c>
      <c r="I23" s="17" t="n">
        <f aca="false">IF($C22&lt;=I$21,IF(I$21-$C22+1&lt;=0,0,$C$14*INDEX(Inputs!$C$19:$C$24,MIN(I$21-$C22+1,6))),0)</f>
        <v>0.3</v>
      </c>
      <c r="J23" s="17" t="n">
        <f aca="false">IF($C22&lt;=J$21,IF(J$21-$C22+1&lt;=0,0,$C$14*INDEX(Inputs!$C$19:$C$24,MIN(J$21-$C22+1,6))),0)</f>
        <v>0.3</v>
      </c>
      <c r="K23" s="17" t="n">
        <f aca="false">IF($C22&lt;=K$21,IF(K$21-$C22+1&lt;=0,0,$C$14*INDEX(Inputs!$C$19:$C$24,MIN(K$21-$C22+1,6))),0)</f>
        <v>0.3</v>
      </c>
      <c r="L23" s="17" t="n">
        <f aca="false">IF($C22&lt;=L$21,IF(L$21-$C22+1&lt;=0,0,$C$14*INDEX(Inputs!$C$19:$C$24,MIN(L$21-$C22+1,6))),0)</f>
        <v>0.3</v>
      </c>
      <c r="M23" s="17" t="n">
        <f aca="false">IF($C22&lt;=M$21,IF(M$21-$C22+1&lt;=0,0,$C$14*INDEX(Inputs!$C$19:$C$24,MIN(M$21-$C22+1,6))),0)</f>
        <v>0.3</v>
      </c>
      <c r="N23" s="17" t="n">
        <f aca="false">IF($C22&lt;=N$21,IF(N$21-$C22+1&lt;=0,0,$C$14*INDEX(Inputs!$C$19:$C$24,MIN(N$21-$C22+1,6))),0)</f>
        <v>0.3</v>
      </c>
    </row>
    <row r="24" customFormat="false" ht="15" hidden="false" customHeight="false" outlineLevel="0" collapsed="false">
      <c r="B24" s="9" t="s">
        <v>73</v>
      </c>
      <c r="D24" s="25" t="n">
        <f aca="false">D22*D23</f>
        <v>13500</v>
      </c>
      <c r="E24" s="25" t="n">
        <f aca="false">E22*E23</f>
        <v>15750</v>
      </c>
      <c r="F24" s="25" t="n">
        <f aca="false">F22*F23</f>
        <v>17100</v>
      </c>
      <c r="G24" s="25" t="n">
        <f aca="false">G22*G23</f>
        <v>18000</v>
      </c>
      <c r="H24" s="25" t="n">
        <f aca="false">H22*H23</f>
        <v>18000</v>
      </c>
      <c r="I24" s="25" t="n">
        <f aca="false">I22*I23</f>
        <v>18000</v>
      </c>
      <c r="J24" s="25" t="n">
        <f aca="false">J22*J23</f>
        <v>18000</v>
      </c>
      <c r="K24" s="25" t="n">
        <f aca="false">K22*K23</f>
        <v>18000</v>
      </c>
      <c r="L24" s="25" t="n">
        <f aca="false">L22*L23</f>
        <v>18000</v>
      </c>
      <c r="M24" s="25" t="n">
        <f aca="false">M22*M23</f>
        <v>18000</v>
      </c>
      <c r="N24" s="25" t="n">
        <f aca="false">N22*N23</f>
        <v>18000</v>
      </c>
    </row>
    <row r="25" customFormat="false" ht="15" hidden="false" customHeight="false" outlineLevel="0" collapsed="false">
      <c r="B25" s="9" t="s">
        <v>74</v>
      </c>
      <c r="C25" s="24" t="n">
        <f aca="false">1</f>
        <v>1</v>
      </c>
      <c r="D25" s="25" t="n">
        <f aca="false">IF($C25&lt;=D$21,Inputs!$C$8,0)</f>
        <v>0</v>
      </c>
      <c r="E25" s="25" t="n">
        <f aca="false">IF($C25&lt;=E$21,Inputs!$C$8,0)</f>
        <v>20000</v>
      </c>
      <c r="F25" s="25" t="n">
        <f aca="false">IF($C25&lt;=F$21,Inputs!$C$8,0)</f>
        <v>20000</v>
      </c>
      <c r="G25" s="25" t="n">
        <f aca="false">IF($C25&lt;=G$21,Inputs!$C$8,0)</f>
        <v>20000</v>
      </c>
      <c r="H25" s="25" t="n">
        <f aca="false">IF($C25&lt;=H$21,Inputs!$C$8,0)</f>
        <v>20000</v>
      </c>
      <c r="I25" s="25" t="n">
        <f aca="false">IF($C25&lt;=I$21,Inputs!$C$8,0)</f>
        <v>20000</v>
      </c>
      <c r="J25" s="25" t="n">
        <f aca="false">IF($C25&lt;=J$21,Inputs!$C$8,0)</f>
        <v>20000</v>
      </c>
      <c r="K25" s="25" t="n">
        <f aca="false">IF($C25&lt;=K$21,Inputs!$C$8,0)</f>
        <v>20000</v>
      </c>
      <c r="L25" s="25" t="n">
        <f aca="false">IF($C25&lt;=L$21,Inputs!$C$8,0)</f>
        <v>20000</v>
      </c>
      <c r="M25" s="25" t="n">
        <f aca="false">IF($C25&lt;=M$21,Inputs!$C$8,0)</f>
        <v>20000</v>
      </c>
      <c r="N25" s="25" t="n">
        <f aca="false">IF($C25&lt;=N$21,Inputs!$C$8,0)</f>
        <v>20000</v>
      </c>
    </row>
    <row r="26" customFormat="false" ht="15" hidden="false" customHeight="false" outlineLevel="0" collapsed="false">
      <c r="B26" s="9" t="s">
        <v>75</v>
      </c>
      <c r="D26" s="17" t="n">
        <f aca="false">IF($C25&lt;=D$21,IF(D$21-$C25+1&lt;=0,0,$C$14*INDEX(Inputs!$C$19:$C$24,MIN(D$21-$C25+1,6))),0)</f>
        <v>0</v>
      </c>
      <c r="E26" s="17" t="n">
        <f aca="false">IF($C25&lt;=E$21,IF(E$21-$C25+1&lt;=0,0,$C$14*INDEX(Inputs!$C$19:$C$24,MIN(E$21-$C25+1,6))),0)</f>
        <v>0.09</v>
      </c>
      <c r="F26" s="17" t="n">
        <f aca="false">IF($C25&lt;=F$21,IF(F$21-$C25+1&lt;=0,0,$C$14*INDEX(Inputs!$C$19:$C$24,MIN(F$21-$C25+1,6))),0)</f>
        <v>0.165</v>
      </c>
      <c r="G26" s="17" t="n">
        <f aca="false">IF($C25&lt;=G$21,IF(G$21-$C25+1&lt;=0,0,$C$14*INDEX(Inputs!$C$19:$C$24,MIN(G$21-$C25+1,6))),0)</f>
        <v>0.225</v>
      </c>
      <c r="H26" s="17" t="n">
        <f aca="false">IF($C25&lt;=H$21,IF(H$21-$C25+1&lt;=0,0,$C$14*INDEX(Inputs!$C$19:$C$24,MIN(H$21-$C25+1,6))),0)</f>
        <v>0.2625</v>
      </c>
      <c r="I26" s="17" t="n">
        <f aca="false">IF($C25&lt;=I$21,IF(I$21-$C25+1&lt;=0,0,$C$14*INDEX(Inputs!$C$19:$C$24,MIN(I$21-$C25+1,6))),0)</f>
        <v>0.285</v>
      </c>
      <c r="J26" s="17" t="n">
        <f aca="false">IF($C25&lt;=J$21,IF(J$21-$C25+1&lt;=0,0,$C$14*INDEX(Inputs!$C$19:$C$24,MIN(J$21-$C25+1,6))),0)</f>
        <v>0.3</v>
      </c>
      <c r="K26" s="17" t="n">
        <f aca="false">IF($C25&lt;=K$21,IF(K$21-$C25+1&lt;=0,0,$C$14*INDEX(Inputs!$C$19:$C$24,MIN(K$21-$C25+1,6))),0)</f>
        <v>0.3</v>
      </c>
      <c r="L26" s="17" t="n">
        <f aca="false">IF($C25&lt;=L$21,IF(L$21-$C25+1&lt;=0,0,$C$14*INDEX(Inputs!$C$19:$C$24,MIN(L$21-$C25+1,6))),0)</f>
        <v>0.3</v>
      </c>
      <c r="M26" s="17" t="n">
        <f aca="false">IF($C25&lt;=M$21,IF(M$21-$C25+1&lt;=0,0,$C$14*INDEX(Inputs!$C$19:$C$24,MIN(M$21-$C25+1,6))),0)</f>
        <v>0.3</v>
      </c>
      <c r="N26" s="17" t="n">
        <f aca="false">IF($C25&lt;=N$21,IF(N$21-$C25+1&lt;=0,0,$C$14*INDEX(Inputs!$C$19:$C$24,MIN(N$21-$C25+1,6))),0)</f>
        <v>0.3</v>
      </c>
    </row>
    <row r="27" customFormat="false" ht="15" hidden="false" customHeight="false" outlineLevel="0" collapsed="false">
      <c r="B27" s="9" t="s">
        <v>76</v>
      </c>
      <c r="D27" s="25" t="n">
        <f aca="false">D25*D26</f>
        <v>0</v>
      </c>
      <c r="E27" s="25" t="n">
        <f aca="false">E25*E26</f>
        <v>1800</v>
      </c>
      <c r="F27" s="25" t="n">
        <f aca="false">F25*F26</f>
        <v>3300</v>
      </c>
      <c r="G27" s="25" t="n">
        <f aca="false">G25*G26</f>
        <v>4500</v>
      </c>
      <c r="H27" s="25" t="n">
        <f aca="false">H25*H26</f>
        <v>5250</v>
      </c>
      <c r="I27" s="25" t="n">
        <f aca="false">I25*I26</f>
        <v>5700</v>
      </c>
      <c r="J27" s="25" t="n">
        <f aca="false">J25*J26</f>
        <v>6000</v>
      </c>
      <c r="K27" s="25" t="n">
        <f aca="false">K25*K26</f>
        <v>6000</v>
      </c>
      <c r="L27" s="25" t="n">
        <f aca="false">L25*L26</f>
        <v>6000</v>
      </c>
      <c r="M27" s="25" t="n">
        <f aca="false">M25*M26</f>
        <v>6000</v>
      </c>
      <c r="N27" s="25" t="n">
        <f aca="false">N25*N26</f>
        <v>6000</v>
      </c>
    </row>
    <row r="28" customFormat="false" ht="15" hidden="false" customHeight="false" outlineLevel="0" collapsed="false">
      <c r="B28" s="9" t="s">
        <v>77</v>
      </c>
      <c r="C28" s="24" t="n">
        <f aca="false">2</f>
        <v>2</v>
      </c>
      <c r="D28" s="25" t="n">
        <f aca="false">IF($C28&lt;=D$21,Inputs!$C$9,0)</f>
        <v>0</v>
      </c>
      <c r="E28" s="25" t="n">
        <f aca="false">IF($C28&lt;=E$21,Inputs!$C$9,0)</f>
        <v>0</v>
      </c>
      <c r="F28" s="25" t="n">
        <f aca="false">IF($C28&lt;=F$21,Inputs!$C$9,0)</f>
        <v>20000</v>
      </c>
      <c r="G28" s="25" t="n">
        <f aca="false">IF($C28&lt;=G$21,Inputs!$C$9,0)</f>
        <v>20000</v>
      </c>
      <c r="H28" s="25" t="n">
        <f aca="false">IF($C28&lt;=H$21,Inputs!$C$9,0)</f>
        <v>20000</v>
      </c>
      <c r="I28" s="25" t="n">
        <f aca="false">IF($C28&lt;=I$21,Inputs!$C$9,0)</f>
        <v>20000</v>
      </c>
      <c r="J28" s="25" t="n">
        <f aca="false">IF($C28&lt;=J$21,Inputs!$C$9,0)</f>
        <v>20000</v>
      </c>
      <c r="K28" s="25" t="n">
        <f aca="false">IF($C28&lt;=K$21,Inputs!$C$9,0)</f>
        <v>20000</v>
      </c>
      <c r="L28" s="25" t="n">
        <f aca="false">IF($C28&lt;=L$21,Inputs!$C$9,0)</f>
        <v>20000</v>
      </c>
      <c r="M28" s="25" t="n">
        <f aca="false">IF($C28&lt;=M$21,Inputs!$C$9,0)</f>
        <v>20000</v>
      </c>
      <c r="N28" s="25" t="n">
        <f aca="false">IF($C28&lt;=N$21,Inputs!$C$9,0)</f>
        <v>20000</v>
      </c>
    </row>
    <row r="29" customFormat="false" ht="15" hidden="false" customHeight="false" outlineLevel="0" collapsed="false">
      <c r="B29" s="9" t="s">
        <v>78</v>
      </c>
      <c r="D29" s="17" t="n">
        <f aca="false">IF($C28&lt;=D$21,IF(D$21-$C28+1&lt;=0,0,$C$14*INDEX(Inputs!$C$19:$C$24,MIN(D$21-$C28+1,6))),0)</f>
        <v>0</v>
      </c>
      <c r="E29" s="17" t="n">
        <f aca="false">IF($C28&lt;=E$21,IF(E$21-$C28+1&lt;=0,0,$C$14*INDEX(Inputs!$C$19:$C$24,MIN(E$21-$C28+1,6))),0)</f>
        <v>0</v>
      </c>
      <c r="F29" s="17" t="n">
        <f aca="false">IF($C28&lt;=F$21,IF(F$21-$C28+1&lt;=0,0,$C$14*INDEX(Inputs!$C$19:$C$24,MIN(F$21-$C28+1,6))),0)</f>
        <v>0.09</v>
      </c>
      <c r="G29" s="17" t="n">
        <f aca="false">IF($C28&lt;=G$21,IF(G$21-$C28+1&lt;=0,0,$C$14*INDEX(Inputs!$C$19:$C$24,MIN(G$21-$C28+1,6))),0)</f>
        <v>0.165</v>
      </c>
      <c r="H29" s="17" t="n">
        <f aca="false">IF($C28&lt;=H$21,IF(H$21-$C28+1&lt;=0,0,$C$14*INDEX(Inputs!$C$19:$C$24,MIN(H$21-$C28+1,6))),0)</f>
        <v>0.225</v>
      </c>
      <c r="I29" s="17" t="n">
        <f aca="false">IF($C28&lt;=I$21,IF(I$21-$C28+1&lt;=0,0,$C$14*INDEX(Inputs!$C$19:$C$24,MIN(I$21-$C28+1,6))),0)</f>
        <v>0.2625</v>
      </c>
      <c r="J29" s="17" t="n">
        <f aca="false">IF($C28&lt;=J$21,IF(J$21-$C28+1&lt;=0,0,$C$14*INDEX(Inputs!$C$19:$C$24,MIN(J$21-$C28+1,6))),0)</f>
        <v>0.285</v>
      </c>
      <c r="K29" s="17" t="n">
        <f aca="false">IF($C28&lt;=K$21,IF(K$21-$C28+1&lt;=0,0,$C$14*INDEX(Inputs!$C$19:$C$24,MIN(K$21-$C28+1,6))),0)</f>
        <v>0.3</v>
      </c>
      <c r="L29" s="17" t="n">
        <f aca="false">IF($C28&lt;=L$21,IF(L$21-$C28+1&lt;=0,0,$C$14*INDEX(Inputs!$C$19:$C$24,MIN(L$21-$C28+1,6))),0)</f>
        <v>0.3</v>
      </c>
      <c r="M29" s="17" t="n">
        <f aca="false">IF($C28&lt;=M$21,IF(M$21-$C28+1&lt;=0,0,$C$14*INDEX(Inputs!$C$19:$C$24,MIN(M$21-$C28+1,6))),0)</f>
        <v>0.3</v>
      </c>
      <c r="N29" s="17" t="n">
        <f aca="false">IF($C28&lt;=N$21,IF(N$21-$C28+1&lt;=0,0,$C$14*INDEX(Inputs!$C$19:$C$24,MIN(N$21-$C28+1,6))),0)</f>
        <v>0.3</v>
      </c>
    </row>
    <row r="30" customFormat="false" ht="15" hidden="false" customHeight="false" outlineLevel="0" collapsed="false">
      <c r="B30" s="9" t="s">
        <v>79</v>
      </c>
      <c r="D30" s="25" t="n">
        <f aca="false">D28*D29</f>
        <v>0</v>
      </c>
      <c r="E30" s="25" t="n">
        <f aca="false">E28*E29</f>
        <v>0</v>
      </c>
      <c r="F30" s="25" t="n">
        <f aca="false">F28*F29</f>
        <v>1800</v>
      </c>
      <c r="G30" s="25" t="n">
        <f aca="false">G28*G29</f>
        <v>3300</v>
      </c>
      <c r="H30" s="25" t="n">
        <f aca="false">H28*H29</f>
        <v>4500</v>
      </c>
      <c r="I30" s="25" t="n">
        <f aca="false">I28*I29</f>
        <v>5250</v>
      </c>
      <c r="J30" s="25" t="n">
        <f aca="false">J28*J29</f>
        <v>5700</v>
      </c>
      <c r="K30" s="25" t="n">
        <f aca="false">K28*K29</f>
        <v>6000</v>
      </c>
      <c r="L30" s="25" t="n">
        <f aca="false">L28*L29</f>
        <v>6000</v>
      </c>
      <c r="M30" s="25" t="n">
        <f aca="false">M28*M29</f>
        <v>6000</v>
      </c>
      <c r="N30" s="25" t="n">
        <f aca="false">N28*N29</f>
        <v>6000</v>
      </c>
    </row>
    <row r="31" customFormat="false" ht="15" hidden="false" customHeight="false" outlineLevel="0" collapsed="false">
      <c r="B31" s="9" t="s">
        <v>80</v>
      </c>
      <c r="C31" s="24" t="n">
        <f aca="false">3</f>
        <v>3</v>
      </c>
      <c r="D31" s="25" t="n">
        <f aca="false">IF($C31&lt;=D$21,Inputs!$C$10,0)</f>
        <v>0</v>
      </c>
      <c r="E31" s="25" t="n">
        <f aca="false">IF($C31&lt;=E$21,Inputs!$C$10,0)</f>
        <v>0</v>
      </c>
      <c r="F31" s="25" t="n">
        <f aca="false">IF($C31&lt;=F$21,Inputs!$C$10,0)</f>
        <v>0</v>
      </c>
      <c r="G31" s="25" t="n">
        <f aca="false">IF($C31&lt;=G$21,Inputs!$C$10,0)</f>
        <v>20000</v>
      </c>
      <c r="H31" s="25" t="n">
        <f aca="false">IF($C31&lt;=H$21,Inputs!$C$10,0)</f>
        <v>20000</v>
      </c>
      <c r="I31" s="25" t="n">
        <f aca="false">IF($C31&lt;=I$21,Inputs!$C$10,0)</f>
        <v>20000</v>
      </c>
      <c r="J31" s="25" t="n">
        <f aca="false">IF($C31&lt;=J$21,Inputs!$C$10,0)</f>
        <v>20000</v>
      </c>
      <c r="K31" s="25" t="n">
        <f aca="false">IF($C31&lt;=K$21,Inputs!$C$10,0)</f>
        <v>20000</v>
      </c>
      <c r="L31" s="25" t="n">
        <f aca="false">IF($C31&lt;=L$21,Inputs!$C$10,0)</f>
        <v>20000</v>
      </c>
      <c r="M31" s="25" t="n">
        <f aca="false">IF($C31&lt;=M$21,Inputs!$C$10,0)</f>
        <v>20000</v>
      </c>
      <c r="N31" s="25" t="n">
        <f aca="false">IF($C31&lt;=N$21,Inputs!$C$10,0)</f>
        <v>20000</v>
      </c>
    </row>
    <row r="32" customFormat="false" ht="15" hidden="false" customHeight="false" outlineLevel="0" collapsed="false">
      <c r="B32" s="9" t="s">
        <v>81</v>
      </c>
      <c r="D32" s="17" t="n">
        <f aca="false">IF($C31&lt;=D$21,IF(D$21-$C31+1&lt;=0,0,$C$14*INDEX(Inputs!$C$19:$C$24,MIN(D$21-$C31+1,6))),0)</f>
        <v>0</v>
      </c>
      <c r="E32" s="17" t="n">
        <f aca="false">IF($C31&lt;=E$21,IF(E$21-$C31+1&lt;=0,0,$C$14*INDEX(Inputs!$C$19:$C$24,MIN(E$21-$C31+1,6))),0)</f>
        <v>0</v>
      </c>
      <c r="F32" s="17" t="n">
        <f aca="false">IF($C31&lt;=F$21,IF(F$21-$C31+1&lt;=0,0,$C$14*INDEX(Inputs!$C$19:$C$24,MIN(F$21-$C31+1,6))),0)</f>
        <v>0</v>
      </c>
      <c r="G32" s="17" t="n">
        <f aca="false">IF($C31&lt;=G$21,IF(G$21-$C31+1&lt;=0,0,$C$14*INDEX(Inputs!$C$19:$C$24,MIN(G$21-$C31+1,6))),0)</f>
        <v>0.09</v>
      </c>
      <c r="H32" s="17" t="n">
        <f aca="false">IF($C31&lt;=H$21,IF(H$21-$C31+1&lt;=0,0,$C$14*INDEX(Inputs!$C$19:$C$24,MIN(H$21-$C31+1,6))),0)</f>
        <v>0.165</v>
      </c>
      <c r="I32" s="17" t="n">
        <f aca="false">IF($C31&lt;=I$21,IF(I$21-$C31+1&lt;=0,0,$C$14*INDEX(Inputs!$C$19:$C$24,MIN(I$21-$C31+1,6))),0)</f>
        <v>0.225</v>
      </c>
      <c r="J32" s="17" t="n">
        <f aca="false">IF($C31&lt;=J$21,IF(J$21-$C31+1&lt;=0,0,$C$14*INDEX(Inputs!$C$19:$C$24,MIN(J$21-$C31+1,6))),0)</f>
        <v>0.2625</v>
      </c>
      <c r="K32" s="17" t="n">
        <f aca="false">IF($C31&lt;=K$21,IF(K$21-$C31+1&lt;=0,0,$C$14*INDEX(Inputs!$C$19:$C$24,MIN(K$21-$C31+1,6))),0)</f>
        <v>0.285</v>
      </c>
      <c r="L32" s="17" t="n">
        <f aca="false">IF($C31&lt;=L$21,IF(L$21-$C31+1&lt;=0,0,$C$14*INDEX(Inputs!$C$19:$C$24,MIN(L$21-$C31+1,6))),0)</f>
        <v>0.3</v>
      </c>
      <c r="M32" s="17" t="n">
        <f aca="false">IF($C31&lt;=M$21,IF(M$21-$C31+1&lt;=0,0,$C$14*INDEX(Inputs!$C$19:$C$24,MIN(M$21-$C31+1,6))),0)</f>
        <v>0.3</v>
      </c>
      <c r="N32" s="17" t="n">
        <f aca="false">IF($C31&lt;=N$21,IF(N$21-$C31+1&lt;=0,0,$C$14*INDEX(Inputs!$C$19:$C$24,MIN(N$21-$C31+1,6))),0)</f>
        <v>0.3</v>
      </c>
    </row>
    <row r="33" customFormat="false" ht="15" hidden="false" customHeight="false" outlineLevel="0" collapsed="false">
      <c r="B33" s="9" t="s">
        <v>82</v>
      </c>
      <c r="D33" s="25" t="n">
        <f aca="false">D31*D32</f>
        <v>0</v>
      </c>
      <c r="E33" s="25" t="n">
        <f aca="false">E31*E32</f>
        <v>0</v>
      </c>
      <c r="F33" s="25" t="n">
        <f aca="false">F31*F32</f>
        <v>0</v>
      </c>
      <c r="G33" s="25" t="n">
        <f aca="false">G31*G32</f>
        <v>1800</v>
      </c>
      <c r="H33" s="25" t="n">
        <f aca="false">H31*H32</f>
        <v>3300</v>
      </c>
      <c r="I33" s="25" t="n">
        <f aca="false">I31*I32</f>
        <v>4500</v>
      </c>
      <c r="J33" s="25" t="n">
        <f aca="false">J31*J32</f>
        <v>5250</v>
      </c>
      <c r="K33" s="25" t="n">
        <f aca="false">K31*K32</f>
        <v>5700</v>
      </c>
      <c r="L33" s="25" t="n">
        <f aca="false">L31*L32</f>
        <v>6000</v>
      </c>
      <c r="M33" s="25" t="n">
        <f aca="false">M31*M32</f>
        <v>6000</v>
      </c>
      <c r="N33" s="25" t="n">
        <f aca="false">N31*N32</f>
        <v>6000</v>
      </c>
    </row>
    <row r="35" customFormat="false" ht="15" hidden="false" customHeight="false" outlineLevel="0" collapsed="false">
      <c r="B35" s="22" t="s">
        <v>83</v>
      </c>
      <c r="C35" s="23"/>
      <c r="D35" s="23" t="n">
        <v>0</v>
      </c>
      <c r="E35" s="23" t="n">
        <v>1</v>
      </c>
      <c r="F35" s="23" t="n">
        <v>2</v>
      </c>
      <c r="G35" s="23" t="n">
        <v>3</v>
      </c>
      <c r="H35" s="23" t="n">
        <v>4</v>
      </c>
      <c r="I35" s="23" t="n">
        <v>5</v>
      </c>
      <c r="J35" s="23" t="n">
        <v>6</v>
      </c>
      <c r="K35" s="23" t="n">
        <v>7</v>
      </c>
      <c r="L35" s="23" t="n">
        <v>8</v>
      </c>
      <c r="M35" s="23" t="n">
        <v>9</v>
      </c>
      <c r="N35" s="23" t="n">
        <v>10</v>
      </c>
    </row>
    <row r="36" customFormat="false" ht="15" hidden="false" customHeight="false" outlineLevel="0" collapsed="false">
      <c r="B36" s="9" t="s">
        <v>84</v>
      </c>
      <c r="D36" s="25" t="n">
        <f aca="false">D22+D25+D28+D31</f>
        <v>60000</v>
      </c>
      <c r="E36" s="25" t="n">
        <f aca="false">E22+E25+E28+E31</f>
        <v>80000</v>
      </c>
      <c r="F36" s="25" t="n">
        <f aca="false">F22+F25+F28+F31</f>
        <v>100000</v>
      </c>
      <c r="G36" s="25" t="n">
        <f aca="false">G22+G25+G28+G31</f>
        <v>120000</v>
      </c>
      <c r="H36" s="25" t="n">
        <f aca="false">H22+H25+H28+H31</f>
        <v>120000</v>
      </c>
      <c r="I36" s="25" t="n">
        <f aca="false">I22+I25+I28+I31</f>
        <v>120000</v>
      </c>
      <c r="J36" s="25" t="n">
        <f aca="false">J22+J25+J28+J31</f>
        <v>120000</v>
      </c>
      <c r="K36" s="25" t="n">
        <f aca="false">K22+K25+K28+K31</f>
        <v>120000</v>
      </c>
      <c r="L36" s="25" t="n">
        <f aca="false">L22+L25+L28+L31</f>
        <v>120000</v>
      </c>
      <c r="M36" s="25" t="n">
        <f aca="false">M22+M25+M28+M31</f>
        <v>120000</v>
      </c>
      <c r="N36" s="25" t="n">
        <f aca="false">N22+N25+N28+N31</f>
        <v>120000</v>
      </c>
    </row>
    <row r="37" customFormat="false" ht="15" hidden="false" customHeight="false" outlineLevel="0" collapsed="false">
      <c r="B37" s="9" t="s">
        <v>85</v>
      </c>
      <c r="D37" s="25" t="n">
        <f aca="false">D24+D27+D30+D33</f>
        <v>13500</v>
      </c>
      <c r="E37" s="25" t="n">
        <f aca="false">E24+E27+E30+E33</f>
        <v>17550</v>
      </c>
      <c r="F37" s="25" t="n">
        <f aca="false">F24+F27+F30+F33</f>
        <v>22200</v>
      </c>
      <c r="G37" s="25" t="n">
        <f aca="false">G24+G27+G30+G33</f>
        <v>27600</v>
      </c>
      <c r="H37" s="25" t="n">
        <f aca="false">H24+H27+H30+H33</f>
        <v>31050</v>
      </c>
      <c r="I37" s="25" t="n">
        <f aca="false">I24+I27+I30+I33</f>
        <v>33450</v>
      </c>
      <c r="J37" s="25" t="n">
        <f aca="false">J24+J27+J30+J33</f>
        <v>34950</v>
      </c>
      <c r="K37" s="25" t="n">
        <f aca="false">K24+K27+K30+K33</f>
        <v>35700</v>
      </c>
      <c r="L37" s="25" t="n">
        <f aca="false">L24+L27+L30+L33</f>
        <v>36000</v>
      </c>
      <c r="M37" s="25" t="n">
        <f aca="false">M24+M27+M30+M33</f>
        <v>36000</v>
      </c>
      <c r="N37" s="25" t="n">
        <f aca="false">N24+N27+N30+N33</f>
        <v>36000</v>
      </c>
    </row>
    <row r="38" customFormat="false" ht="15" hidden="false" customHeight="false" outlineLevel="0" collapsed="false">
      <c r="B38" s="9" t="s">
        <v>86</v>
      </c>
      <c r="E38" s="25" t="n">
        <f aca="false">E36-D36</f>
        <v>20000</v>
      </c>
      <c r="F38" s="25" t="n">
        <f aca="false">F36-E36</f>
        <v>20000</v>
      </c>
      <c r="G38" s="25" t="n">
        <f aca="false">G36-F36</f>
        <v>20000</v>
      </c>
      <c r="H38" s="25" t="n">
        <f aca="false">H36-G36</f>
        <v>0</v>
      </c>
      <c r="I38" s="25" t="n">
        <f aca="false">I36-H36</f>
        <v>0</v>
      </c>
      <c r="J38" s="25" t="n">
        <f aca="false">J36-I36</f>
        <v>0</v>
      </c>
      <c r="K38" s="25" t="n">
        <f aca="false">K36-J36</f>
        <v>0</v>
      </c>
      <c r="L38" s="25" t="n">
        <f aca="false">L36-K36</f>
        <v>0</v>
      </c>
      <c r="M38" s="25" t="n">
        <f aca="false">M36-L36</f>
        <v>0</v>
      </c>
      <c r="N38" s="25" t="n">
        <f aca="false">N36-M36</f>
        <v>0</v>
      </c>
    </row>
    <row r="39" customFormat="false" ht="15" hidden="false" customHeight="false" outlineLevel="0" collapsed="false">
      <c r="B39" s="9" t="s">
        <v>87</v>
      </c>
      <c r="E39" s="25" t="n">
        <f aca="false">(E36+D36)/2</f>
        <v>70000</v>
      </c>
      <c r="F39" s="25" t="n">
        <f aca="false">(F36+E36)/2</f>
        <v>90000</v>
      </c>
      <c r="G39" s="25" t="n">
        <f aca="false">(G36+F36)/2</f>
        <v>110000</v>
      </c>
      <c r="H39" s="25" t="n">
        <f aca="false">(H36+G36)/2</f>
        <v>120000</v>
      </c>
      <c r="I39" s="25" t="n">
        <f aca="false">(I36+H36)/2</f>
        <v>120000</v>
      </c>
      <c r="J39" s="25" t="n">
        <f aca="false">(J36+I36)/2</f>
        <v>120000</v>
      </c>
      <c r="K39" s="25" t="n">
        <f aca="false">(K36+J36)/2</f>
        <v>120000</v>
      </c>
      <c r="L39" s="25" t="n">
        <f aca="false">(L36+K36)/2</f>
        <v>120000</v>
      </c>
      <c r="M39" s="25" t="n">
        <f aca="false">(M36+L36)/2</f>
        <v>120000</v>
      </c>
      <c r="N39" s="25" t="n">
        <f aca="false">(N36+M36)/2</f>
        <v>120000</v>
      </c>
    </row>
    <row r="40" customFormat="false" ht="15" hidden="false" customHeight="false" outlineLevel="0" collapsed="false">
      <c r="B40" s="9" t="s">
        <v>88</v>
      </c>
      <c r="E40" s="25" t="n">
        <f aca="false">(E37+D37)/2</f>
        <v>15525</v>
      </c>
      <c r="F40" s="25" t="n">
        <f aca="false">(F37+E37)/2</f>
        <v>19875</v>
      </c>
      <c r="G40" s="25" t="n">
        <f aca="false">(G37+F37)/2</f>
        <v>24900</v>
      </c>
      <c r="H40" s="25" t="n">
        <f aca="false">(H37+G37)/2</f>
        <v>29325</v>
      </c>
      <c r="I40" s="25" t="n">
        <f aca="false">(I37+H37)/2</f>
        <v>32250</v>
      </c>
      <c r="J40" s="25" t="n">
        <f aca="false">(J37+I37)/2</f>
        <v>34200</v>
      </c>
      <c r="K40" s="25" t="n">
        <f aca="false">(K37+J37)/2</f>
        <v>35325</v>
      </c>
      <c r="L40" s="25" t="n">
        <f aca="false">(L37+K37)/2</f>
        <v>35850</v>
      </c>
      <c r="M40" s="25" t="n">
        <f aca="false">(M37+L37)/2</f>
        <v>36000</v>
      </c>
      <c r="N40" s="25" t="n">
        <f aca="false">(N37+M37)/2</f>
        <v>36000</v>
      </c>
    </row>
    <row r="41" customFormat="false" ht="15" hidden="false" customHeight="false" outlineLevel="0" collapsed="false">
      <c r="B41" s="9" t="s">
        <v>89</v>
      </c>
      <c r="E41" s="17" t="n">
        <f aca="false">E37/E36</f>
        <v>0.219375</v>
      </c>
      <c r="F41" s="17" t="n">
        <f aca="false">F37/F36</f>
        <v>0.222</v>
      </c>
      <c r="G41" s="17" t="n">
        <f aca="false">G37/G36</f>
        <v>0.23</v>
      </c>
      <c r="H41" s="17" t="n">
        <f aca="false">H37/H36</f>
        <v>0.25875</v>
      </c>
      <c r="I41" s="17" t="n">
        <f aca="false">I37/I36</f>
        <v>0.27875</v>
      </c>
      <c r="J41" s="17" t="n">
        <f aca="false">J37/J36</f>
        <v>0.29125</v>
      </c>
      <c r="K41" s="17" t="n">
        <f aca="false">K37/K36</f>
        <v>0.2975</v>
      </c>
      <c r="L41" s="17" t="n">
        <f aca="false">L37/L36</f>
        <v>0.3</v>
      </c>
      <c r="M41" s="17" t="n">
        <f aca="false">M37/M36</f>
        <v>0.3</v>
      </c>
      <c r="N41" s="17" t="n">
        <f aca="false">N37/N36</f>
        <v>0.3</v>
      </c>
    </row>
    <row r="42" customFormat="false" ht="15" hidden="false" customHeight="false" outlineLevel="0" collapsed="false">
      <c r="B42" s="9" t="s">
        <v>90</v>
      </c>
      <c r="E42" s="18" t="n">
        <f aca="false">$C$15*(1+Inputs!$C$26)^(E$21-1)</f>
        <v>70</v>
      </c>
      <c r="F42" s="18" t="n">
        <f aca="false">$C$15*(1+Inputs!$C$26)^(F$21-1)</f>
        <v>71.4</v>
      </c>
      <c r="G42" s="18" t="n">
        <f aca="false">$C$15*(1+Inputs!$C$26)^(G$21-1)</f>
        <v>72.828</v>
      </c>
      <c r="H42" s="18" t="n">
        <f aca="false">$C$15*(1+Inputs!$C$26)^(H$21-1)</f>
        <v>74.28456</v>
      </c>
      <c r="I42" s="18" t="n">
        <f aca="false">$C$15*(1+Inputs!$C$26)^(I$21-1)</f>
        <v>75.7702512</v>
      </c>
      <c r="J42" s="18" t="n">
        <f aca="false">$C$15*(1+Inputs!$C$26)^(J$21-1)</f>
        <v>77.285656224</v>
      </c>
      <c r="K42" s="18" t="n">
        <f aca="false">$C$15*(1+Inputs!$C$26)^(K$21-1)</f>
        <v>78.83136934848</v>
      </c>
      <c r="L42" s="18" t="n">
        <f aca="false">$C$15*(1+Inputs!$C$26)^(L$21-1)</f>
        <v>80.4079967354496</v>
      </c>
      <c r="M42" s="18" t="n">
        <f aca="false">$C$15*(1+Inputs!$C$26)^(M$21-1)</f>
        <v>82.0161566701586</v>
      </c>
      <c r="N42" s="18" t="n">
        <f aca="false">$C$15*(1+Inputs!$C$26)^(N$21-1)</f>
        <v>83.6564798035618</v>
      </c>
    </row>
    <row r="43" customFormat="false" ht="15" hidden="false" customHeight="false" outlineLevel="0" collapsed="false">
      <c r="B43" s="9" t="s">
        <v>91</v>
      </c>
      <c r="E43" s="18" t="n">
        <f aca="false">E40*E42*12/1000000</f>
        <v>13.041</v>
      </c>
      <c r="F43" s="18" t="n">
        <f aca="false">F40*F42*12/1000000</f>
        <v>17.0289</v>
      </c>
      <c r="G43" s="18" t="n">
        <f aca="false">G40*G42*12/1000000</f>
        <v>21.7610064</v>
      </c>
      <c r="H43" s="18" t="n">
        <f aca="false">H40*H42*12/1000000</f>
        <v>26.140736664</v>
      </c>
      <c r="I43" s="18" t="n">
        <f aca="false">I40*I42*12/1000000</f>
        <v>29.3230872144</v>
      </c>
      <c r="J43" s="18" t="n">
        <f aca="false">J40*J42*12/1000000</f>
        <v>31.7180333143296</v>
      </c>
      <c r="K43" s="18" t="n">
        <f aca="false">K40*K42*12/1000000</f>
        <v>33.4166174668207</v>
      </c>
      <c r="L43" s="18" t="n">
        <f aca="false">L40*L42*12/1000000</f>
        <v>34.5915201955904</v>
      </c>
      <c r="M43" s="18" t="n">
        <f aca="false">M40*M42*12/1000000</f>
        <v>35.4309796815085</v>
      </c>
      <c r="N43" s="18" t="n">
        <f aca="false">N40*N42*12/1000000</f>
        <v>36.1395992751387</v>
      </c>
    </row>
    <row r="44" customFormat="false" ht="15" hidden="false" customHeight="false" outlineLevel="0" collapsed="false">
      <c r="B44" s="9" t="s">
        <v>92</v>
      </c>
      <c r="E44" s="18" t="n">
        <f aca="false">E40*$C$16*(1+Inputs!$C$31)^(E$21-1)*12/1000000</f>
        <v>3.3534</v>
      </c>
      <c r="F44" s="18" t="n">
        <f aca="false">F40*$C$16*(1+Inputs!$C$31)^(F$21-1)*12/1000000</f>
        <v>4.400325</v>
      </c>
      <c r="G44" s="18" t="n">
        <f aca="false">G40*$C$16*(1+Inputs!$C$31)^(G$21-1)*12/1000000</f>
        <v>5.6506815</v>
      </c>
      <c r="H44" s="18" t="n">
        <f aca="false">H40*$C$16*(1+Inputs!$C$31)^(H$21-1)*12/1000000</f>
        <v>6.821240596875</v>
      </c>
      <c r="I44" s="18" t="n">
        <f aca="false">I40*$C$16*(1+Inputs!$C$31)^(I$21-1)*12/1000000</f>
        <v>7.68916059609375</v>
      </c>
      <c r="J44" s="18" t="n">
        <f aca="false">J40*$C$16*(1+Inputs!$C$31)^(J$21-1)*12/1000000</f>
        <v>8.35793875026562</v>
      </c>
      <c r="K44" s="18" t="n">
        <f aca="false">K40*$C$16*(1+Inputs!$C$31)^(K$21-1)*12/1000000</f>
        <v>8.84869271964799</v>
      </c>
      <c r="L44" s="18" t="n">
        <f aca="false">L40*$C$16*(1+Inputs!$C$31)^(L$21-1)*12/1000000</f>
        <v>9.20470700210517</v>
      </c>
      <c r="M44" s="18" t="n">
        <f aca="false">M40*$C$16*(1+Inputs!$C$31)^(M$21-1)*12/1000000</f>
        <v>9.47430093103712</v>
      </c>
      <c r="N44" s="18" t="n">
        <f aca="false">N40*$C$16*(1+Inputs!$C$31)^(N$21-1)*12/1000000</f>
        <v>9.71115845431304</v>
      </c>
    </row>
    <row r="45" customFormat="false" ht="15" hidden="false" customHeight="false" outlineLevel="0" collapsed="false">
      <c r="B45" s="9" t="s">
        <v>93</v>
      </c>
      <c r="E45" s="18" t="n">
        <f aca="false">E39*Inputs!$C$29*(1+Inputs!$C$31)^(E$21-1)*12/1000000</f>
        <v>2.52</v>
      </c>
      <c r="F45" s="18" t="n">
        <f aca="false">F39*Inputs!$C$29*(1+Inputs!$C$31)^(F$21-1)*12/1000000</f>
        <v>3.321</v>
      </c>
      <c r="G45" s="18" t="n">
        <f aca="false">G39*Inputs!$C$29*(1+Inputs!$C$31)^(G$21-1)*12/1000000</f>
        <v>4.160475</v>
      </c>
      <c r="H45" s="18" t="n">
        <f aca="false">H39*Inputs!$C$29*(1+Inputs!$C$31)^(H$21-1)*12/1000000</f>
        <v>4.6521675</v>
      </c>
      <c r="I45" s="18" t="n">
        <f aca="false">I39*Inputs!$C$29*(1+Inputs!$C$31)^(I$21-1)*12/1000000</f>
        <v>4.7684716875</v>
      </c>
      <c r="J45" s="18" t="n">
        <f aca="false">J39*Inputs!$C$29*(1+Inputs!$C$31)^(J$21-1)*12/1000000</f>
        <v>4.8876834796875</v>
      </c>
      <c r="K45" s="18" t="n">
        <f aca="false">K39*Inputs!$C$29*(1+Inputs!$C$31)^(K$21-1)*12/1000000</f>
        <v>5.00987556667969</v>
      </c>
      <c r="L45" s="18" t="n">
        <f aca="false">L39*Inputs!$C$29*(1+Inputs!$C$31)^(L$21-1)*12/1000000</f>
        <v>5.13512245584668</v>
      </c>
      <c r="M45" s="18" t="n">
        <f aca="false">M39*Inputs!$C$29*(1+Inputs!$C$31)^(M$21-1)*12/1000000</f>
        <v>5.26350051724284</v>
      </c>
      <c r="N45" s="18" t="n">
        <f aca="false">N39*Inputs!$C$29*(1+Inputs!$C$31)^(N$21-1)*12/1000000</f>
        <v>5.39508803017391</v>
      </c>
    </row>
    <row r="46" customFormat="false" ht="15" hidden="false" customHeight="false" outlineLevel="0" collapsed="false">
      <c r="B46" s="9" t="s">
        <v>94</v>
      </c>
      <c r="E46" s="18" t="n">
        <f aca="false">$C$17*(1+Inputs!$C$32)^(E$21-1)</f>
        <v>4</v>
      </c>
      <c r="F46" s="18" t="n">
        <f aca="false">$C$17*(1+Inputs!$C$32)^(F$21-1)</f>
        <v>4.12</v>
      </c>
      <c r="G46" s="18" t="n">
        <f aca="false">$C$17*(1+Inputs!$C$32)^(G$21-1)</f>
        <v>4.2436</v>
      </c>
      <c r="H46" s="18" t="n">
        <f aca="false">$C$17*(1+Inputs!$C$32)^(H$21-1)</f>
        <v>4.370908</v>
      </c>
      <c r="I46" s="18" t="n">
        <f aca="false">$C$17*(1+Inputs!$C$32)^(I$21-1)</f>
        <v>4.50203524</v>
      </c>
      <c r="J46" s="18" t="n">
        <f aca="false">$C$17*(1+Inputs!$C$32)^(J$21-1)</f>
        <v>4.6370962972</v>
      </c>
      <c r="K46" s="18" t="n">
        <f aca="false">$C$17*(1+Inputs!$C$32)^(K$21-1)</f>
        <v>4.776209186116</v>
      </c>
      <c r="L46" s="18" t="n">
        <f aca="false">$C$17*(1+Inputs!$C$32)^(L$21-1)</f>
        <v>4.91949546169948</v>
      </c>
      <c r="M46" s="18" t="n">
        <f aca="false">$C$17*(1+Inputs!$C$32)^(M$21-1)</f>
        <v>5.06708032555047</v>
      </c>
      <c r="N46" s="18" t="n">
        <f aca="false">$C$17*(1+Inputs!$C$32)^(N$21-1)</f>
        <v>5.21909273531698</v>
      </c>
    </row>
    <row r="47" customFormat="false" ht="15" hidden="false" customHeight="false" outlineLevel="0" collapsed="false">
      <c r="B47" s="26" t="s">
        <v>95</v>
      </c>
      <c r="E47" s="27" t="n">
        <f aca="false">E43-E44-E45-E46</f>
        <v>3.1676</v>
      </c>
      <c r="F47" s="27" t="n">
        <f aca="false">F43-F44-F45-F46</f>
        <v>5.187575</v>
      </c>
      <c r="G47" s="27" t="n">
        <f aca="false">G43-G44-G45-G46</f>
        <v>7.7062499</v>
      </c>
      <c r="H47" s="27" t="n">
        <f aca="false">H43-H44-H45-H46</f>
        <v>10.296420567125</v>
      </c>
      <c r="I47" s="27" t="n">
        <f aca="false">I43-I44-I45-I46</f>
        <v>12.3634196908063</v>
      </c>
      <c r="J47" s="27" t="n">
        <f aca="false">J43-J44-J45-J46</f>
        <v>13.8353147871765</v>
      </c>
      <c r="K47" s="27" t="n">
        <f aca="false">K43-K44-K45-K46</f>
        <v>14.781839994377</v>
      </c>
      <c r="L47" s="27" t="n">
        <f aca="false">L43-L44-L45-L46</f>
        <v>15.3321952759391</v>
      </c>
      <c r="M47" s="27" t="n">
        <f aca="false">M43-M44-M45-M46</f>
        <v>15.6260979076781</v>
      </c>
      <c r="N47" s="27" t="n">
        <f aca="false">N43-N44-N45-N46</f>
        <v>15.8142600553348</v>
      </c>
    </row>
    <row r="48" customFormat="false" ht="15" hidden="false" customHeight="false" outlineLevel="0" collapsed="false">
      <c r="B48" s="9" t="s">
        <v>96</v>
      </c>
      <c r="E48" s="25" t="n">
        <f aca="false">E37-D37</f>
        <v>4050</v>
      </c>
      <c r="F48" s="25" t="n">
        <f aca="false">F37-E37</f>
        <v>4650</v>
      </c>
      <c r="G48" s="25" t="n">
        <f aca="false">G37-F37</f>
        <v>5400</v>
      </c>
      <c r="H48" s="25" t="n">
        <f aca="false">H37-G37</f>
        <v>3450</v>
      </c>
      <c r="I48" s="25" t="n">
        <f aca="false">I37-H37</f>
        <v>2400</v>
      </c>
      <c r="J48" s="25" t="n">
        <f aca="false">J37-I37</f>
        <v>1500</v>
      </c>
      <c r="K48" s="25" t="n">
        <f aca="false">K37-J37</f>
        <v>750</v>
      </c>
      <c r="L48" s="25" t="n">
        <f aca="false">L37-K37</f>
        <v>300</v>
      </c>
      <c r="M48" s="25" t="n">
        <f aca="false">M37-L37</f>
        <v>0</v>
      </c>
      <c r="N48" s="25" t="n">
        <f aca="false">N37-M37</f>
        <v>0</v>
      </c>
    </row>
    <row r="49" customFormat="false" ht="15" hidden="false" customHeight="false" outlineLevel="0" collapsed="false">
      <c r="B49" s="9" t="s">
        <v>97</v>
      </c>
      <c r="E49" s="25" t="n">
        <f aca="false">E40*$C$18*12</f>
        <v>2421.9</v>
      </c>
      <c r="F49" s="25" t="n">
        <f aca="false">F40*$C$18*12</f>
        <v>3100.5</v>
      </c>
      <c r="G49" s="25" t="n">
        <f aca="false">G40*$C$18*12</f>
        <v>3884.4</v>
      </c>
      <c r="H49" s="25" t="n">
        <f aca="false">H40*$C$18*12</f>
        <v>4574.7</v>
      </c>
      <c r="I49" s="25" t="n">
        <f aca="false">I40*$C$18*12</f>
        <v>5031</v>
      </c>
      <c r="J49" s="25" t="n">
        <f aca="false">J40*$C$18*12</f>
        <v>5335.2</v>
      </c>
      <c r="K49" s="25" t="n">
        <f aca="false">K40*$C$18*12</f>
        <v>5510.7</v>
      </c>
      <c r="L49" s="25" t="n">
        <f aca="false">L40*$C$18*12</f>
        <v>5592.6</v>
      </c>
      <c r="M49" s="25" t="n">
        <f aca="false">M40*$C$18*12</f>
        <v>5616</v>
      </c>
      <c r="N49" s="25" t="n">
        <f aca="false">N40*$C$18*12</f>
        <v>5616</v>
      </c>
    </row>
    <row r="50" customFormat="false" ht="15" hidden="false" customHeight="false" outlineLevel="0" collapsed="false">
      <c r="B50" s="9" t="s">
        <v>98</v>
      </c>
      <c r="E50" s="25" t="n">
        <f aca="false">E48+E49</f>
        <v>6471.9</v>
      </c>
      <c r="F50" s="25" t="n">
        <f aca="false">F48+F49</f>
        <v>7750.5</v>
      </c>
      <c r="G50" s="25" t="n">
        <f aca="false">G48+G49</f>
        <v>9284.4</v>
      </c>
      <c r="H50" s="25" t="n">
        <f aca="false">H48+H49</f>
        <v>8024.7</v>
      </c>
      <c r="I50" s="25" t="n">
        <f aca="false">I48+I49</f>
        <v>7431</v>
      </c>
      <c r="J50" s="25" t="n">
        <f aca="false">J48+J49</f>
        <v>6835.2</v>
      </c>
      <c r="K50" s="25" t="n">
        <f aca="false">K48+K49</f>
        <v>6260.7</v>
      </c>
      <c r="L50" s="25" t="n">
        <f aca="false">L48+L49</f>
        <v>5892.6</v>
      </c>
      <c r="M50" s="25" t="n">
        <f aca="false">M48+M49</f>
        <v>5616</v>
      </c>
      <c r="N50" s="25" t="n">
        <f aca="false">N48+N49</f>
        <v>5616</v>
      </c>
    </row>
    <row r="51" customFormat="false" ht="15" hidden="false" customHeight="false" outlineLevel="0" collapsed="false">
      <c r="B51" s="9" t="s">
        <v>99</v>
      </c>
      <c r="E51" s="28" t="n">
        <f aca="false">(1+Inputs!$C$12)^(E$21-1)</f>
        <v>1</v>
      </c>
      <c r="F51" s="28" t="n">
        <f aca="false">(1+Inputs!$C$12)^(F$21-1)</f>
        <v>1.03</v>
      </c>
      <c r="G51" s="28" t="n">
        <f aca="false">(1+Inputs!$C$12)^(G$21-1)</f>
        <v>1.0609</v>
      </c>
      <c r="H51" s="28" t="n">
        <f aca="false">(1+Inputs!$C$12)^(H$21-1)</f>
        <v>1.092727</v>
      </c>
      <c r="I51" s="28" t="n">
        <f aca="false">(1+Inputs!$C$12)^(I$21-1)</f>
        <v>1.12550881</v>
      </c>
      <c r="J51" s="28" t="n">
        <f aca="false">(1+Inputs!$C$12)^(J$21-1)</f>
        <v>1.1592740743</v>
      </c>
      <c r="K51" s="28" t="n">
        <f aca="false">(1+Inputs!$C$12)^(K$21-1)</f>
        <v>1.194052296529</v>
      </c>
      <c r="L51" s="28" t="n">
        <f aca="false">(1+Inputs!$C$12)^(L$21-1)</f>
        <v>1.22987386542487</v>
      </c>
      <c r="M51" s="28" t="n">
        <f aca="false">(1+Inputs!$C$12)^(M$21-1)</f>
        <v>1.26677008138762</v>
      </c>
      <c r="N51" s="28" t="n">
        <f aca="false">(1+Inputs!$C$12)^(N$21-1)</f>
        <v>1.30477318382925</v>
      </c>
    </row>
    <row r="52" customFormat="false" ht="15" hidden="false" customHeight="false" outlineLevel="0" collapsed="false">
      <c r="B52" s="9" t="s">
        <v>100</v>
      </c>
      <c r="E52" s="18" t="n">
        <f aca="false">E38*$C$19*E51/1000000</f>
        <v>19</v>
      </c>
      <c r="F52" s="18" t="n">
        <f aca="false">F38*$C$19*F51/1000000</f>
        <v>19.57</v>
      </c>
      <c r="G52" s="18" t="n">
        <f aca="false">G38*$C$19*G51/1000000</f>
        <v>20.1571</v>
      </c>
      <c r="H52" s="18" t="n">
        <f aca="false">H38*$C$19*H51/1000000</f>
        <v>0</v>
      </c>
      <c r="I52" s="18" t="n">
        <f aca="false">I38*$C$19*I51/1000000</f>
        <v>0</v>
      </c>
      <c r="J52" s="18" t="n">
        <f aca="false">J38*$C$19*J51/1000000</f>
        <v>0</v>
      </c>
      <c r="K52" s="18" t="n">
        <f aca="false">K38*$C$19*K51/1000000</f>
        <v>0</v>
      </c>
      <c r="L52" s="18" t="n">
        <f aca="false">L38*$C$19*L51/1000000</f>
        <v>0</v>
      </c>
      <c r="M52" s="18" t="n">
        <f aca="false">M38*$C$19*M51/1000000</f>
        <v>0</v>
      </c>
      <c r="N52" s="18" t="n">
        <f aca="false">N38*$C$19*N51/1000000</f>
        <v>0</v>
      </c>
    </row>
    <row r="53" customFormat="false" ht="15" hidden="false" customHeight="false" outlineLevel="0" collapsed="false">
      <c r="B53" s="9" t="s">
        <v>101</v>
      </c>
      <c r="E53" s="18" t="n">
        <f aca="false">(MAX(E48,0)*Inputs!$C$13+E49*Inputs!$C$14)*E51/1000000</f>
        <v>3.31938</v>
      </c>
      <c r="F53" s="18" t="n">
        <f aca="false">(MAX(F48,0)*Inputs!$C$13+F49*Inputs!$C$14)*F51/1000000</f>
        <v>3.991353</v>
      </c>
      <c r="G53" s="18" t="n">
        <f aca="false">(MAX(G48,0)*Inputs!$C$13+G49*Inputs!$C$14)*G51/1000000</f>
        <v>4.834393992</v>
      </c>
      <c r="H53" s="18" t="n">
        <f aca="false">(MAX(H48,0)*Inputs!$C$13+H49*Inputs!$C$14)*H51/1000000</f>
        <v>3.63871534638</v>
      </c>
      <c r="I53" s="18" t="n">
        <f aca="false">(MAX(I48,0)*Inputs!$C$13+I49*Inputs!$C$14)*I51/1000000</f>
        <v>3.023341765422</v>
      </c>
      <c r="J53" s="18" t="n">
        <f aca="false">(MAX(J48,0)*Inputs!$C$13+J49*Inputs!$C$14)*J51/1000000</f>
        <v>2.45422958625607</v>
      </c>
      <c r="K53" s="18" t="n">
        <f aca="false">(MAX(K48,0)*Inputs!$C$13+K49*Inputs!$C$14)*K51/1000000</f>
        <v>1.9428902537742</v>
      </c>
      <c r="L53" s="18" t="n">
        <f aca="false">(MAX(L48,0)*Inputs!$C$13+L49*Inputs!$C$14)*L51/1000000</f>
        <v>1.63391202769425</v>
      </c>
      <c r="M53" s="18" t="n">
        <f aca="false">(MAX(M48,0)*Inputs!$C$13+M49*Inputs!$C$14)*M51/1000000</f>
        <v>1.42283615541457</v>
      </c>
      <c r="N53" s="18" t="n">
        <f aca="false">(MAX(N48,0)*Inputs!$C$13+N49*Inputs!$C$14)*N51/1000000</f>
        <v>1.46552124007701</v>
      </c>
    </row>
    <row r="54" customFormat="false" ht="15" hidden="false" customHeight="false" outlineLevel="0" collapsed="false">
      <c r="B54" s="9" t="s">
        <v>102</v>
      </c>
      <c r="E54" s="18" t="n">
        <f aca="false">E36*Inputs!$C$15*E51/1000000</f>
        <v>1.2</v>
      </c>
      <c r="F54" s="18" t="n">
        <f aca="false">F36*Inputs!$C$15*F51/1000000</f>
        <v>1.545</v>
      </c>
      <c r="G54" s="18" t="n">
        <f aca="false">G36*Inputs!$C$15*G51/1000000</f>
        <v>1.90962</v>
      </c>
      <c r="H54" s="18" t="n">
        <f aca="false">H36*Inputs!$C$15*H51/1000000</f>
        <v>1.9669086</v>
      </c>
      <c r="I54" s="18" t="n">
        <f aca="false">I36*Inputs!$C$15*I51/1000000</f>
        <v>2.025915858</v>
      </c>
      <c r="J54" s="18" t="n">
        <f aca="false">J36*Inputs!$C$15*J51/1000000</f>
        <v>2.08669333374</v>
      </c>
      <c r="K54" s="18" t="n">
        <f aca="false">K36*Inputs!$C$15*K51/1000000</f>
        <v>2.1492941337522</v>
      </c>
      <c r="L54" s="18" t="n">
        <f aca="false">L36*Inputs!$C$15*L51/1000000</f>
        <v>2.21377295776477</v>
      </c>
      <c r="M54" s="18" t="n">
        <f aca="false">M36*Inputs!$C$15*M51/1000000</f>
        <v>2.28018614649771</v>
      </c>
      <c r="N54" s="18" t="n">
        <f aca="false">N36*Inputs!$C$15*N51/1000000</f>
        <v>2.34859173089264</v>
      </c>
    </row>
    <row r="55" customFormat="false" ht="15" hidden="false" customHeight="false" outlineLevel="0" collapsed="false">
      <c r="B55" s="26" t="s">
        <v>103</v>
      </c>
      <c r="E55" s="27" t="n">
        <f aca="false">E47-E52-E53-E54</f>
        <v>-20.35178</v>
      </c>
      <c r="F55" s="27" t="n">
        <f aca="false">F47-F52-F53-F54</f>
        <v>-19.918778</v>
      </c>
      <c r="G55" s="27" t="n">
        <f aca="false">G47-G52-G53-G54</f>
        <v>-19.194864092</v>
      </c>
      <c r="H55" s="27" t="n">
        <f aca="false">H47-H52-H53-H54</f>
        <v>4.69079662074501</v>
      </c>
      <c r="I55" s="27" t="n">
        <f aca="false">I47-I52-I53-I54</f>
        <v>7.31416206738426</v>
      </c>
      <c r="J55" s="27" t="n">
        <f aca="false">J47-J52-J53-J54</f>
        <v>9.29439186718041</v>
      </c>
      <c r="K55" s="27" t="n">
        <f aca="false">K47-K52-K53-K54</f>
        <v>10.6896556068506</v>
      </c>
      <c r="L55" s="27" t="n">
        <f aca="false">L47-L52-L53-L54</f>
        <v>11.4845102904801</v>
      </c>
      <c r="M55" s="27" t="n">
        <f aca="false">M47-M52-M53-M54</f>
        <v>11.9230756057658</v>
      </c>
      <c r="N55" s="27" t="n">
        <f aca="false">N47-N52-N53-N54</f>
        <v>12.0001470843651</v>
      </c>
    </row>
    <row r="56" customFormat="false" ht="15" hidden="false" customHeight="false" outlineLevel="0" collapsed="false">
      <c r="B56" s="9" t="s">
        <v>104</v>
      </c>
      <c r="C56" s="18" t="n">
        <f aca="false">Inputs!$C$42*(1+Inputs!$C$43)</f>
        <v>132.6</v>
      </c>
    </row>
    <row r="57" customFormat="false" ht="15" hidden="false" customHeight="false" outlineLevel="0" collapsed="false">
      <c r="B57" s="26" t="s">
        <v>105</v>
      </c>
      <c r="C57" s="27" t="n">
        <f aca="false">N47*$C$20*(1-Inputs!$C$45)</f>
        <v>218.078646163066</v>
      </c>
    </row>
    <row r="58" customFormat="false" ht="15" hidden="false" customHeight="false" outlineLevel="0" collapsed="false">
      <c r="B58" s="26" t="s">
        <v>106</v>
      </c>
      <c r="D58" s="27" t="n">
        <f aca="false">-$C$56</f>
        <v>-132.6</v>
      </c>
      <c r="E58" s="27" t="n">
        <f aca="false">E55</f>
        <v>-20.35178</v>
      </c>
      <c r="F58" s="27" t="n">
        <f aca="false">F55</f>
        <v>-19.918778</v>
      </c>
      <c r="G58" s="27" t="n">
        <f aca="false">G55</f>
        <v>-19.194864092</v>
      </c>
      <c r="H58" s="27" t="n">
        <f aca="false">H55</f>
        <v>4.69079662074501</v>
      </c>
      <c r="I58" s="27" t="n">
        <f aca="false">I55</f>
        <v>7.31416206738426</v>
      </c>
      <c r="J58" s="27" t="n">
        <f aca="false">J55</f>
        <v>9.29439186718041</v>
      </c>
      <c r="K58" s="27" t="n">
        <f aca="false">K55</f>
        <v>10.6896556068506</v>
      </c>
      <c r="L58" s="27" t="n">
        <f aca="false">L55</f>
        <v>11.4845102904801</v>
      </c>
      <c r="M58" s="27" t="n">
        <f aca="false">M55</f>
        <v>11.9230756057658</v>
      </c>
      <c r="N58" s="27" t="n">
        <f aca="false">N55+$C$57</f>
        <v>230.078793247431</v>
      </c>
    </row>
    <row r="60" customFormat="false" ht="15" hidden="false" customHeight="false" outlineLevel="0" collapsed="false">
      <c r="B60" s="26" t="s">
        <v>107</v>
      </c>
      <c r="C60" s="29" t="n">
        <f aca="false">IRR(D58:N58,0.08)</f>
        <v>0.0462150867071624</v>
      </c>
    </row>
    <row r="61" customFormat="false" ht="15" hidden="false" customHeight="false" outlineLevel="0" collapsed="false">
      <c r="B61" s="9" t="s">
        <v>108</v>
      </c>
      <c r="C61" s="30" t="n">
        <f aca="false">SUMIF(D58:N58,"&gt;0")/-SUMIF(D58:N58,"&lt;0")</f>
        <v>1.48634450801401</v>
      </c>
    </row>
    <row r="62" customFormat="false" ht="15" hidden="false" customHeight="false" outlineLevel="0" collapsed="false">
      <c r="B62" s="9" t="s">
        <v>109</v>
      </c>
      <c r="C62" s="18" t="n">
        <f aca="false">SUM(E52:N52)</f>
        <v>58.7271</v>
      </c>
    </row>
    <row r="63" customFormat="false" ht="15" hidden="false" customHeight="false" outlineLevel="0" collapsed="false">
      <c r="B63" s="9" t="s">
        <v>110</v>
      </c>
      <c r="C63" s="18" t="n">
        <f aca="false">N47</f>
        <v>15.8142600553348</v>
      </c>
    </row>
    <row r="64" customFormat="false" ht="15" hidden="false" customHeight="false" outlineLevel="0" collapsed="false">
      <c r="B64" s="9" t="s">
        <v>111</v>
      </c>
      <c r="C64" s="17" t="n">
        <f aca="false">N41</f>
        <v>0.3</v>
      </c>
    </row>
    <row r="66" customFormat="false" ht="15" hidden="false" customHeight="false" outlineLevel="0" collapsed="false">
      <c r="B66" s="7" t="s">
        <v>134</v>
      </c>
      <c r="C66" s="8"/>
      <c r="D66" s="8"/>
      <c r="E66" s="8"/>
      <c r="F66" s="8"/>
      <c r="G66" s="8"/>
      <c r="H66" s="8"/>
      <c r="I66" s="8"/>
      <c r="J66" s="8"/>
      <c r="K66" s="8"/>
      <c r="L66" s="8"/>
      <c r="M66" s="8"/>
      <c r="N66" s="8"/>
    </row>
    <row r="67" customFormat="false" ht="15" hidden="false" customHeight="false" outlineLevel="0" collapsed="false">
      <c r="B67" s="9" t="s">
        <v>50</v>
      </c>
      <c r="C67" s="13" t="n">
        <v>0.3</v>
      </c>
    </row>
    <row r="68" customFormat="false" ht="15" hidden="false" customHeight="false" outlineLevel="0" collapsed="false">
      <c r="B68" s="9" t="s">
        <v>64</v>
      </c>
      <c r="C68" s="18" t="n">
        <f aca="false">Inputs!$C$25</f>
        <v>70</v>
      </c>
    </row>
    <row r="69" customFormat="false" ht="15" hidden="false" customHeight="false" outlineLevel="0" collapsed="false">
      <c r="B69" s="9" t="s">
        <v>65</v>
      </c>
      <c r="C69" s="18" t="n">
        <f aca="false">Inputs!$C$28</f>
        <v>18</v>
      </c>
    </row>
    <row r="70" customFormat="false" ht="15" hidden="false" customHeight="false" outlineLevel="0" collapsed="false">
      <c r="B70" s="9" t="s">
        <v>66</v>
      </c>
      <c r="C70" s="18" t="n">
        <f aca="false">Inputs!$C$30</f>
        <v>4</v>
      </c>
    </row>
    <row r="71" customFormat="false" ht="15" hidden="false" customHeight="false" outlineLevel="0" collapsed="false">
      <c r="B71" s="9" t="s">
        <v>67</v>
      </c>
      <c r="C71" s="19" t="n">
        <f aca="false">Inputs!$C$27</f>
        <v>0.013</v>
      </c>
    </row>
    <row r="72" customFormat="false" ht="15" hidden="false" customHeight="false" outlineLevel="0" collapsed="false">
      <c r="B72" s="9" t="s">
        <v>68</v>
      </c>
      <c r="C72" s="12" t="n">
        <v>1150</v>
      </c>
    </row>
    <row r="73" customFormat="false" ht="15" hidden="false" customHeight="false" outlineLevel="0" collapsed="false">
      <c r="B73" s="9" t="s">
        <v>57</v>
      </c>
      <c r="C73" s="21" t="n">
        <f aca="false">Inputs!$C$44</f>
        <v>14</v>
      </c>
    </row>
    <row r="74" customFormat="false" ht="15" hidden="false" customHeight="false" outlineLevel="0" collapsed="false">
      <c r="B74" s="22" t="s">
        <v>69</v>
      </c>
      <c r="C74" s="23" t="s">
        <v>70</v>
      </c>
      <c r="D74" s="23" t="n">
        <v>0</v>
      </c>
      <c r="E74" s="23" t="n">
        <v>1</v>
      </c>
      <c r="F74" s="23" t="n">
        <v>2</v>
      </c>
      <c r="G74" s="23" t="n">
        <v>3</v>
      </c>
      <c r="H74" s="23" t="n">
        <v>4</v>
      </c>
      <c r="I74" s="23" t="n">
        <v>5</v>
      </c>
      <c r="J74" s="23" t="n">
        <v>6</v>
      </c>
      <c r="K74" s="23" t="n">
        <v>7</v>
      </c>
      <c r="L74" s="23" t="n">
        <v>8</v>
      </c>
      <c r="M74" s="23" t="n">
        <v>9</v>
      </c>
      <c r="N74" s="23" t="n">
        <v>10</v>
      </c>
    </row>
    <row r="75" customFormat="false" ht="15" hidden="false" customHeight="false" outlineLevel="0" collapsed="false">
      <c r="B75" s="9" t="s">
        <v>71</v>
      </c>
      <c r="C75" s="24" t="n">
        <f aca="false">1-Inputs!$C$7</f>
        <v>-2</v>
      </c>
      <c r="D75" s="25" t="n">
        <f aca="false">IF($C75&lt;=D$74,Inputs!$C$6,0)</f>
        <v>60000</v>
      </c>
      <c r="E75" s="25" t="n">
        <f aca="false">IF($C75&lt;=E$74,Inputs!$C$6,0)</f>
        <v>60000</v>
      </c>
      <c r="F75" s="25" t="n">
        <f aca="false">IF($C75&lt;=F$74,Inputs!$C$6,0)</f>
        <v>60000</v>
      </c>
      <c r="G75" s="25" t="n">
        <f aca="false">IF($C75&lt;=G$74,Inputs!$C$6,0)</f>
        <v>60000</v>
      </c>
      <c r="H75" s="25" t="n">
        <f aca="false">IF($C75&lt;=H$74,Inputs!$C$6,0)</f>
        <v>60000</v>
      </c>
      <c r="I75" s="25" t="n">
        <f aca="false">IF($C75&lt;=I$74,Inputs!$C$6,0)</f>
        <v>60000</v>
      </c>
      <c r="J75" s="25" t="n">
        <f aca="false">IF($C75&lt;=J$74,Inputs!$C$6,0)</f>
        <v>60000</v>
      </c>
      <c r="K75" s="25" t="n">
        <f aca="false">IF($C75&lt;=K$74,Inputs!$C$6,0)</f>
        <v>60000</v>
      </c>
      <c r="L75" s="25" t="n">
        <f aca="false">IF($C75&lt;=L$74,Inputs!$C$6,0)</f>
        <v>60000</v>
      </c>
      <c r="M75" s="25" t="n">
        <f aca="false">IF($C75&lt;=M$74,Inputs!$C$6,0)</f>
        <v>60000</v>
      </c>
      <c r="N75" s="25" t="n">
        <f aca="false">IF($C75&lt;=N$74,Inputs!$C$6,0)</f>
        <v>60000</v>
      </c>
    </row>
    <row r="76" customFormat="false" ht="15" hidden="false" customHeight="false" outlineLevel="0" collapsed="false">
      <c r="B76" s="9" t="s">
        <v>72</v>
      </c>
      <c r="D76" s="17" t="n">
        <f aca="false">IF($C75&lt;=D$74,IF(D$74-$C75+1&lt;=0,0,$C$67*INDEX(Inputs!$C$19:$C$24,MIN(D$74-$C75+1,6))),0)</f>
        <v>0.225</v>
      </c>
      <c r="E76" s="17" t="n">
        <f aca="false">IF($C75&lt;=E$74,IF(E$74-$C75+1&lt;=0,0,$C$67*INDEX(Inputs!$C$19:$C$24,MIN(E$74-$C75+1,6))),0)</f>
        <v>0.2625</v>
      </c>
      <c r="F76" s="17" t="n">
        <f aca="false">IF($C75&lt;=F$74,IF(F$74-$C75+1&lt;=0,0,$C$67*INDEX(Inputs!$C$19:$C$24,MIN(F$74-$C75+1,6))),0)</f>
        <v>0.285</v>
      </c>
      <c r="G76" s="17" t="n">
        <f aca="false">IF($C75&lt;=G$74,IF(G$74-$C75+1&lt;=0,0,$C$67*INDEX(Inputs!$C$19:$C$24,MIN(G$74-$C75+1,6))),0)</f>
        <v>0.3</v>
      </c>
      <c r="H76" s="17" t="n">
        <f aca="false">IF($C75&lt;=H$74,IF(H$74-$C75+1&lt;=0,0,$C$67*INDEX(Inputs!$C$19:$C$24,MIN(H$74-$C75+1,6))),0)</f>
        <v>0.3</v>
      </c>
      <c r="I76" s="17" t="n">
        <f aca="false">IF($C75&lt;=I$74,IF(I$74-$C75+1&lt;=0,0,$C$67*INDEX(Inputs!$C$19:$C$24,MIN(I$74-$C75+1,6))),0)</f>
        <v>0.3</v>
      </c>
      <c r="J76" s="17" t="n">
        <f aca="false">IF($C75&lt;=J$74,IF(J$74-$C75+1&lt;=0,0,$C$67*INDEX(Inputs!$C$19:$C$24,MIN(J$74-$C75+1,6))),0)</f>
        <v>0.3</v>
      </c>
      <c r="K76" s="17" t="n">
        <f aca="false">IF($C75&lt;=K$74,IF(K$74-$C75+1&lt;=0,0,$C$67*INDEX(Inputs!$C$19:$C$24,MIN(K$74-$C75+1,6))),0)</f>
        <v>0.3</v>
      </c>
      <c r="L76" s="17" t="n">
        <f aca="false">IF($C75&lt;=L$74,IF(L$74-$C75+1&lt;=0,0,$C$67*INDEX(Inputs!$C$19:$C$24,MIN(L$74-$C75+1,6))),0)</f>
        <v>0.3</v>
      </c>
      <c r="M76" s="17" t="n">
        <f aca="false">IF($C75&lt;=M$74,IF(M$74-$C75+1&lt;=0,0,$C$67*INDEX(Inputs!$C$19:$C$24,MIN(M$74-$C75+1,6))),0)</f>
        <v>0.3</v>
      </c>
      <c r="N76" s="17" t="n">
        <f aca="false">IF($C75&lt;=N$74,IF(N$74-$C75+1&lt;=0,0,$C$67*INDEX(Inputs!$C$19:$C$24,MIN(N$74-$C75+1,6))),0)</f>
        <v>0.3</v>
      </c>
    </row>
    <row r="77" customFormat="false" ht="15" hidden="false" customHeight="false" outlineLevel="0" collapsed="false">
      <c r="B77" s="9" t="s">
        <v>73</v>
      </c>
      <c r="D77" s="25" t="n">
        <f aca="false">D75*D76</f>
        <v>13500</v>
      </c>
      <c r="E77" s="25" t="n">
        <f aca="false">E75*E76</f>
        <v>15750</v>
      </c>
      <c r="F77" s="25" t="n">
        <f aca="false">F75*F76</f>
        <v>17100</v>
      </c>
      <c r="G77" s="25" t="n">
        <f aca="false">G75*G76</f>
        <v>18000</v>
      </c>
      <c r="H77" s="25" t="n">
        <f aca="false">H75*H76</f>
        <v>18000</v>
      </c>
      <c r="I77" s="25" t="n">
        <f aca="false">I75*I76</f>
        <v>18000</v>
      </c>
      <c r="J77" s="25" t="n">
        <f aca="false">J75*J76</f>
        <v>18000</v>
      </c>
      <c r="K77" s="25" t="n">
        <f aca="false">K75*K76</f>
        <v>18000</v>
      </c>
      <c r="L77" s="25" t="n">
        <f aca="false">L75*L76</f>
        <v>18000</v>
      </c>
      <c r="M77" s="25" t="n">
        <f aca="false">M75*M76</f>
        <v>18000</v>
      </c>
      <c r="N77" s="25" t="n">
        <f aca="false">N75*N76</f>
        <v>18000</v>
      </c>
    </row>
    <row r="78" customFormat="false" ht="15" hidden="false" customHeight="false" outlineLevel="0" collapsed="false">
      <c r="B78" s="9" t="s">
        <v>74</v>
      </c>
      <c r="C78" s="24" t="n">
        <f aca="false">1</f>
        <v>1</v>
      </c>
      <c r="D78" s="25" t="n">
        <f aca="false">IF($C78&lt;=D$74,Inputs!$C$8,0)</f>
        <v>0</v>
      </c>
      <c r="E78" s="25" t="n">
        <f aca="false">IF($C78&lt;=E$74,Inputs!$C$8,0)</f>
        <v>20000</v>
      </c>
      <c r="F78" s="25" t="n">
        <f aca="false">IF($C78&lt;=F$74,Inputs!$C$8,0)</f>
        <v>20000</v>
      </c>
      <c r="G78" s="25" t="n">
        <f aca="false">IF($C78&lt;=G$74,Inputs!$C$8,0)</f>
        <v>20000</v>
      </c>
      <c r="H78" s="25" t="n">
        <f aca="false">IF($C78&lt;=H$74,Inputs!$C$8,0)</f>
        <v>20000</v>
      </c>
      <c r="I78" s="25" t="n">
        <f aca="false">IF($C78&lt;=I$74,Inputs!$C$8,0)</f>
        <v>20000</v>
      </c>
      <c r="J78" s="25" t="n">
        <f aca="false">IF($C78&lt;=J$74,Inputs!$C$8,0)</f>
        <v>20000</v>
      </c>
      <c r="K78" s="25" t="n">
        <f aca="false">IF($C78&lt;=K$74,Inputs!$C$8,0)</f>
        <v>20000</v>
      </c>
      <c r="L78" s="25" t="n">
        <f aca="false">IF($C78&lt;=L$74,Inputs!$C$8,0)</f>
        <v>20000</v>
      </c>
      <c r="M78" s="25" t="n">
        <f aca="false">IF($C78&lt;=M$74,Inputs!$C$8,0)</f>
        <v>20000</v>
      </c>
      <c r="N78" s="25" t="n">
        <f aca="false">IF($C78&lt;=N$74,Inputs!$C$8,0)</f>
        <v>20000</v>
      </c>
    </row>
    <row r="79" customFormat="false" ht="15" hidden="false" customHeight="false" outlineLevel="0" collapsed="false">
      <c r="B79" s="9" t="s">
        <v>75</v>
      </c>
      <c r="D79" s="17" t="n">
        <f aca="false">IF($C78&lt;=D$74,IF(D$74-$C78+1&lt;=0,0,$C$67*INDEX(Inputs!$C$19:$C$24,MIN(D$74-$C78+1,6))),0)</f>
        <v>0</v>
      </c>
      <c r="E79" s="17" t="n">
        <f aca="false">IF($C78&lt;=E$74,IF(E$74-$C78+1&lt;=0,0,$C$67*INDEX(Inputs!$C$19:$C$24,MIN(E$74-$C78+1,6))),0)</f>
        <v>0.09</v>
      </c>
      <c r="F79" s="17" t="n">
        <f aca="false">IF($C78&lt;=F$74,IF(F$74-$C78+1&lt;=0,0,$C$67*INDEX(Inputs!$C$19:$C$24,MIN(F$74-$C78+1,6))),0)</f>
        <v>0.165</v>
      </c>
      <c r="G79" s="17" t="n">
        <f aca="false">IF($C78&lt;=G$74,IF(G$74-$C78+1&lt;=0,0,$C$67*INDEX(Inputs!$C$19:$C$24,MIN(G$74-$C78+1,6))),0)</f>
        <v>0.225</v>
      </c>
      <c r="H79" s="17" t="n">
        <f aca="false">IF($C78&lt;=H$74,IF(H$74-$C78+1&lt;=0,0,$C$67*INDEX(Inputs!$C$19:$C$24,MIN(H$74-$C78+1,6))),0)</f>
        <v>0.2625</v>
      </c>
      <c r="I79" s="17" t="n">
        <f aca="false">IF($C78&lt;=I$74,IF(I$74-$C78+1&lt;=0,0,$C$67*INDEX(Inputs!$C$19:$C$24,MIN(I$74-$C78+1,6))),0)</f>
        <v>0.285</v>
      </c>
      <c r="J79" s="17" t="n">
        <f aca="false">IF($C78&lt;=J$74,IF(J$74-$C78+1&lt;=0,0,$C$67*INDEX(Inputs!$C$19:$C$24,MIN(J$74-$C78+1,6))),0)</f>
        <v>0.3</v>
      </c>
      <c r="K79" s="17" t="n">
        <f aca="false">IF($C78&lt;=K$74,IF(K$74-$C78+1&lt;=0,0,$C$67*INDEX(Inputs!$C$19:$C$24,MIN(K$74-$C78+1,6))),0)</f>
        <v>0.3</v>
      </c>
      <c r="L79" s="17" t="n">
        <f aca="false">IF($C78&lt;=L$74,IF(L$74-$C78+1&lt;=0,0,$C$67*INDEX(Inputs!$C$19:$C$24,MIN(L$74-$C78+1,6))),0)</f>
        <v>0.3</v>
      </c>
      <c r="M79" s="17" t="n">
        <f aca="false">IF($C78&lt;=M$74,IF(M$74-$C78+1&lt;=0,0,$C$67*INDEX(Inputs!$C$19:$C$24,MIN(M$74-$C78+1,6))),0)</f>
        <v>0.3</v>
      </c>
      <c r="N79" s="17" t="n">
        <f aca="false">IF($C78&lt;=N$74,IF(N$74-$C78+1&lt;=0,0,$C$67*INDEX(Inputs!$C$19:$C$24,MIN(N$74-$C78+1,6))),0)</f>
        <v>0.3</v>
      </c>
    </row>
    <row r="80" customFormat="false" ht="15" hidden="false" customHeight="false" outlineLevel="0" collapsed="false">
      <c r="B80" s="9" t="s">
        <v>76</v>
      </c>
      <c r="D80" s="25" t="n">
        <f aca="false">D78*D79</f>
        <v>0</v>
      </c>
      <c r="E80" s="25" t="n">
        <f aca="false">E78*E79</f>
        <v>1800</v>
      </c>
      <c r="F80" s="25" t="n">
        <f aca="false">F78*F79</f>
        <v>3300</v>
      </c>
      <c r="G80" s="25" t="n">
        <f aca="false">G78*G79</f>
        <v>4500</v>
      </c>
      <c r="H80" s="25" t="n">
        <f aca="false">H78*H79</f>
        <v>5250</v>
      </c>
      <c r="I80" s="25" t="n">
        <f aca="false">I78*I79</f>
        <v>5700</v>
      </c>
      <c r="J80" s="25" t="n">
        <f aca="false">J78*J79</f>
        <v>6000</v>
      </c>
      <c r="K80" s="25" t="n">
        <f aca="false">K78*K79</f>
        <v>6000</v>
      </c>
      <c r="L80" s="25" t="n">
        <f aca="false">L78*L79</f>
        <v>6000</v>
      </c>
      <c r="M80" s="25" t="n">
        <f aca="false">M78*M79</f>
        <v>6000</v>
      </c>
      <c r="N80" s="25" t="n">
        <f aca="false">N78*N79</f>
        <v>6000</v>
      </c>
    </row>
    <row r="81" customFormat="false" ht="15" hidden="false" customHeight="false" outlineLevel="0" collapsed="false">
      <c r="B81" s="9" t="s">
        <v>77</v>
      </c>
      <c r="C81" s="24" t="n">
        <f aca="false">2</f>
        <v>2</v>
      </c>
      <c r="D81" s="25" t="n">
        <f aca="false">IF($C81&lt;=D$74,Inputs!$C$9,0)</f>
        <v>0</v>
      </c>
      <c r="E81" s="25" t="n">
        <f aca="false">IF($C81&lt;=E$74,Inputs!$C$9,0)</f>
        <v>0</v>
      </c>
      <c r="F81" s="25" t="n">
        <f aca="false">IF($C81&lt;=F$74,Inputs!$C$9,0)</f>
        <v>20000</v>
      </c>
      <c r="G81" s="25" t="n">
        <f aca="false">IF($C81&lt;=G$74,Inputs!$C$9,0)</f>
        <v>20000</v>
      </c>
      <c r="H81" s="25" t="n">
        <f aca="false">IF($C81&lt;=H$74,Inputs!$C$9,0)</f>
        <v>20000</v>
      </c>
      <c r="I81" s="25" t="n">
        <f aca="false">IF($C81&lt;=I$74,Inputs!$C$9,0)</f>
        <v>20000</v>
      </c>
      <c r="J81" s="25" t="n">
        <f aca="false">IF($C81&lt;=J$74,Inputs!$C$9,0)</f>
        <v>20000</v>
      </c>
      <c r="K81" s="25" t="n">
        <f aca="false">IF($C81&lt;=K$74,Inputs!$C$9,0)</f>
        <v>20000</v>
      </c>
      <c r="L81" s="25" t="n">
        <f aca="false">IF($C81&lt;=L$74,Inputs!$C$9,0)</f>
        <v>20000</v>
      </c>
      <c r="M81" s="25" t="n">
        <f aca="false">IF($C81&lt;=M$74,Inputs!$C$9,0)</f>
        <v>20000</v>
      </c>
      <c r="N81" s="25" t="n">
        <f aca="false">IF($C81&lt;=N$74,Inputs!$C$9,0)</f>
        <v>20000</v>
      </c>
    </row>
    <row r="82" customFormat="false" ht="15" hidden="false" customHeight="false" outlineLevel="0" collapsed="false">
      <c r="B82" s="9" t="s">
        <v>78</v>
      </c>
      <c r="D82" s="17" t="n">
        <f aca="false">IF($C81&lt;=D$74,IF(D$74-$C81+1&lt;=0,0,$C$67*INDEX(Inputs!$C$19:$C$24,MIN(D$74-$C81+1,6))),0)</f>
        <v>0</v>
      </c>
      <c r="E82" s="17" t="n">
        <f aca="false">IF($C81&lt;=E$74,IF(E$74-$C81+1&lt;=0,0,$C$67*INDEX(Inputs!$C$19:$C$24,MIN(E$74-$C81+1,6))),0)</f>
        <v>0</v>
      </c>
      <c r="F82" s="17" t="n">
        <f aca="false">IF($C81&lt;=F$74,IF(F$74-$C81+1&lt;=0,0,$C$67*INDEX(Inputs!$C$19:$C$24,MIN(F$74-$C81+1,6))),0)</f>
        <v>0.09</v>
      </c>
      <c r="G82" s="17" t="n">
        <f aca="false">IF($C81&lt;=G$74,IF(G$74-$C81+1&lt;=0,0,$C$67*INDEX(Inputs!$C$19:$C$24,MIN(G$74-$C81+1,6))),0)</f>
        <v>0.165</v>
      </c>
      <c r="H82" s="17" t="n">
        <f aca="false">IF($C81&lt;=H$74,IF(H$74-$C81+1&lt;=0,0,$C$67*INDEX(Inputs!$C$19:$C$24,MIN(H$74-$C81+1,6))),0)</f>
        <v>0.225</v>
      </c>
      <c r="I82" s="17" t="n">
        <f aca="false">IF($C81&lt;=I$74,IF(I$74-$C81+1&lt;=0,0,$C$67*INDEX(Inputs!$C$19:$C$24,MIN(I$74-$C81+1,6))),0)</f>
        <v>0.2625</v>
      </c>
      <c r="J82" s="17" t="n">
        <f aca="false">IF($C81&lt;=J$74,IF(J$74-$C81+1&lt;=0,0,$C$67*INDEX(Inputs!$C$19:$C$24,MIN(J$74-$C81+1,6))),0)</f>
        <v>0.285</v>
      </c>
      <c r="K82" s="17" t="n">
        <f aca="false">IF($C81&lt;=K$74,IF(K$74-$C81+1&lt;=0,0,$C$67*INDEX(Inputs!$C$19:$C$24,MIN(K$74-$C81+1,6))),0)</f>
        <v>0.3</v>
      </c>
      <c r="L82" s="17" t="n">
        <f aca="false">IF($C81&lt;=L$74,IF(L$74-$C81+1&lt;=0,0,$C$67*INDEX(Inputs!$C$19:$C$24,MIN(L$74-$C81+1,6))),0)</f>
        <v>0.3</v>
      </c>
      <c r="M82" s="17" t="n">
        <f aca="false">IF($C81&lt;=M$74,IF(M$74-$C81+1&lt;=0,0,$C$67*INDEX(Inputs!$C$19:$C$24,MIN(M$74-$C81+1,6))),0)</f>
        <v>0.3</v>
      </c>
      <c r="N82" s="17" t="n">
        <f aca="false">IF($C81&lt;=N$74,IF(N$74-$C81+1&lt;=0,0,$C$67*INDEX(Inputs!$C$19:$C$24,MIN(N$74-$C81+1,6))),0)</f>
        <v>0.3</v>
      </c>
    </row>
    <row r="83" customFormat="false" ht="15" hidden="false" customHeight="false" outlineLevel="0" collapsed="false">
      <c r="B83" s="9" t="s">
        <v>79</v>
      </c>
      <c r="D83" s="25" t="n">
        <f aca="false">D81*D82</f>
        <v>0</v>
      </c>
      <c r="E83" s="25" t="n">
        <f aca="false">E81*E82</f>
        <v>0</v>
      </c>
      <c r="F83" s="25" t="n">
        <f aca="false">F81*F82</f>
        <v>1800</v>
      </c>
      <c r="G83" s="25" t="n">
        <f aca="false">G81*G82</f>
        <v>3300</v>
      </c>
      <c r="H83" s="25" t="n">
        <f aca="false">H81*H82</f>
        <v>4500</v>
      </c>
      <c r="I83" s="25" t="n">
        <f aca="false">I81*I82</f>
        <v>5250</v>
      </c>
      <c r="J83" s="25" t="n">
        <f aca="false">J81*J82</f>
        <v>5700</v>
      </c>
      <c r="K83" s="25" t="n">
        <f aca="false">K81*K82</f>
        <v>6000</v>
      </c>
      <c r="L83" s="25" t="n">
        <f aca="false">L81*L82</f>
        <v>6000</v>
      </c>
      <c r="M83" s="25" t="n">
        <f aca="false">M81*M82</f>
        <v>6000</v>
      </c>
      <c r="N83" s="25" t="n">
        <f aca="false">N81*N82</f>
        <v>6000</v>
      </c>
    </row>
    <row r="84" customFormat="false" ht="15" hidden="false" customHeight="false" outlineLevel="0" collapsed="false">
      <c r="B84" s="9" t="s">
        <v>80</v>
      </c>
      <c r="C84" s="24" t="n">
        <f aca="false">3</f>
        <v>3</v>
      </c>
      <c r="D84" s="25" t="n">
        <f aca="false">IF($C84&lt;=D$74,Inputs!$C$10,0)</f>
        <v>0</v>
      </c>
      <c r="E84" s="25" t="n">
        <f aca="false">IF($C84&lt;=E$74,Inputs!$C$10,0)</f>
        <v>0</v>
      </c>
      <c r="F84" s="25" t="n">
        <f aca="false">IF($C84&lt;=F$74,Inputs!$C$10,0)</f>
        <v>0</v>
      </c>
      <c r="G84" s="25" t="n">
        <f aca="false">IF($C84&lt;=G$74,Inputs!$C$10,0)</f>
        <v>20000</v>
      </c>
      <c r="H84" s="25" t="n">
        <f aca="false">IF($C84&lt;=H$74,Inputs!$C$10,0)</f>
        <v>20000</v>
      </c>
      <c r="I84" s="25" t="n">
        <f aca="false">IF($C84&lt;=I$74,Inputs!$C$10,0)</f>
        <v>20000</v>
      </c>
      <c r="J84" s="25" t="n">
        <f aca="false">IF($C84&lt;=J$74,Inputs!$C$10,0)</f>
        <v>20000</v>
      </c>
      <c r="K84" s="25" t="n">
        <f aca="false">IF($C84&lt;=K$74,Inputs!$C$10,0)</f>
        <v>20000</v>
      </c>
      <c r="L84" s="25" t="n">
        <f aca="false">IF($C84&lt;=L$74,Inputs!$C$10,0)</f>
        <v>20000</v>
      </c>
      <c r="M84" s="25" t="n">
        <f aca="false">IF($C84&lt;=M$74,Inputs!$C$10,0)</f>
        <v>20000</v>
      </c>
      <c r="N84" s="25" t="n">
        <f aca="false">IF($C84&lt;=N$74,Inputs!$C$10,0)</f>
        <v>20000</v>
      </c>
    </row>
    <row r="85" customFormat="false" ht="15" hidden="false" customHeight="false" outlineLevel="0" collapsed="false">
      <c r="B85" s="9" t="s">
        <v>81</v>
      </c>
      <c r="D85" s="17" t="n">
        <f aca="false">IF($C84&lt;=D$74,IF(D$74-$C84+1&lt;=0,0,$C$67*INDEX(Inputs!$C$19:$C$24,MIN(D$74-$C84+1,6))),0)</f>
        <v>0</v>
      </c>
      <c r="E85" s="17" t="n">
        <f aca="false">IF($C84&lt;=E$74,IF(E$74-$C84+1&lt;=0,0,$C$67*INDEX(Inputs!$C$19:$C$24,MIN(E$74-$C84+1,6))),0)</f>
        <v>0</v>
      </c>
      <c r="F85" s="17" t="n">
        <f aca="false">IF($C84&lt;=F$74,IF(F$74-$C84+1&lt;=0,0,$C$67*INDEX(Inputs!$C$19:$C$24,MIN(F$74-$C84+1,6))),0)</f>
        <v>0</v>
      </c>
      <c r="G85" s="17" t="n">
        <f aca="false">IF($C84&lt;=G$74,IF(G$74-$C84+1&lt;=0,0,$C$67*INDEX(Inputs!$C$19:$C$24,MIN(G$74-$C84+1,6))),0)</f>
        <v>0.09</v>
      </c>
      <c r="H85" s="17" t="n">
        <f aca="false">IF($C84&lt;=H$74,IF(H$74-$C84+1&lt;=0,0,$C$67*INDEX(Inputs!$C$19:$C$24,MIN(H$74-$C84+1,6))),0)</f>
        <v>0.165</v>
      </c>
      <c r="I85" s="17" t="n">
        <f aca="false">IF($C84&lt;=I$74,IF(I$74-$C84+1&lt;=0,0,$C$67*INDEX(Inputs!$C$19:$C$24,MIN(I$74-$C84+1,6))),0)</f>
        <v>0.225</v>
      </c>
      <c r="J85" s="17" t="n">
        <f aca="false">IF($C84&lt;=J$74,IF(J$74-$C84+1&lt;=0,0,$C$67*INDEX(Inputs!$C$19:$C$24,MIN(J$74-$C84+1,6))),0)</f>
        <v>0.2625</v>
      </c>
      <c r="K85" s="17" t="n">
        <f aca="false">IF($C84&lt;=K$74,IF(K$74-$C84+1&lt;=0,0,$C$67*INDEX(Inputs!$C$19:$C$24,MIN(K$74-$C84+1,6))),0)</f>
        <v>0.285</v>
      </c>
      <c r="L85" s="17" t="n">
        <f aca="false">IF($C84&lt;=L$74,IF(L$74-$C84+1&lt;=0,0,$C$67*INDEX(Inputs!$C$19:$C$24,MIN(L$74-$C84+1,6))),0)</f>
        <v>0.3</v>
      </c>
      <c r="M85" s="17" t="n">
        <f aca="false">IF($C84&lt;=M$74,IF(M$74-$C84+1&lt;=0,0,$C$67*INDEX(Inputs!$C$19:$C$24,MIN(M$74-$C84+1,6))),0)</f>
        <v>0.3</v>
      </c>
      <c r="N85" s="17" t="n">
        <f aca="false">IF($C84&lt;=N$74,IF(N$74-$C84+1&lt;=0,0,$C$67*INDEX(Inputs!$C$19:$C$24,MIN(N$74-$C84+1,6))),0)</f>
        <v>0.3</v>
      </c>
    </row>
    <row r="86" customFormat="false" ht="15" hidden="false" customHeight="false" outlineLevel="0" collapsed="false">
      <c r="B86" s="9" t="s">
        <v>82</v>
      </c>
      <c r="D86" s="25" t="n">
        <f aca="false">D84*D85</f>
        <v>0</v>
      </c>
      <c r="E86" s="25" t="n">
        <f aca="false">E84*E85</f>
        <v>0</v>
      </c>
      <c r="F86" s="25" t="n">
        <f aca="false">F84*F85</f>
        <v>0</v>
      </c>
      <c r="G86" s="25" t="n">
        <f aca="false">G84*G85</f>
        <v>1800</v>
      </c>
      <c r="H86" s="25" t="n">
        <f aca="false">H84*H85</f>
        <v>3300</v>
      </c>
      <c r="I86" s="25" t="n">
        <f aca="false">I84*I85</f>
        <v>4500</v>
      </c>
      <c r="J86" s="25" t="n">
        <f aca="false">J84*J85</f>
        <v>5250</v>
      </c>
      <c r="K86" s="25" t="n">
        <f aca="false">K84*K85</f>
        <v>5700</v>
      </c>
      <c r="L86" s="25" t="n">
        <f aca="false">L84*L85</f>
        <v>6000</v>
      </c>
      <c r="M86" s="25" t="n">
        <f aca="false">M84*M85</f>
        <v>6000</v>
      </c>
      <c r="N86" s="25" t="n">
        <f aca="false">N84*N85</f>
        <v>6000</v>
      </c>
    </row>
    <row r="88" customFormat="false" ht="15" hidden="false" customHeight="false" outlineLevel="0" collapsed="false">
      <c r="B88" s="22" t="s">
        <v>83</v>
      </c>
      <c r="C88" s="23"/>
      <c r="D88" s="23" t="n">
        <v>0</v>
      </c>
      <c r="E88" s="23" t="n">
        <v>1</v>
      </c>
      <c r="F88" s="23" t="n">
        <v>2</v>
      </c>
      <c r="G88" s="23" t="n">
        <v>3</v>
      </c>
      <c r="H88" s="23" t="n">
        <v>4</v>
      </c>
      <c r="I88" s="23" t="n">
        <v>5</v>
      </c>
      <c r="J88" s="23" t="n">
        <v>6</v>
      </c>
      <c r="K88" s="23" t="n">
        <v>7</v>
      </c>
      <c r="L88" s="23" t="n">
        <v>8</v>
      </c>
      <c r="M88" s="23" t="n">
        <v>9</v>
      </c>
      <c r="N88" s="23" t="n">
        <v>10</v>
      </c>
    </row>
    <row r="89" customFormat="false" ht="15" hidden="false" customHeight="false" outlineLevel="0" collapsed="false">
      <c r="B89" s="9" t="s">
        <v>84</v>
      </c>
      <c r="D89" s="25" t="n">
        <f aca="false">D75+D78+D81+D84</f>
        <v>60000</v>
      </c>
      <c r="E89" s="25" t="n">
        <f aca="false">E75+E78+E81+E84</f>
        <v>80000</v>
      </c>
      <c r="F89" s="25" t="n">
        <f aca="false">F75+F78+F81+F84</f>
        <v>100000</v>
      </c>
      <c r="G89" s="25" t="n">
        <f aca="false">G75+G78+G81+G84</f>
        <v>120000</v>
      </c>
      <c r="H89" s="25" t="n">
        <f aca="false">H75+H78+H81+H84</f>
        <v>120000</v>
      </c>
      <c r="I89" s="25" t="n">
        <f aca="false">I75+I78+I81+I84</f>
        <v>120000</v>
      </c>
      <c r="J89" s="25" t="n">
        <f aca="false">J75+J78+J81+J84</f>
        <v>120000</v>
      </c>
      <c r="K89" s="25" t="n">
        <f aca="false">K75+K78+K81+K84</f>
        <v>120000</v>
      </c>
      <c r="L89" s="25" t="n">
        <f aca="false">L75+L78+L81+L84</f>
        <v>120000</v>
      </c>
      <c r="M89" s="25" t="n">
        <f aca="false">M75+M78+M81+M84</f>
        <v>120000</v>
      </c>
      <c r="N89" s="25" t="n">
        <f aca="false">N75+N78+N81+N84</f>
        <v>120000</v>
      </c>
    </row>
    <row r="90" customFormat="false" ht="15" hidden="false" customHeight="false" outlineLevel="0" collapsed="false">
      <c r="B90" s="9" t="s">
        <v>85</v>
      </c>
      <c r="D90" s="25" t="n">
        <f aca="false">D77+D80+D83+D86</f>
        <v>13500</v>
      </c>
      <c r="E90" s="25" t="n">
        <f aca="false">E77+E80+E83+E86</f>
        <v>17550</v>
      </c>
      <c r="F90" s="25" t="n">
        <f aca="false">F77+F80+F83+F86</f>
        <v>22200</v>
      </c>
      <c r="G90" s="25" t="n">
        <f aca="false">G77+G80+G83+G86</f>
        <v>27600</v>
      </c>
      <c r="H90" s="25" t="n">
        <f aca="false">H77+H80+H83+H86</f>
        <v>31050</v>
      </c>
      <c r="I90" s="25" t="n">
        <f aca="false">I77+I80+I83+I86</f>
        <v>33450</v>
      </c>
      <c r="J90" s="25" t="n">
        <f aca="false">J77+J80+J83+J86</f>
        <v>34950</v>
      </c>
      <c r="K90" s="25" t="n">
        <f aca="false">K77+K80+K83+K86</f>
        <v>35700</v>
      </c>
      <c r="L90" s="25" t="n">
        <f aca="false">L77+L80+L83+L86</f>
        <v>36000</v>
      </c>
      <c r="M90" s="25" t="n">
        <f aca="false">M77+M80+M83+M86</f>
        <v>36000</v>
      </c>
      <c r="N90" s="25" t="n">
        <f aca="false">N77+N80+N83+N86</f>
        <v>36000</v>
      </c>
    </row>
    <row r="91" customFormat="false" ht="15" hidden="false" customHeight="false" outlineLevel="0" collapsed="false">
      <c r="B91" s="9" t="s">
        <v>86</v>
      </c>
      <c r="E91" s="25" t="n">
        <f aca="false">E89-D89</f>
        <v>20000</v>
      </c>
      <c r="F91" s="25" t="n">
        <f aca="false">F89-E89</f>
        <v>20000</v>
      </c>
      <c r="G91" s="25" t="n">
        <f aca="false">G89-F89</f>
        <v>20000</v>
      </c>
      <c r="H91" s="25" t="n">
        <f aca="false">H89-G89</f>
        <v>0</v>
      </c>
      <c r="I91" s="25" t="n">
        <f aca="false">I89-H89</f>
        <v>0</v>
      </c>
      <c r="J91" s="25" t="n">
        <f aca="false">J89-I89</f>
        <v>0</v>
      </c>
      <c r="K91" s="25" t="n">
        <f aca="false">K89-J89</f>
        <v>0</v>
      </c>
      <c r="L91" s="25" t="n">
        <f aca="false">L89-K89</f>
        <v>0</v>
      </c>
      <c r="M91" s="25" t="n">
        <f aca="false">M89-L89</f>
        <v>0</v>
      </c>
      <c r="N91" s="25" t="n">
        <f aca="false">N89-M89</f>
        <v>0</v>
      </c>
    </row>
    <row r="92" customFormat="false" ht="15" hidden="false" customHeight="false" outlineLevel="0" collapsed="false">
      <c r="B92" s="9" t="s">
        <v>87</v>
      </c>
      <c r="E92" s="25" t="n">
        <f aca="false">(E89+D89)/2</f>
        <v>70000</v>
      </c>
      <c r="F92" s="25" t="n">
        <f aca="false">(F89+E89)/2</f>
        <v>90000</v>
      </c>
      <c r="G92" s="25" t="n">
        <f aca="false">(G89+F89)/2</f>
        <v>110000</v>
      </c>
      <c r="H92" s="25" t="n">
        <f aca="false">(H89+G89)/2</f>
        <v>120000</v>
      </c>
      <c r="I92" s="25" t="n">
        <f aca="false">(I89+H89)/2</f>
        <v>120000</v>
      </c>
      <c r="J92" s="25" t="n">
        <f aca="false">(J89+I89)/2</f>
        <v>120000</v>
      </c>
      <c r="K92" s="25" t="n">
        <f aca="false">(K89+J89)/2</f>
        <v>120000</v>
      </c>
      <c r="L92" s="25" t="n">
        <f aca="false">(L89+K89)/2</f>
        <v>120000</v>
      </c>
      <c r="M92" s="25" t="n">
        <f aca="false">(M89+L89)/2</f>
        <v>120000</v>
      </c>
      <c r="N92" s="25" t="n">
        <f aca="false">(N89+M89)/2</f>
        <v>120000</v>
      </c>
    </row>
    <row r="93" customFormat="false" ht="15" hidden="false" customHeight="false" outlineLevel="0" collapsed="false">
      <c r="B93" s="9" t="s">
        <v>88</v>
      </c>
      <c r="E93" s="25" t="n">
        <f aca="false">(E90+D90)/2</f>
        <v>15525</v>
      </c>
      <c r="F93" s="25" t="n">
        <f aca="false">(F90+E90)/2</f>
        <v>19875</v>
      </c>
      <c r="G93" s="25" t="n">
        <f aca="false">(G90+F90)/2</f>
        <v>24900</v>
      </c>
      <c r="H93" s="25" t="n">
        <f aca="false">(H90+G90)/2</f>
        <v>29325</v>
      </c>
      <c r="I93" s="25" t="n">
        <f aca="false">(I90+H90)/2</f>
        <v>32250</v>
      </c>
      <c r="J93" s="25" t="n">
        <f aca="false">(J90+I90)/2</f>
        <v>34200</v>
      </c>
      <c r="K93" s="25" t="n">
        <f aca="false">(K90+J90)/2</f>
        <v>35325</v>
      </c>
      <c r="L93" s="25" t="n">
        <f aca="false">(L90+K90)/2</f>
        <v>35850</v>
      </c>
      <c r="M93" s="25" t="n">
        <f aca="false">(M90+L90)/2</f>
        <v>36000</v>
      </c>
      <c r="N93" s="25" t="n">
        <f aca="false">(N90+M90)/2</f>
        <v>36000</v>
      </c>
    </row>
    <row r="94" customFormat="false" ht="15" hidden="false" customHeight="false" outlineLevel="0" collapsed="false">
      <c r="B94" s="9" t="s">
        <v>89</v>
      </c>
      <c r="E94" s="17" t="n">
        <f aca="false">E90/E89</f>
        <v>0.219375</v>
      </c>
      <c r="F94" s="17" t="n">
        <f aca="false">F90/F89</f>
        <v>0.222</v>
      </c>
      <c r="G94" s="17" t="n">
        <f aca="false">G90/G89</f>
        <v>0.23</v>
      </c>
      <c r="H94" s="17" t="n">
        <f aca="false">H90/H89</f>
        <v>0.25875</v>
      </c>
      <c r="I94" s="17" t="n">
        <f aca="false">I90/I89</f>
        <v>0.27875</v>
      </c>
      <c r="J94" s="17" t="n">
        <f aca="false">J90/J89</f>
        <v>0.29125</v>
      </c>
      <c r="K94" s="17" t="n">
        <f aca="false">K90/K89</f>
        <v>0.2975</v>
      </c>
      <c r="L94" s="17" t="n">
        <f aca="false">L90/L89</f>
        <v>0.3</v>
      </c>
      <c r="M94" s="17" t="n">
        <f aca="false">M90/M89</f>
        <v>0.3</v>
      </c>
      <c r="N94" s="17" t="n">
        <f aca="false">N90/N89</f>
        <v>0.3</v>
      </c>
    </row>
    <row r="95" customFormat="false" ht="15" hidden="false" customHeight="false" outlineLevel="0" collapsed="false">
      <c r="B95" s="9" t="s">
        <v>90</v>
      </c>
      <c r="E95" s="18" t="n">
        <f aca="false">$C$68*(1+Inputs!$C$26)^(E$74-1)</f>
        <v>70</v>
      </c>
      <c r="F95" s="18" t="n">
        <f aca="false">$C$68*(1+Inputs!$C$26)^(F$74-1)</f>
        <v>71.4</v>
      </c>
      <c r="G95" s="18" t="n">
        <f aca="false">$C$68*(1+Inputs!$C$26)^(G$74-1)</f>
        <v>72.828</v>
      </c>
      <c r="H95" s="18" t="n">
        <f aca="false">$C$68*(1+Inputs!$C$26)^(H$74-1)</f>
        <v>74.28456</v>
      </c>
      <c r="I95" s="18" t="n">
        <f aca="false">$C$68*(1+Inputs!$C$26)^(I$74-1)</f>
        <v>75.7702512</v>
      </c>
      <c r="J95" s="18" t="n">
        <f aca="false">$C$68*(1+Inputs!$C$26)^(J$74-1)</f>
        <v>77.285656224</v>
      </c>
      <c r="K95" s="18" t="n">
        <f aca="false">$C$68*(1+Inputs!$C$26)^(K$74-1)</f>
        <v>78.83136934848</v>
      </c>
      <c r="L95" s="18" t="n">
        <f aca="false">$C$68*(1+Inputs!$C$26)^(L$74-1)</f>
        <v>80.4079967354496</v>
      </c>
      <c r="M95" s="18" t="n">
        <f aca="false">$C$68*(1+Inputs!$C$26)^(M$74-1)</f>
        <v>82.0161566701586</v>
      </c>
      <c r="N95" s="18" t="n">
        <f aca="false">$C$68*(1+Inputs!$C$26)^(N$74-1)</f>
        <v>83.6564798035618</v>
      </c>
    </row>
    <row r="96" customFormat="false" ht="15" hidden="false" customHeight="false" outlineLevel="0" collapsed="false">
      <c r="B96" s="9" t="s">
        <v>91</v>
      </c>
      <c r="E96" s="18" t="n">
        <f aca="false">E93*E95*12/1000000</f>
        <v>13.041</v>
      </c>
      <c r="F96" s="18" t="n">
        <f aca="false">F93*F95*12/1000000</f>
        <v>17.0289</v>
      </c>
      <c r="G96" s="18" t="n">
        <f aca="false">G93*G95*12/1000000</f>
        <v>21.7610064</v>
      </c>
      <c r="H96" s="18" t="n">
        <f aca="false">H93*H95*12/1000000</f>
        <v>26.140736664</v>
      </c>
      <c r="I96" s="18" t="n">
        <f aca="false">I93*I95*12/1000000</f>
        <v>29.3230872144</v>
      </c>
      <c r="J96" s="18" t="n">
        <f aca="false">J93*J95*12/1000000</f>
        <v>31.7180333143296</v>
      </c>
      <c r="K96" s="18" t="n">
        <f aca="false">K93*K95*12/1000000</f>
        <v>33.4166174668207</v>
      </c>
      <c r="L96" s="18" t="n">
        <f aca="false">L93*L95*12/1000000</f>
        <v>34.5915201955904</v>
      </c>
      <c r="M96" s="18" t="n">
        <f aca="false">M93*M95*12/1000000</f>
        <v>35.4309796815085</v>
      </c>
      <c r="N96" s="18" t="n">
        <f aca="false">N93*N95*12/1000000</f>
        <v>36.1395992751387</v>
      </c>
    </row>
    <row r="97" customFormat="false" ht="15" hidden="false" customHeight="false" outlineLevel="0" collapsed="false">
      <c r="B97" s="9" t="s">
        <v>92</v>
      </c>
      <c r="E97" s="18" t="n">
        <f aca="false">E93*$C$69*(1+Inputs!$C$31)^(E$74-1)*12/1000000</f>
        <v>3.3534</v>
      </c>
      <c r="F97" s="18" t="n">
        <f aca="false">F93*$C$69*(1+Inputs!$C$31)^(F$74-1)*12/1000000</f>
        <v>4.400325</v>
      </c>
      <c r="G97" s="18" t="n">
        <f aca="false">G93*$C$69*(1+Inputs!$C$31)^(G$74-1)*12/1000000</f>
        <v>5.6506815</v>
      </c>
      <c r="H97" s="18" t="n">
        <f aca="false">H93*$C$69*(1+Inputs!$C$31)^(H$74-1)*12/1000000</f>
        <v>6.821240596875</v>
      </c>
      <c r="I97" s="18" t="n">
        <f aca="false">I93*$C$69*(1+Inputs!$C$31)^(I$74-1)*12/1000000</f>
        <v>7.68916059609375</v>
      </c>
      <c r="J97" s="18" t="n">
        <f aca="false">J93*$C$69*(1+Inputs!$C$31)^(J$74-1)*12/1000000</f>
        <v>8.35793875026562</v>
      </c>
      <c r="K97" s="18" t="n">
        <f aca="false">K93*$C$69*(1+Inputs!$C$31)^(K$74-1)*12/1000000</f>
        <v>8.84869271964799</v>
      </c>
      <c r="L97" s="18" t="n">
        <f aca="false">L93*$C$69*(1+Inputs!$C$31)^(L$74-1)*12/1000000</f>
        <v>9.20470700210517</v>
      </c>
      <c r="M97" s="18" t="n">
        <f aca="false">M93*$C$69*(1+Inputs!$C$31)^(M$74-1)*12/1000000</f>
        <v>9.47430093103712</v>
      </c>
      <c r="N97" s="18" t="n">
        <f aca="false">N93*$C$69*(1+Inputs!$C$31)^(N$74-1)*12/1000000</f>
        <v>9.71115845431304</v>
      </c>
    </row>
    <row r="98" customFormat="false" ht="15" hidden="false" customHeight="false" outlineLevel="0" collapsed="false">
      <c r="B98" s="9" t="s">
        <v>93</v>
      </c>
      <c r="E98" s="18" t="n">
        <f aca="false">E92*Inputs!$C$29*(1+Inputs!$C$31)^(E$74-1)*12/1000000</f>
        <v>2.52</v>
      </c>
      <c r="F98" s="18" t="n">
        <f aca="false">F92*Inputs!$C$29*(1+Inputs!$C$31)^(F$74-1)*12/1000000</f>
        <v>3.321</v>
      </c>
      <c r="G98" s="18" t="n">
        <f aca="false">G92*Inputs!$C$29*(1+Inputs!$C$31)^(G$74-1)*12/1000000</f>
        <v>4.160475</v>
      </c>
      <c r="H98" s="18" t="n">
        <f aca="false">H92*Inputs!$C$29*(1+Inputs!$C$31)^(H$74-1)*12/1000000</f>
        <v>4.6521675</v>
      </c>
      <c r="I98" s="18" t="n">
        <f aca="false">I92*Inputs!$C$29*(1+Inputs!$C$31)^(I$74-1)*12/1000000</f>
        <v>4.7684716875</v>
      </c>
      <c r="J98" s="18" t="n">
        <f aca="false">J92*Inputs!$C$29*(1+Inputs!$C$31)^(J$74-1)*12/1000000</f>
        <v>4.8876834796875</v>
      </c>
      <c r="K98" s="18" t="n">
        <f aca="false">K92*Inputs!$C$29*(1+Inputs!$C$31)^(K$74-1)*12/1000000</f>
        <v>5.00987556667969</v>
      </c>
      <c r="L98" s="18" t="n">
        <f aca="false">L92*Inputs!$C$29*(1+Inputs!$C$31)^(L$74-1)*12/1000000</f>
        <v>5.13512245584668</v>
      </c>
      <c r="M98" s="18" t="n">
        <f aca="false">M92*Inputs!$C$29*(1+Inputs!$C$31)^(M$74-1)*12/1000000</f>
        <v>5.26350051724284</v>
      </c>
      <c r="N98" s="18" t="n">
        <f aca="false">N92*Inputs!$C$29*(1+Inputs!$C$31)^(N$74-1)*12/1000000</f>
        <v>5.39508803017391</v>
      </c>
    </row>
    <row r="99" customFormat="false" ht="15" hidden="false" customHeight="false" outlineLevel="0" collapsed="false">
      <c r="B99" s="9" t="s">
        <v>94</v>
      </c>
      <c r="E99" s="18" t="n">
        <f aca="false">$C$70*(1+Inputs!$C$32)^(E$74-1)</f>
        <v>4</v>
      </c>
      <c r="F99" s="18" t="n">
        <f aca="false">$C$70*(1+Inputs!$C$32)^(F$74-1)</f>
        <v>4.12</v>
      </c>
      <c r="G99" s="18" t="n">
        <f aca="false">$C$70*(1+Inputs!$C$32)^(G$74-1)</f>
        <v>4.2436</v>
      </c>
      <c r="H99" s="18" t="n">
        <f aca="false">$C$70*(1+Inputs!$C$32)^(H$74-1)</f>
        <v>4.370908</v>
      </c>
      <c r="I99" s="18" t="n">
        <f aca="false">$C$70*(1+Inputs!$C$32)^(I$74-1)</f>
        <v>4.50203524</v>
      </c>
      <c r="J99" s="18" t="n">
        <f aca="false">$C$70*(1+Inputs!$C$32)^(J$74-1)</f>
        <v>4.6370962972</v>
      </c>
      <c r="K99" s="18" t="n">
        <f aca="false">$C$70*(1+Inputs!$C$32)^(K$74-1)</f>
        <v>4.776209186116</v>
      </c>
      <c r="L99" s="18" t="n">
        <f aca="false">$C$70*(1+Inputs!$C$32)^(L$74-1)</f>
        <v>4.91949546169948</v>
      </c>
      <c r="M99" s="18" t="n">
        <f aca="false">$C$70*(1+Inputs!$C$32)^(M$74-1)</f>
        <v>5.06708032555047</v>
      </c>
      <c r="N99" s="18" t="n">
        <f aca="false">$C$70*(1+Inputs!$C$32)^(N$74-1)</f>
        <v>5.21909273531698</v>
      </c>
    </row>
    <row r="100" customFormat="false" ht="15" hidden="false" customHeight="false" outlineLevel="0" collapsed="false">
      <c r="B100" s="26" t="s">
        <v>95</v>
      </c>
      <c r="E100" s="27" t="n">
        <f aca="false">E96-E97-E98-E99</f>
        <v>3.1676</v>
      </c>
      <c r="F100" s="27" t="n">
        <f aca="false">F96-F97-F98-F99</f>
        <v>5.187575</v>
      </c>
      <c r="G100" s="27" t="n">
        <f aca="false">G96-G97-G98-G99</f>
        <v>7.7062499</v>
      </c>
      <c r="H100" s="27" t="n">
        <f aca="false">H96-H97-H98-H99</f>
        <v>10.296420567125</v>
      </c>
      <c r="I100" s="27" t="n">
        <f aca="false">I96-I97-I98-I99</f>
        <v>12.3634196908063</v>
      </c>
      <c r="J100" s="27" t="n">
        <f aca="false">J96-J97-J98-J99</f>
        <v>13.8353147871765</v>
      </c>
      <c r="K100" s="27" t="n">
        <f aca="false">K96-K97-K98-K99</f>
        <v>14.781839994377</v>
      </c>
      <c r="L100" s="27" t="n">
        <f aca="false">L96-L97-L98-L99</f>
        <v>15.3321952759391</v>
      </c>
      <c r="M100" s="27" t="n">
        <f aca="false">M96-M97-M98-M99</f>
        <v>15.6260979076781</v>
      </c>
      <c r="N100" s="27" t="n">
        <f aca="false">N96-N97-N98-N99</f>
        <v>15.8142600553348</v>
      </c>
    </row>
    <row r="101" customFormat="false" ht="15" hidden="false" customHeight="false" outlineLevel="0" collapsed="false">
      <c r="B101" s="9" t="s">
        <v>96</v>
      </c>
      <c r="E101" s="25" t="n">
        <f aca="false">E90-D90</f>
        <v>4050</v>
      </c>
      <c r="F101" s="25" t="n">
        <f aca="false">F90-E90</f>
        <v>4650</v>
      </c>
      <c r="G101" s="25" t="n">
        <f aca="false">G90-F90</f>
        <v>5400</v>
      </c>
      <c r="H101" s="25" t="n">
        <f aca="false">H90-G90</f>
        <v>3450</v>
      </c>
      <c r="I101" s="25" t="n">
        <f aca="false">I90-H90</f>
        <v>2400</v>
      </c>
      <c r="J101" s="25" t="n">
        <f aca="false">J90-I90</f>
        <v>1500</v>
      </c>
      <c r="K101" s="25" t="n">
        <f aca="false">K90-J90</f>
        <v>750</v>
      </c>
      <c r="L101" s="25" t="n">
        <f aca="false">L90-K90</f>
        <v>300</v>
      </c>
      <c r="M101" s="25" t="n">
        <f aca="false">M90-L90</f>
        <v>0</v>
      </c>
      <c r="N101" s="25" t="n">
        <f aca="false">N90-M90</f>
        <v>0</v>
      </c>
    </row>
    <row r="102" customFormat="false" ht="15" hidden="false" customHeight="false" outlineLevel="0" collapsed="false">
      <c r="B102" s="9" t="s">
        <v>97</v>
      </c>
      <c r="E102" s="25" t="n">
        <f aca="false">E93*$C$71*12</f>
        <v>2421.9</v>
      </c>
      <c r="F102" s="25" t="n">
        <f aca="false">F93*$C$71*12</f>
        <v>3100.5</v>
      </c>
      <c r="G102" s="25" t="n">
        <f aca="false">G93*$C$71*12</f>
        <v>3884.4</v>
      </c>
      <c r="H102" s="25" t="n">
        <f aca="false">H93*$C$71*12</f>
        <v>4574.7</v>
      </c>
      <c r="I102" s="25" t="n">
        <f aca="false">I93*$C$71*12</f>
        <v>5031</v>
      </c>
      <c r="J102" s="25" t="n">
        <f aca="false">J93*$C$71*12</f>
        <v>5335.2</v>
      </c>
      <c r="K102" s="25" t="n">
        <f aca="false">K93*$C$71*12</f>
        <v>5510.7</v>
      </c>
      <c r="L102" s="25" t="n">
        <f aca="false">L93*$C$71*12</f>
        <v>5592.6</v>
      </c>
      <c r="M102" s="25" t="n">
        <f aca="false">M93*$C$71*12</f>
        <v>5616</v>
      </c>
      <c r="N102" s="25" t="n">
        <f aca="false">N93*$C$71*12</f>
        <v>5616</v>
      </c>
    </row>
    <row r="103" customFormat="false" ht="15" hidden="false" customHeight="false" outlineLevel="0" collapsed="false">
      <c r="B103" s="9" t="s">
        <v>98</v>
      </c>
      <c r="E103" s="25" t="n">
        <f aca="false">E101+E102</f>
        <v>6471.9</v>
      </c>
      <c r="F103" s="25" t="n">
        <f aca="false">F101+F102</f>
        <v>7750.5</v>
      </c>
      <c r="G103" s="25" t="n">
        <f aca="false">G101+G102</f>
        <v>9284.4</v>
      </c>
      <c r="H103" s="25" t="n">
        <f aca="false">H101+H102</f>
        <v>8024.7</v>
      </c>
      <c r="I103" s="25" t="n">
        <f aca="false">I101+I102</f>
        <v>7431</v>
      </c>
      <c r="J103" s="25" t="n">
        <f aca="false">J101+J102</f>
        <v>6835.2</v>
      </c>
      <c r="K103" s="25" t="n">
        <f aca="false">K101+K102</f>
        <v>6260.7</v>
      </c>
      <c r="L103" s="25" t="n">
        <f aca="false">L101+L102</f>
        <v>5892.6</v>
      </c>
      <c r="M103" s="25" t="n">
        <f aca="false">M101+M102</f>
        <v>5616</v>
      </c>
      <c r="N103" s="25" t="n">
        <f aca="false">N101+N102</f>
        <v>5616</v>
      </c>
    </row>
    <row r="104" customFormat="false" ht="15" hidden="false" customHeight="false" outlineLevel="0" collapsed="false">
      <c r="B104" s="9" t="s">
        <v>99</v>
      </c>
      <c r="E104" s="28" t="n">
        <f aca="false">(1+Inputs!$C$12)^(E$74-1)</f>
        <v>1</v>
      </c>
      <c r="F104" s="28" t="n">
        <f aca="false">(1+Inputs!$C$12)^(F$74-1)</f>
        <v>1.03</v>
      </c>
      <c r="G104" s="28" t="n">
        <f aca="false">(1+Inputs!$C$12)^(G$74-1)</f>
        <v>1.0609</v>
      </c>
      <c r="H104" s="28" t="n">
        <f aca="false">(1+Inputs!$C$12)^(H$74-1)</f>
        <v>1.092727</v>
      </c>
      <c r="I104" s="28" t="n">
        <f aca="false">(1+Inputs!$C$12)^(I$74-1)</f>
        <v>1.12550881</v>
      </c>
      <c r="J104" s="28" t="n">
        <f aca="false">(1+Inputs!$C$12)^(J$74-1)</f>
        <v>1.1592740743</v>
      </c>
      <c r="K104" s="28" t="n">
        <f aca="false">(1+Inputs!$C$12)^(K$74-1)</f>
        <v>1.194052296529</v>
      </c>
      <c r="L104" s="28" t="n">
        <f aca="false">(1+Inputs!$C$12)^(L$74-1)</f>
        <v>1.22987386542487</v>
      </c>
      <c r="M104" s="28" t="n">
        <f aca="false">(1+Inputs!$C$12)^(M$74-1)</f>
        <v>1.26677008138762</v>
      </c>
      <c r="N104" s="28" t="n">
        <f aca="false">(1+Inputs!$C$12)^(N$74-1)</f>
        <v>1.30477318382925</v>
      </c>
    </row>
    <row r="105" customFormat="false" ht="15" hidden="false" customHeight="false" outlineLevel="0" collapsed="false">
      <c r="B105" s="9" t="s">
        <v>100</v>
      </c>
      <c r="E105" s="18" t="n">
        <f aca="false">E91*$C$72*E104/1000000</f>
        <v>23</v>
      </c>
      <c r="F105" s="18" t="n">
        <f aca="false">F91*$C$72*F104/1000000</f>
        <v>23.69</v>
      </c>
      <c r="G105" s="18" t="n">
        <f aca="false">G91*$C$72*G104/1000000</f>
        <v>24.4007</v>
      </c>
      <c r="H105" s="18" t="n">
        <f aca="false">H91*$C$72*H104/1000000</f>
        <v>0</v>
      </c>
      <c r="I105" s="18" t="n">
        <f aca="false">I91*$C$72*I104/1000000</f>
        <v>0</v>
      </c>
      <c r="J105" s="18" t="n">
        <f aca="false">J91*$C$72*J104/1000000</f>
        <v>0</v>
      </c>
      <c r="K105" s="18" t="n">
        <f aca="false">K91*$C$72*K104/1000000</f>
        <v>0</v>
      </c>
      <c r="L105" s="18" t="n">
        <f aca="false">L91*$C$72*L104/1000000</f>
        <v>0</v>
      </c>
      <c r="M105" s="18" t="n">
        <f aca="false">M91*$C$72*M104/1000000</f>
        <v>0</v>
      </c>
      <c r="N105" s="18" t="n">
        <f aca="false">N91*$C$72*N104/1000000</f>
        <v>0</v>
      </c>
    </row>
    <row r="106" customFormat="false" ht="15" hidden="false" customHeight="false" outlineLevel="0" collapsed="false">
      <c r="B106" s="9" t="s">
        <v>101</v>
      </c>
      <c r="E106" s="18" t="n">
        <f aca="false">(MAX(E101,0)*Inputs!$C$13+E102*Inputs!$C$14)*E104/1000000</f>
        <v>3.31938</v>
      </c>
      <c r="F106" s="18" t="n">
        <f aca="false">(MAX(F101,0)*Inputs!$C$13+F102*Inputs!$C$14)*F104/1000000</f>
        <v>3.991353</v>
      </c>
      <c r="G106" s="18" t="n">
        <f aca="false">(MAX(G101,0)*Inputs!$C$13+G102*Inputs!$C$14)*G104/1000000</f>
        <v>4.834393992</v>
      </c>
      <c r="H106" s="18" t="n">
        <f aca="false">(MAX(H101,0)*Inputs!$C$13+H102*Inputs!$C$14)*H104/1000000</f>
        <v>3.63871534638</v>
      </c>
      <c r="I106" s="18" t="n">
        <f aca="false">(MAX(I101,0)*Inputs!$C$13+I102*Inputs!$C$14)*I104/1000000</f>
        <v>3.023341765422</v>
      </c>
      <c r="J106" s="18" t="n">
        <f aca="false">(MAX(J101,0)*Inputs!$C$13+J102*Inputs!$C$14)*J104/1000000</f>
        <v>2.45422958625607</v>
      </c>
      <c r="K106" s="18" t="n">
        <f aca="false">(MAX(K101,0)*Inputs!$C$13+K102*Inputs!$C$14)*K104/1000000</f>
        <v>1.9428902537742</v>
      </c>
      <c r="L106" s="18" t="n">
        <f aca="false">(MAX(L101,0)*Inputs!$C$13+L102*Inputs!$C$14)*L104/1000000</f>
        <v>1.63391202769425</v>
      </c>
      <c r="M106" s="18" t="n">
        <f aca="false">(MAX(M101,0)*Inputs!$C$13+M102*Inputs!$C$14)*M104/1000000</f>
        <v>1.42283615541457</v>
      </c>
      <c r="N106" s="18" t="n">
        <f aca="false">(MAX(N101,0)*Inputs!$C$13+N102*Inputs!$C$14)*N104/1000000</f>
        <v>1.46552124007701</v>
      </c>
    </row>
    <row r="107" customFormat="false" ht="15" hidden="false" customHeight="false" outlineLevel="0" collapsed="false">
      <c r="B107" s="9" t="s">
        <v>102</v>
      </c>
      <c r="E107" s="18" t="n">
        <f aca="false">E89*Inputs!$C$15*E104/1000000</f>
        <v>1.2</v>
      </c>
      <c r="F107" s="18" t="n">
        <f aca="false">F89*Inputs!$C$15*F104/1000000</f>
        <v>1.545</v>
      </c>
      <c r="G107" s="18" t="n">
        <f aca="false">G89*Inputs!$C$15*G104/1000000</f>
        <v>1.90962</v>
      </c>
      <c r="H107" s="18" t="n">
        <f aca="false">H89*Inputs!$C$15*H104/1000000</f>
        <v>1.9669086</v>
      </c>
      <c r="I107" s="18" t="n">
        <f aca="false">I89*Inputs!$C$15*I104/1000000</f>
        <v>2.025915858</v>
      </c>
      <c r="J107" s="18" t="n">
        <f aca="false">J89*Inputs!$C$15*J104/1000000</f>
        <v>2.08669333374</v>
      </c>
      <c r="K107" s="18" t="n">
        <f aca="false">K89*Inputs!$C$15*K104/1000000</f>
        <v>2.1492941337522</v>
      </c>
      <c r="L107" s="18" t="n">
        <f aca="false">L89*Inputs!$C$15*L104/1000000</f>
        <v>2.21377295776477</v>
      </c>
      <c r="M107" s="18" t="n">
        <f aca="false">M89*Inputs!$C$15*M104/1000000</f>
        <v>2.28018614649771</v>
      </c>
      <c r="N107" s="18" t="n">
        <f aca="false">N89*Inputs!$C$15*N104/1000000</f>
        <v>2.34859173089264</v>
      </c>
    </row>
    <row r="108" customFormat="false" ht="15" hidden="false" customHeight="false" outlineLevel="0" collapsed="false">
      <c r="B108" s="26" t="s">
        <v>103</v>
      </c>
      <c r="E108" s="27" t="n">
        <f aca="false">E100-E105-E106-E107</f>
        <v>-24.35178</v>
      </c>
      <c r="F108" s="27" t="n">
        <f aca="false">F100-F105-F106-F107</f>
        <v>-24.038778</v>
      </c>
      <c r="G108" s="27" t="n">
        <f aca="false">G100-G105-G106-G107</f>
        <v>-23.438464092</v>
      </c>
      <c r="H108" s="27" t="n">
        <f aca="false">H100-H105-H106-H107</f>
        <v>4.69079662074501</v>
      </c>
      <c r="I108" s="27" t="n">
        <f aca="false">I100-I105-I106-I107</f>
        <v>7.31416206738426</v>
      </c>
      <c r="J108" s="27" t="n">
        <f aca="false">J100-J105-J106-J107</f>
        <v>9.29439186718041</v>
      </c>
      <c r="K108" s="27" t="n">
        <f aca="false">K100-K105-K106-K107</f>
        <v>10.6896556068506</v>
      </c>
      <c r="L108" s="27" t="n">
        <f aca="false">L100-L105-L106-L107</f>
        <v>11.4845102904801</v>
      </c>
      <c r="M108" s="27" t="n">
        <f aca="false">M100-M105-M106-M107</f>
        <v>11.9230756057658</v>
      </c>
      <c r="N108" s="27" t="n">
        <f aca="false">N100-N105-N106-N107</f>
        <v>12.0001470843651</v>
      </c>
    </row>
    <row r="109" customFormat="false" ht="15" hidden="false" customHeight="false" outlineLevel="0" collapsed="false">
      <c r="B109" s="9" t="s">
        <v>104</v>
      </c>
      <c r="C109" s="18" t="n">
        <f aca="false">Inputs!$C$42*(1+Inputs!$C$43)</f>
        <v>132.6</v>
      </c>
    </row>
    <row r="110" customFormat="false" ht="15" hidden="false" customHeight="false" outlineLevel="0" collapsed="false">
      <c r="B110" s="26" t="s">
        <v>105</v>
      </c>
      <c r="C110" s="27" t="n">
        <f aca="false">N100*$C$73*(1-Inputs!$C$45)</f>
        <v>218.078646163066</v>
      </c>
    </row>
    <row r="111" customFormat="false" ht="15" hidden="false" customHeight="false" outlineLevel="0" collapsed="false">
      <c r="B111" s="26" t="s">
        <v>106</v>
      </c>
      <c r="D111" s="27" t="n">
        <f aca="false">-$C$109</f>
        <v>-132.6</v>
      </c>
      <c r="E111" s="27" t="n">
        <f aca="false">E108</f>
        <v>-24.35178</v>
      </c>
      <c r="F111" s="27" t="n">
        <f aca="false">F108</f>
        <v>-24.038778</v>
      </c>
      <c r="G111" s="27" t="n">
        <f aca="false">G108</f>
        <v>-23.438464092</v>
      </c>
      <c r="H111" s="27" t="n">
        <f aca="false">H108</f>
        <v>4.69079662074501</v>
      </c>
      <c r="I111" s="27" t="n">
        <f aca="false">I108</f>
        <v>7.31416206738426</v>
      </c>
      <c r="J111" s="27" t="n">
        <f aca="false">J108</f>
        <v>9.29439186718041</v>
      </c>
      <c r="K111" s="27" t="n">
        <f aca="false">K108</f>
        <v>10.6896556068506</v>
      </c>
      <c r="L111" s="27" t="n">
        <f aca="false">L108</f>
        <v>11.4845102904801</v>
      </c>
      <c r="M111" s="27" t="n">
        <f aca="false">M108</f>
        <v>11.9230756057658</v>
      </c>
      <c r="N111" s="27" t="n">
        <f aca="false">N108+$C$110</f>
        <v>230.078793247431</v>
      </c>
    </row>
    <row r="113" customFormat="false" ht="15" hidden="false" customHeight="false" outlineLevel="0" collapsed="false">
      <c r="B113" s="26" t="s">
        <v>107</v>
      </c>
      <c r="C113" s="29" t="n">
        <f aca="false">IRR(D111:N111,0.08)</f>
        <v>0.0391629577427196</v>
      </c>
    </row>
    <row r="114" customFormat="false" ht="15" hidden="false" customHeight="false" outlineLevel="0" collapsed="false">
      <c r="B114" s="9" t="s">
        <v>108</v>
      </c>
      <c r="C114" s="30" t="n">
        <f aca="false">SUMIF(D111:N111,"&gt;0")/-SUMIF(D111:N111,"&lt;0")</f>
        <v>1.39645233531159</v>
      </c>
    </row>
    <row r="115" customFormat="false" ht="15" hidden="false" customHeight="false" outlineLevel="0" collapsed="false">
      <c r="B115" s="9" t="s">
        <v>109</v>
      </c>
      <c r="C115" s="18" t="n">
        <f aca="false">SUM(E105:N105)</f>
        <v>71.0907</v>
      </c>
    </row>
    <row r="116" customFormat="false" ht="15" hidden="false" customHeight="false" outlineLevel="0" collapsed="false">
      <c r="B116" s="9" t="s">
        <v>110</v>
      </c>
      <c r="C116" s="18" t="n">
        <f aca="false">N100</f>
        <v>15.8142600553348</v>
      </c>
    </row>
    <row r="117" customFormat="false" ht="15" hidden="false" customHeight="false" outlineLevel="0" collapsed="false">
      <c r="B117" s="9" t="s">
        <v>111</v>
      </c>
      <c r="C117" s="17" t="n">
        <f aca="false">N94</f>
        <v>0.3</v>
      </c>
    </row>
    <row r="119" customFormat="false" ht="15" hidden="false" customHeight="false" outlineLevel="0" collapsed="false">
      <c r="B119" s="7" t="s">
        <v>135</v>
      </c>
      <c r="C119" s="8"/>
      <c r="D119" s="8"/>
      <c r="E119" s="8"/>
      <c r="F119" s="8"/>
      <c r="G119" s="8"/>
      <c r="H119" s="8"/>
      <c r="I119" s="8"/>
      <c r="J119" s="8"/>
      <c r="K119" s="8"/>
      <c r="L119" s="8"/>
      <c r="M119" s="8"/>
      <c r="N119" s="8"/>
    </row>
    <row r="120" customFormat="false" ht="15" hidden="false" customHeight="false" outlineLevel="0" collapsed="false">
      <c r="B120" s="9" t="s">
        <v>50</v>
      </c>
      <c r="C120" s="13" t="n">
        <v>0.3</v>
      </c>
    </row>
    <row r="121" customFormat="false" ht="15" hidden="false" customHeight="false" outlineLevel="0" collapsed="false">
      <c r="B121" s="9" t="s">
        <v>64</v>
      </c>
      <c r="C121" s="18" t="n">
        <f aca="false">Inputs!$C$25</f>
        <v>70</v>
      </c>
    </row>
    <row r="122" customFormat="false" ht="15" hidden="false" customHeight="false" outlineLevel="0" collapsed="false">
      <c r="B122" s="9" t="s">
        <v>65</v>
      </c>
      <c r="C122" s="18" t="n">
        <f aca="false">Inputs!$C$28</f>
        <v>18</v>
      </c>
    </row>
    <row r="123" customFormat="false" ht="15" hidden="false" customHeight="false" outlineLevel="0" collapsed="false">
      <c r="B123" s="9" t="s">
        <v>66</v>
      </c>
      <c r="C123" s="18" t="n">
        <f aca="false">Inputs!$C$30</f>
        <v>4</v>
      </c>
    </row>
    <row r="124" customFormat="false" ht="15" hidden="false" customHeight="false" outlineLevel="0" collapsed="false">
      <c r="B124" s="9" t="s">
        <v>67</v>
      </c>
      <c r="C124" s="19" t="n">
        <f aca="false">Inputs!$C$27</f>
        <v>0.013</v>
      </c>
    </row>
    <row r="125" customFormat="false" ht="15" hidden="false" customHeight="false" outlineLevel="0" collapsed="false">
      <c r="B125" s="9" t="s">
        <v>68</v>
      </c>
      <c r="C125" s="12" t="n">
        <v>1450</v>
      </c>
    </row>
    <row r="126" customFormat="false" ht="15" hidden="false" customHeight="false" outlineLevel="0" collapsed="false">
      <c r="B126" s="9" t="s">
        <v>57</v>
      </c>
      <c r="C126" s="21" t="n">
        <f aca="false">Inputs!$C$44</f>
        <v>14</v>
      </c>
    </row>
    <row r="127" customFormat="false" ht="15" hidden="false" customHeight="false" outlineLevel="0" collapsed="false">
      <c r="B127" s="22" t="s">
        <v>69</v>
      </c>
      <c r="C127" s="23" t="s">
        <v>70</v>
      </c>
      <c r="D127" s="23" t="n">
        <v>0</v>
      </c>
      <c r="E127" s="23" t="n">
        <v>1</v>
      </c>
      <c r="F127" s="23" t="n">
        <v>2</v>
      </c>
      <c r="G127" s="23" t="n">
        <v>3</v>
      </c>
      <c r="H127" s="23" t="n">
        <v>4</v>
      </c>
      <c r="I127" s="23" t="n">
        <v>5</v>
      </c>
      <c r="J127" s="23" t="n">
        <v>6</v>
      </c>
      <c r="K127" s="23" t="n">
        <v>7</v>
      </c>
      <c r="L127" s="23" t="n">
        <v>8</v>
      </c>
      <c r="M127" s="23" t="n">
        <v>9</v>
      </c>
      <c r="N127" s="23" t="n">
        <v>10</v>
      </c>
    </row>
    <row r="128" customFormat="false" ht="15" hidden="false" customHeight="false" outlineLevel="0" collapsed="false">
      <c r="B128" s="9" t="s">
        <v>71</v>
      </c>
      <c r="C128" s="24" t="n">
        <f aca="false">1-Inputs!$C$7</f>
        <v>-2</v>
      </c>
      <c r="D128" s="25" t="n">
        <f aca="false">IF($C128&lt;=D$127,Inputs!$C$6,0)</f>
        <v>60000</v>
      </c>
      <c r="E128" s="25" t="n">
        <f aca="false">IF($C128&lt;=E$127,Inputs!$C$6,0)</f>
        <v>60000</v>
      </c>
      <c r="F128" s="25" t="n">
        <f aca="false">IF($C128&lt;=F$127,Inputs!$C$6,0)</f>
        <v>60000</v>
      </c>
      <c r="G128" s="25" t="n">
        <f aca="false">IF($C128&lt;=G$127,Inputs!$C$6,0)</f>
        <v>60000</v>
      </c>
      <c r="H128" s="25" t="n">
        <f aca="false">IF($C128&lt;=H$127,Inputs!$C$6,0)</f>
        <v>60000</v>
      </c>
      <c r="I128" s="25" t="n">
        <f aca="false">IF($C128&lt;=I$127,Inputs!$C$6,0)</f>
        <v>60000</v>
      </c>
      <c r="J128" s="25" t="n">
        <f aca="false">IF($C128&lt;=J$127,Inputs!$C$6,0)</f>
        <v>60000</v>
      </c>
      <c r="K128" s="25" t="n">
        <f aca="false">IF($C128&lt;=K$127,Inputs!$C$6,0)</f>
        <v>60000</v>
      </c>
      <c r="L128" s="25" t="n">
        <f aca="false">IF($C128&lt;=L$127,Inputs!$C$6,0)</f>
        <v>60000</v>
      </c>
      <c r="M128" s="25" t="n">
        <f aca="false">IF($C128&lt;=M$127,Inputs!$C$6,0)</f>
        <v>60000</v>
      </c>
      <c r="N128" s="25" t="n">
        <f aca="false">IF($C128&lt;=N$127,Inputs!$C$6,0)</f>
        <v>60000</v>
      </c>
    </row>
    <row r="129" customFormat="false" ht="15" hidden="false" customHeight="false" outlineLevel="0" collapsed="false">
      <c r="B129" s="9" t="s">
        <v>72</v>
      </c>
      <c r="D129" s="17" t="n">
        <f aca="false">IF($C128&lt;=D$127,IF(D$127-$C128+1&lt;=0,0,$C$120*INDEX(Inputs!$C$19:$C$24,MIN(D$127-$C128+1,6))),0)</f>
        <v>0.225</v>
      </c>
      <c r="E129" s="17" t="n">
        <f aca="false">IF($C128&lt;=E$127,IF(E$127-$C128+1&lt;=0,0,$C$120*INDEX(Inputs!$C$19:$C$24,MIN(E$127-$C128+1,6))),0)</f>
        <v>0.2625</v>
      </c>
      <c r="F129" s="17" t="n">
        <f aca="false">IF($C128&lt;=F$127,IF(F$127-$C128+1&lt;=0,0,$C$120*INDEX(Inputs!$C$19:$C$24,MIN(F$127-$C128+1,6))),0)</f>
        <v>0.285</v>
      </c>
      <c r="G129" s="17" t="n">
        <f aca="false">IF($C128&lt;=G$127,IF(G$127-$C128+1&lt;=0,0,$C$120*INDEX(Inputs!$C$19:$C$24,MIN(G$127-$C128+1,6))),0)</f>
        <v>0.3</v>
      </c>
      <c r="H129" s="17" t="n">
        <f aca="false">IF($C128&lt;=H$127,IF(H$127-$C128+1&lt;=0,0,$C$120*INDEX(Inputs!$C$19:$C$24,MIN(H$127-$C128+1,6))),0)</f>
        <v>0.3</v>
      </c>
      <c r="I129" s="17" t="n">
        <f aca="false">IF($C128&lt;=I$127,IF(I$127-$C128+1&lt;=0,0,$C$120*INDEX(Inputs!$C$19:$C$24,MIN(I$127-$C128+1,6))),0)</f>
        <v>0.3</v>
      </c>
      <c r="J129" s="17" t="n">
        <f aca="false">IF($C128&lt;=J$127,IF(J$127-$C128+1&lt;=0,0,$C$120*INDEX(Inputs!$C$19:$C$24,MIN(J$127-$C128+1,6))),0)</f>
        <v>0.3</v>
      </c>
      <c r="K129" s="17" t="n">
        <f aca="false">IF($C128&lt;=K$127,IF(K$127-$C128+1&lt;=0,0,$C$120*INDEX(Inputs!$C$19:$C$24,MIN(K$127-$C128+1,6))),0)</f>
        <v>0.3</v>
      </c>
      <c r="L129" s="17" t="n">
        <f aca="false">IF($C128&lt;=L$127,IF(L$127-$C128+1&lt;=0,0,$C$120*INDEX(Inputs!$C$19:$C$24,MIN(L$127-$C128+1,6))),0)</f>
        <v>0.3</v>
      </c>
      <c r="M129" s="17" t="n">
        <f aca="false">IF($C128&lt;=M$127,IF(M$127-$C128+1&lt;=0,0,$C$120*INDEX(Inputs!$C$19:$C$24,MIN(M$127-$C128+1,6))),0)</f>
        <v>0.3</v>
      </c>
      <c r="N129" s="17" t="n">
        <f aca="false">IF($C128&lt;=N$127,IF(N$127-$C128+1&lt;=0,0,$C$120*INDEX(Inputs!$C$19:$C$24,MIN(N$127-$C128+1,6))),0)</f>
        <v>0.3</v>
      </c>
    </row>
    <row r="130" customFormat="false" ht="15" hidden="false" customHeight="false" outlineLevel="0" collapsed="false">
      <c r="B130" s="9" t="s">
        <v>73</v>
      </c>
      <c r="D130" s="25" t="n">
        <f aca="false">D128*D129</f>
        <v>13500</v>
      </c>
      <c r="E130" s="25" t="n">
        <f aca="false">E128*E129</f>
        <v>15750</v>
      </c>
      <c r="F130" s="25" t="n">
        <f aca="false">F128*F129</f>
        <v>17100</v>
      </c>
      <c r="G130" s="25" t="n">
        <f aca="false">G128*G129</f>
        <v>18000</v>
      </c>
      <c r="H130" s="25" t="n">
        <f aca="false">H128*H129</f>
        <v>18000</v>
      </c>
      <c r="I130" s="25" t="n">
        <f aca="false">I128*I129</f>
        <v>18000</v>
      </c>
      <c r="J130" s="25" t="n">
        <f aca="false">J128*J129</f>
        <v>18000</v>
      </c>
      <c r="K130" s="25" t="n">
        <f aca="false">K128*K129</f>
        <v>18000</v>
      </c>
      <c r="L130" s="25" t="n">
        <f aca="false">L128*L129</f>
        <v>18000</v>
      </c>
      <c r="M130" s="25" t="n">
        <f aca="false">M128*M129</f>
        <v>18000</v>
      </c>
      <c r="N130" s="25" t="n">
        <f aca="false">N128*N129</f>
        <v>18000</v>
      </c>
    </row>
    <row r="131" customFormat="false" ht="15" hidden="false" customHeight="false" outlineLevel="0" collapsed="false">
      <c r="B131" s="9" t="s">
        <v>74</v>
      </c>
      <c r="C131" s="24" t="n">
        <f aca="false">1</f>
        <v>1</v>
      </c>
      <c r="D131" s="25" t="n">
        <f aca="false">IF($C131&lt;=D$127,Inputs!$C$8,0)</f>
        <v>0</v>
      </c>
      <c r="E131" s="25" t="n">
        <f aca="false">IF($C131&lt;=E$127,Inputs!$C$8,0)</f>
        <v>20000</v>
      </c>
      <c r="F131" s="25" t="n">
        <f aca="false">IF($C131&lt;=F$127,Inputs!$C$8,0)</f>
        <v>20000</v>
      </c>
      <c r="G131" s="25" t="n">
        <f aca="false">IF($C131&lt;=G$127,Inputs!$C$8,0)</f>
        <v>20000</v>
      </c>
      <c r="H131" s="25" t="n">
        <f aca="false">IF($C131&lt;=H$127,Inputs!$C$8,0)</f>
        <v>20000</v>
      </c>
      <c r="I131" s="25" t="n">
        <f aca="false">IF($C131&lt;=I$127,Inputs!$C$8,0)</f>
        <v>20000</v>
      </c>
      <c r="J131" s="25" t="n">
        <f aca="false">IF($C131&lt;=J$127,Inputs!$C$8,0)</f>
        <v>20000</v>
      </c>
      <c r="K131" s="25" t="n">
        <f aca="false">IF($C131&lt;=K$127,Inputs!$C$8,0)</f>
        <v>20000</v>
      </c>
      <c r="L131" s="25" t="n">
        <f aca="false">IF($C131&lt;=L$127,Inputs!$C$8,0)</f>
        <v>20000</v>
      </c>
      <c r="M131" s="25" t="n">
        <f aca="false">IF($C131&lt;=M$127,Inputs!$C$8,0)</f>
        <v>20000</v>
      </c>
      <c r="N131" s="25" t="n">
        <f aca="false">IF($C131&lt;=N$127,Inputs!$C$8,0)</f>
        <v>20000</v>
      </c>
    </row>
    <row r="132" customFormat="false" ht="15" hidden="false" customHeight="false" outlineLevel="0" collapsed="false">
      <c r="B132" s="9" t="s">
        <v>75</v>
      </c>
      <c r="D132" s="17" t="n">
        <f aca="false">IF($C131&lt;=D$127,IF(D$127-$C131+1&lt;=0,0,$C$120*INDEX(Inputs!$C$19:$C$24,MIN(D$127-$C131+1,6))),0)</f>
        <v>0</v>
      </c>
      <c r="E132" s="17" t="n">
        <f aca="false">IF($C131&lt;=E$127,IF(E$127-$C131+1&lt;=0,0,$C$120*INDEX(Inputs!$C$19:$C$24,MIN(E$127-$C131+1,6))),0)</f>
        <v>0.09</v>
      </c>
      <c r="F132" s="17" t="n">
        <f aca="false">IF($C131&lt;=F$127,IF(F$127-$C131+1&lt;=0,0,$C$120*INDEX(Inputs!$C$19:$C$24,MIN(F$127-$C131+1,6))),0)</f>
        <v>0.165</v>
      </c>
      <c r="G132" s="17" t="n">
        <f aca="false">IF($C131&lt;=G$127,IF(G$127-$C131+1&lt;=0,0,$C$120*INDEX(Inputs!$C$19:$C$24,MIN(G$127-$C131+1,6))),0)</f>
        <v>0.225</v>
      </c>
      <c r="H132" s="17" t="n">
        <f aca="false">IF($C131&lt;=H$127,IF(H$127-$C131+1&lt;=0,0,$C$120*INDEX(Inputs!$C$19:$C$24,MIN(H$127-$C131+1,6))),0)</f>
        <v>0.2625</v>
      </c>
      <c r="I132" s="17" t="n">
        <f aca="false">IF($C131&lt;=I$127,IF(I$127-$C131+1&lt;=0,0,$C$120*INDEX(Inputs!$C$19:$C$24,MIN(I$127-$C131+1,6))),0)</f>
        <v>0.285</v>
      </c>
      <c r="J132" s="17" t="n">
        <f aca="false">IF($C131&lt;=J$127,IF(J$127-$C131+1&lt;=0,0,$C$120*INDEX(Inputs!$C$19:$C$24,MIN(J$127-$C131+1,6))),0)</f>
        <v>0.3</v>
      </c>
      <c r="K132" s="17" t="n">
        <f aca="false">IF($C131&lt;=K$127,IF(K$127-$C131+1&lt;=0,0,$C$120*INDEX(Inputs!$C$19:$C$24,MIN(K$127-$C131+1,6))),0)</f>
        <v>0.3</v>
      </c>
      <c r="L132" s="17" t="n">
        <f aca="false">IF($C131&lt;=L$127,IF(L$127-$C131+1&lt;=0,0,$C$120*INDEX(Inputs!$C$19:$C$24,MIN(L$127-$C131+1,6))),0)</f>
        <v>0.3</v>
      </c>
      <c r="M132" s="17" t="n">
        <f aca="false">IF($C131&lt;=M$127,IF(M$127-$C131+1&lt;=0,0,$C$120*INDEX(Inputs!$C$19:$C$24,MIN(M$127-$C131+1,6))),0)</f>
        <v>0.3</v>
      </c>
      <c r="N132" s="17" t="n">
        <f aca="false">IF($C131&lt;=N$127,IF(N$127-$C131+1&lt;=0,0,$C$120*INDEX(Inputs!$C$19:$C$24,MIN(N$127-$C131+1,6))),0)</f>
        <v>0.3</v>
      </c>
    </row>
    <row r="133" customFormat="false" ht="15" hidden="false" customHeight="false" outlineLevel="0" collapsed="false">
      <c r="B133" s="9" t="s">
        <v>76</v>
      </c>
      <c r="D133" s="25" t="n">
        <f aca="false">D131*D132</f>
        <v>0</v>
      </c>
      <c r="E133" s="25" t="n">
        <f aca="false">E131*E132</f>
        <v>1800</v>
      </c>
      <c r="F133" s="25" t="n">
        <f aca="false">F131*F132</f>
        <v>3300</v>
      </c>
      <c r="G133" s="25" t="n">
        <f aca="false">G131*G132</f>
        <v>4500</v>
      </c>
      <c r="H133" s="25" t="n">
        <f aca="false">H131*H132</f>
        <v>5250</v>
      </c>
      <c r="I133" s="25" t="n">
        <f aca="false">I131*I132</f>
        <v>5700</v>
      </c>
      <c r="J133" s="25" t="n">
        <f aca="false">J131*J132</f>
        <v>6000</v>
      </c>
      <c r="K133" s="25" t="n">
        <f aca="false">K131*K132</f>
        <v>6000</v>
      </c>
      <c r="L133" s="25" t="n">
        <f aca="false">L131*L132</f>
        <v>6000</v>
      </c>
      <c r="M133" s="25" t="n">
        <f aca="false">M131*M132</f>
        <v>6000</v>
      </c>
      <c r="N133" s="25" t="n">
        <f aca="false">N131*N132</f>
        <v>6000</v>
      </c>
    </row>
    <row r="134" customFormat="false" ht="15" hidden="false" customHeight="false" outlineLevel="0" collapsed="false">
      <c r="B134" s="9" t="s">
        <v>77</v>
      </c>
      <c r="C134" s="24" t="n">
        <f aca="false">2</f>
        <v>2</v>
      </c>
      <c r="D134" s="25" t="n">
        <f aca="false">IF($C134&lt;=D$127,Inputs!$C$9,0)</f>
        <v>0</v>
      </c>
      <c r="E134" s="25" t="n">
        <f aca="false">IF($C134&lt;=E$127,Inputs!$C$9,0)</f>
        <v>0</v>
      </c>
      <c r="F134" s="25" t="n">
        <f aca="false">IF($C134&lt;=F$127,Inputs!$C$9,0)</f>
        <v>20000</v>
      </c>
      <c r="G134" s="25" t="n">
        <f aca="false">IF($C134&lt;=G$127,Inputs!$C$9,0)</f>
        <v>20000</v>
      </c>
      <c r="H134" s="25" t="n">
        <f aca="false">IF($C134&lt;=H$127,Inputs!$C$9,0)</f>
        <v>20000</v>
      </c>
      <c r="I134" s="25" t="n">
        <f aca="false">IF($C134&lt;=I$127,Inputs!$C$9,0)</f>
        <v>20000</v>
      </c>
      <c r="J134" s="25" t="n">
        <f aca="false">IF($C134&lt;=J$127,Inputs!$C$9,0)</f>
        <v>20000</v>
      </c>
      <c r="K134" s="25" t="n">
        <f aca="false">IF($C134&lt;=K$127,Inputs!$C$9,0)</f>
        <v>20000</v>
      </c>
      <c r="L134" s="25" t="n">
        <f aca="false">IF($C134&lt;=L$127,Inputs!$C$9,0)</f>
        <v>20000</v>
      </c>
      <c r="M134" s="25" t="n">
        <f aca="false">IF($C134&lt;=M$127,Inputs!$C$9,0)</f>
        <v>20000</v>
      </c>
      <c r="N134" s="25" t="n">
        <f aca="false">IF($C134&lt;=N$127,Inputs!$C$9,0)</f>
        <v>20000</v>
      </c>
    </row>
    <row r="135" customFormat="false" ht="15" hidden="false" customHeight="false" outlineLevel="0" collapsed="false">
      <c r="B135" s="9" t="s">
        <v>78</v>
      </c>
      <c r="D135" s="17" t="n">
        <f aca="false">IF($C134&lt;=D$127,IF(D$127-$C134+1&lt;=0,0,$C$120*INDEX(Inputs!$C$19:$C$24,MIN(D$127-$C134+1,6))),0)</f>
        <v>0</v>
      </c>
      <c r="E135" s="17" t="n">
        <f aca="false">IF($C134&lt;=E$127,IF(E$127-$C134+1&lt;=0,0,$C$120*INDEX(Inputs!$C$19:$C$24,MIN(E$127-$C134+1,6))),0)</f>
        <v>0</v>
      </c>
      <c r="F135" s="17" t="n">
        <f aca="false">IF($C134&lt;=F$127,IF(F$127-$C134+1&lt;=0,0,$C$120*INDEX(Inputs!$C$19:$C$24,MIN(F$127-$C134+1,6))),0)</f>
        <v>0.09</v>
      </c>
      <c r="G135" s="17" t="n">
        <f aca="false">IF($C134&lt;=G$127,IF(G$127-$C134+1&lt;=0,0,$C$120*INDEX(Inputs!$C$19:$C$24,MIN(G$127-$C134+1,6))),0)</f>
        <v>0.165</v>
      </c>
      <c r="H135" s="17" t="n">
        <f aca="false">IF($C134&lt;=H$127,IF(H$127-$C134+1&lt;=0,0,$C$120*INDEX(Inputs!$C$19:$C$24,MIN(H$127-$C134+1,6))),0)</f>
        <v>0.225</v>
      </c>
      <c r="I135" s="17" t="n">
        <f aca="false">IF($C134&lt;=I$127,IF(I$127-$C134+1&lt;=0,0,$C$120*INDEX(Inputs!$C$19:$C$24,MIN(I$127-$C134+1,6))),0)</f>
        <v>0.2625</v>
      </c>
      <c r="J135" s="17" t="n">
        <f aca="false">IF($C134&lt;=J$127,IF(J$127-$C134+1&lt;=0,0,$C$120*INDEX(Inputs!$C$19:$C$24,MIN(J$127-$C134+1,6))),0)</f>
        <v>0.285</v>
      </c>
      <c r="K135" s="17" t="n">
        <f aca="false">IF($C134&lt;=K$127,IF(K$127-$C134+1&lt;=0,0,$C$120*INDEX(Inputs!$C$19:$C$24,MIN(K$127-$C134+1,6))),0)</f>
        <v>0.3</v>
      </c>
      <c r="L135" s="17" t="n">
        <f aca="false">IF($C134&lt;=L$127,IF(L$127-$C134+1&lt;=0,0,$C$120*INDEX(Inputs!$C$19:$C$24,MIN(L$127-$C134+1,6))),0)</f>
        <v>0.3</v>
      </c>
      <c r="M135" s="17" t="n">
        <f aca="false">IF($C134&lt;=M$127,IF(M$127-$C134+1&lt;=0,0,$C$120*INDEX(Inputs!$C$19:$C$24,MIN(M$127-$C134+1,6))),0)</f>
        <v>0.3</v>
      </c>
      <c r="N135" s="17" t="n">
        <f aca="false">IF($C134&lt;=N$127,IF(N$127-$C134+1&lt;=0,0,$C$120*INDEX(Inputs!$C$19:$C$24,MIN(N$127-$C134+1,6))),0)</f>
        <v>0.3</v>
      </c>
    </row>
    <row r="136" customFormat="false" ht="15" hidden="false" customHeight="false" outlineLevel="0" collapsed="false">
      <c r="B136" s="9" t="s">
        <v>79</v>
      </c>
      <c r="D136" s="25" t="n">
        <f aca="false">D134*D135</f>
        <v>0</v>
      </c>
      <c r="E136" s="25" t="n">
        <f aca="false">E134*E135</f>
        <v>0</v>
      </c>
      <c r="F136" s="25" t="n">
        <f aca="false">F134*F135</f>
        <v>1800</v>
      </c>
      <c r="G136" s="25" t="n">
        <f aca="false">G134*G135</f>
        <v>3300</v>
      </c>
      <c r="H136" s="25" t="n">
        <f aca="false">H134*H135</f>
        <v>4500</v>
      </c>
      <c r="I136" s="25" t="n">
        <f aca="false">I134*I135</f>
        <v>5250</v>
      </c>
      <c r="J136" s="25" t="n">
        <f aca="false">J134*J135</f>
        <v>5700</v>
      </c>
      <c r="K136" s="25" t="n">
        <f aca="false">K134*K135</f>
        <v>6000</v>
      </c>
      <c r="L136" s="25" t="n">
        <f aca="false">L134*L135</f>
        <v>6000</v>
      </c>
      <c r="M136" s="25" t="n">
        <f aca="false">M134*M135</f>
        <v>6000</v>
      </c>
      <c r="N136" s="25" t="n">
        <f aca="false">N134*N135</f>
        <v>6000</v>
      </c>
    </row>
    <row r="137" customFormat="false" ht="15" hidden="false" customHeight="false" outlineLevel="0" collapsed="false">
      <c r="B137" s="9" t="s">
        <v>80</v>
      </c>
      <c r="C137" s="24" t="n">
        <f aca="false">3</f>
        <v>3</v>
      </c>
      <c r="D137" s="25" t="n">
        <f aca="false">IF($C137&lt;=D$127,Inputs!$C$10,0)</f>
        <v>0</v>
      </c>
      <c r="E137" s="25" t="n">
        <f aca="false">IF($C137&lt;=E$127,Inputs!$C$10,0)</f>
        <v>0</v>
      </c>
      <c r="F137" s="25" t="n">
        <f aca="false">IF($C137&lt;=F$127,Inputs!$C$10,0)</f>
        <v>0</v>
      </c>
      <c r="G137" s="25" t="n">
        <f aca="false">IF($C137&lt;=G$127,Inputs!$C$10,0)</f>
        <v>20000</v>
      </c>
      <c r="H137" s="25" t="n">
        <f aca="false">IF($C137&lt;=H$127,Inputs!$C$10,0)</f>
        <v>20000</v>
      </c>
      <c r="I137" s="25" t="n">
        <f aca="false">IF($C137&lt;=I$127,Inputs!$C$10,0)</f>
        <v>20000</v>
      </c>
      <c r="J137" s="25" t="n">
        <f aca="false">IF($C137&lt;=J$127,Inputs!$C$10,0)</f>
        <v>20000</v>
      </c>
      <c r="K137" s="25" t="n">
        <f aca="false">IF($C137&lt;=K$127,Inputs!$C$10,0)</f>
        <v>20000</v>
      </c>
      <c r="L137" s="25" t="n">
        <f aca="false">IF($C137&lt;=L$127,Inputs!$C$10,0)</f>
        <v>20000</v>
      </c>
      <c r="M137" s="25" t="n">
        <f aca="false">IF($C137&lt;=M$127,Inputs!$C$10,0)</f>
        <v>20000</v>
      </c>
      <c r="N137" s="25" t="n">
        <f aca="false">IF($C137&lt;=N$127,Inputs!$C$10,0)</f>
        <v>20000</v>
      </c>
    </row>
    <row r="138" customFormat="false" ht="15" hidden="false" customHeight="false" outlineLevel="0" collapsed="false">
      <c r="B138" s="9" t="s">
        <v>81</v>
      </c>
      <c r="D138" s="17" t="n">
        <f aca="false">IF($C137&lt;=D$127,IF(D$127-$C137+1&lt;=0,0,$C$120*INDEX(Inputs!$C$19:$C$24,MIN(D$127-$C137+1,6))),0)</f>
        <v>0</v>
      </c>
      <c r="E138" s="17" t="n">
        <f aca="false">IF($C137&lt;=E$127,IF(E$127-$C137+1&lt;=0,0,$C$120*INDEX(Inputs!$C$19:$C$24,MIN(E$127-$C137+1,6))),0)</f>
        <v>0</v>
      </c>
      <c r="F138" s="17" t="n">
        <f aca="false">IF($C137&lt;=F$127,IF(F$127-$C137+1&lt;=0,0,$C$120*INDEX(Inputs!$C$19:$C$24,MIN(F$127-$C137+1,6))),0)</f>
        <v>0</v>
      </c>
      <c r="G138" s="17" t="n">
        <f aca="false">IF($C137&lt;=G$127,IF(G$127-$C137+1&lt;=0,0,$C$120*INDEX(Inputs!$C$19:$C$24,MIN(G$127-$C137+1,6))),0)</f>
        <v>0.09</v>
      </c>
      <c r="H138" s="17" t="n">
        <f aca="false">IF($C137&lt;=H$127,IF(H$127-$C137+1&lt;=0,0,$C$120*INDEX(Inputs!$C$19:$C$24,MIN(H$127-$C137+1,6))),0)</f>
        <v>0.165</v>
      </c>
      <c r="I138" s="17" t="n">
        <f aca="false">IF($C137&lt;=I$127,IF(I$127-$C137+1&lt;=0,0,$C$120*INDEX(Inputs!$C$19:$C$24,MIN(I$127-$C137+1,6))),0)</f>
        <v>0.225</v>
      </c>
      <c r="J138" s="17" t="n">
        <f aca="false">IF($C137&lt;=J$127,IF(J$127-$C137+1&lt;=0,0,$C$120*INDEX(Inputs!$C$19:$C$24,MIN(J$127-$C137+1,6))),0)</f>
        <v>0.2625</v>
      </c>
      <c r="K138" s="17" t="n">
        <f aca="false">IF($C137&lt;=K$127,IF(K$127-$C137+1&lt;=0,0,$C$120*INDEX(Inputs!$C$19:$C$24,MIN(K$127-$C137+1,6))),0)</f>
        <v>0.285</v>
      </c>
      <c r="L138" s="17" t="n">
        <f aca="false">IF($C137&lt;=L$127,IF(L$127-$C137+1&lt;=0,0,$C$120*INDEX(Inputs!$C$19:$C$24,MIN(L$127-$C137+1,6))),0)</f>
        <v>0.3</v>
      </c>
      <c r="M138" s="17" t="n">
        <f aca="false">IF($C137&lt;=M$127,IF(M$127-$C137+1&lt;=0,0,$C$120*INDEX(Inputs!$C$19:$C$24,MIN(M$127-$C137+1,6))),0)</f>
        <v>0.3</v>
      </c>
      <c r="N138" s="17" t="n">
        <f aca="false">IF($C137&lt;=N$127,IF(N$127-$C137+1&lt;=0,0,$C$120*INDEX(Inputs!$C$19:$C$24,MIN(N$127-$C137+1,6))),0)</f>
        <v>0.3</v>
      </c>
    </row>
    <row r="139" customFormat="false" ht="15" hidden="false" customHeight="false" outlineLevel="0" collapsed="false">
      <c r="B139" s="9" t="s">
        <v>82</v>
      </c>
      <c r="D139" s="25" t="n">
        <f aca="false">D137*D138</f>
        <v>0</v>
      </c>
      <c r="E139" s="25" t="n">
        <f aca="false">E137*E138</f>
        <v>0</v>
      </c>
      <c r="F139" s="25" t="n">
        <f aca="false">F137*F138</f>
        <v>0</v>
      </c>
      <c r="G139" s="25" t="n">
        <f aca="false">G137*G138</f>
        <v>1800</v>
      </c>
      <c r="H139" s="25" t="n">
        <f aca="false">H137*H138</f>
        <v>3300</v>
      </c>
      <c r="I139" s="25" t="n">
        <f aca="false">I137*I138</f>
        <v>4500</v>
      </c>
      <c r="J139" s="25" t="n">
        <f aca="false">J137*J138</f>
        <v>5250</v>
      </c>
      <c r="K139" s="25" t="n">
        <f aca="false">K137*K138</f>
        <v>5700</v>
      </c>
      <c r="L139" s="25" t="n">
        <f aca="false">L137*L138</f>
        <v>6000</v>
      </c>
      <c r="M139" s="25" t="n">
        <f aca="false">M137*M138</f>
        <v>6000</v>
      </c>
      <c r="N139" s="25" t="n">
        <f aca="false">N137*N138</f>
        <v>6000</v>
      </c>
    </row>
    <row r="141" customFormat="false" ht="15" hidden="false" customHeight="false" outlineLevel="0" collapsed="false">
      <c r="B141" s="22" t="s">
        <v>83</v>
      </c>
      <c r="C141" s="23"/>
      <c r="D141" s="23" t="n">
        <v>0</v>
      </c>
      <c r="E141" s="23" t="n">
        <v>1</v>
      </c>
      <c r="F141" s="23" t="n">
        <v>2</v>
      </c>
      <c r="G141" s="23" t="n">
        <v>3</v>
      </c>
      <c r="H141" s="23" t="n">
        <v>4</v>
      </c>
      <c r="I141" s="23" t="n">
        <v>5</v>
      </c>
      <c r="J141" s="23" t="n">
        <v>6</v>
      </c>
      <c r="K141" s="23" t="n">
        <v>7</v>
      </c>
      <c r="L141" s="23" t="n">
        <v>8</v>
      </c>
      <c r="M141" s="23" t="n">
        <v>9</v>
      </c>
      <c r="N141" s="23" t="n">
        <v>10</v>
      </c>
    </row>
    <row r="142" customFormat="false" ht="15" hidden="false" customHeight="false" outlineLevel="0" collapsed="false">
      <c r="B142" s="9" t="s">
        <v>84</v>
      </c>
      <c r="D142" s="25" t="n">
        <f aca="false">D128+D131+D134+D137</f>
        <v>60000</v>
      </c>
      <c r="E142" s="25" t="n">
        <f aca="false">E128+E131+E134+E137</f>
        <v>80000</v>
      </c>
      <c r="F142" s="25" t="n">
        <f aca="false">F128+F131+F134+F137</f>
        <v>100000</v>
      </c>
      <c r="G142" s="25" t="n">
        <f aca="false">G128+G131+G134+G137</f>
        <v>120000</v>
      </c>
      <c r="H142" s="25" t="n">
        <f aca="false">H128+H131+H134+H137</f>
        <v>120000</v>
      </c>
      <c r="I142" s="25" t="n">
        <f aca="false">I128+I131+I134+I137</f>
        <v>120000</v>
      </c>
      <c r="J142" s="25" t="n">
        <f aca="false">J128+J131+J134+J137</f>
        <v>120000</v>
      </c>
      <c r="K142" s="25" t="n">
        <f aca="false">K128+K131+K134+K137</f>
        <v>120000</v>
      </c>
      <c r="L142" s="25" t="n">
        <f aca="false">L128+L131+L134+L137</f>
        <v>120000</v>
      </c>
      <c r="M142" s="25" t="n">
        <f aca="false">M128+M131+M134+M137</f>
        <v>120000</v>
      </c>
      <c r="N142" s="25" t="n">
        <f aca="false">N128+N131+N134+N137</f>
        <v>120000</v>
      </c>
    </row>
    <row r="143" customFormat="false" ht="15" hidden="false" customHeight="false" outlineLevel="0" collapsed="false">
      <c r="B143" s="9" t="s">
        <v>85</v>
      </c>
      <c r="D143" s="25" t="n">
        <f aca="false">D130+D133+D136+D139</f>
        <v>13500</v>
      </c>
      <c r="E143" s="25" t="n">
        <f aca="false">E130+E133+E136+E139</f>
        <v>17550</v>
      </c>
      <c r="F143" s="25" t="n">
        <f aca="false">F130+F133+F136+F139</f>
        <v>22200</v>
      </c>
      <c r="G143" s="25" t="n">
        <f aca="false">G130+G133+G136+G139</f>
        <v>27600</v>
      </c>
      <c r="H143" s="25" t="n">
        <f aca="false">H130+H133+H136+H139</f>
        <v>31050</v>
      </c>
      <c r="I143" s="25" t="n">
        <f aca="false">I130+I133+I136+I139</f>
        <v>33450</v>
      </c>
      <c r="J143" s="25" t="n">
        <f aca="false">J130+J133+J136+J139</f>
        <v>34950</v>
      </c>
      <c r="K143" s="25" t="n">
        <f aca="false">K130+K133+K136+K139</f>
        <v>35700</v>
      </c>
      <c r="L143" s="25" t="n">
        <f aca="false">L130+L133+L136+L139</f>
        <v>36000</v>
      </c>
      <c r="M143" s="25" t="n">
        <f aca="false">M130+M133+M136+M139</f>
        <v>36000</v>
      </c>
      <c r="N143" s="25" t="n">
        <f aca="false">N130+N133+N136+N139</f>
        <v>36000</v>
      </c>
    </row>
    <row r="144" customFormat="false" ht="15" hidden="false" customHeight="false" outlineLevel="0" collapsed="false">
      <c r="B144" s="9" t="s">
        <v>86</v>
      </c>
      <c r="E144" s="25" t="n">
        <f aca="false">E142-D142</f>
        <v>20000</v>
      </c>
      <c r="F144" s="25" t="n">
        <f aca="false">F142-E142</f>
        <v>20000</v>
      </c>
      <c r="G144" s="25" t="n">
        <f aca="false">G142-F142</f>
        <v>20000</v>
      </c>
      <c r="H144" s="25" t="n">
        <f aca="false">H142-G142</f>
        <v>0</v>
      </c>
      <c r="I144" s="25" t="n">
        <f aca="false">I142-H142</f>
        <v>0</v>
      </c>
      <c r="J144" s="25" t="n">
        <f aca="false">J142-I142</f>
        <v>0</v>
      </c>
      <c r="K144" s="25" t="n">
        <f aca="false">K142-J142</f>
        <v>0</v>
      </c>
      <c r="L144" s="25" t="n">
        <f aca="false">L142-K142</f>
        <v>0</v>
      </c>
      <c r="M144" s="25" t="n">
        <f aca="false">M142-L142</f>
        <v>0</v>
      </c>
      <c r="N144" s="25" t="n">
        <f aca="false">N142-M142</f>
        <v>0</v>
      </c>
    </row>
    <row r="145" customFormat="false" ht="15" hidden="false" customHeight="false" outlineLevel="0" collapsed="false">
      <c r="B145" s="9" t="s">
        <v>87</v>
      </c>
      <c r="E145" s="25" t="n">
        <f aca="false">(E142+D142)/2</f>
        <v>70000</v>
      </c>
      <c r="F145" s="25" t="n">
        <f aca="false">(F142+E142)/2</f>
        <v>90000</v>
      </c>
      <c r="G145" s="25" t="n">
        <f aca="false">(G142+F142)/2</f>
        <v>110000</v>
      </c>
      <c r="H145" s="25" t="n">
        <f aca="false">(H142+G142)/2</f>
        <v>120000</v>
      </c>
      <c r="I145" s="25" t="n">
        <f aca="false">(I142+H142)/2</f>
        <v>120000</v>
      </c>
      <c r="J145" s="25" t="n">
        <f aca="false">(J142+I142)/2</f>
        <v>120000</v>
      </c>
      <c r="K145" s="25" t="n">
        <f aca="false">(K142+J142)/2</f>
        <v>120000</v>
      </c>
      <c r="L145" s="25" t="n">
        <f aca="false">(L142+K142)/2</f>
        <v>120000</v>
      </c>
      <c r="M145" s="25" t="n">
        <f aca="false">(M142+L142)/2</f>
        <v>120000</v>
      </c>
      <c r="N145" s="25" t="n">
        <f aca="false">(N142+M142)/2</f>
        <v>120000</v>
      </c>
    </row>
    <row r="146" customFormat="false" ht="15" hidden="false" customHeight="false" outlineLevel="0" collapsed="false">
      <c r="B146" s="9" t="s">
        <v>88</v>
      </c>
      <c r="E146" s="25" t="n">
        <f aca="false">(E143+D143)/2</f>
        <v>15525</v>
      </c>
      <c r="F146" s="25" t="n">
        <f aca="false">(F143+E143)/2</f>
        <v>19875</v>
      </c>
      <c r="G146" s="25" t="n">
        <f aca="false">(G143+F143)/2</f>
        <v>24900</v>
      </c>
      <c r="H146" s="25" t="n">
        <f aca="false">(H143+G143)/2</f>
        <v>29325</v>
      </c>
      <c r="I146" s="25" t="n">
        <f aca="false">(I143+H143)/2</f>
        <v>32250</v>
      </c>
      <c r="J146" s="25" t="n">
        <f aca="false">(J143+I143)/2</f>
        <v>34200</v>
      </c>
      <c r="K146" s="25" t="n">
        <f aca="false">(K143+J143)/2</f>
        <v>35325</v>
      </c>
      <c r="L146" s="25" t="n">
        <f aca="false">(L143+K143)/2</f>
        <v>35850</v>
      </c>
      <c r="M146" s="25" t="n">
        <f aca="false">(M143+L143)/2</f>
        <v>36000</v>
      </c>
      <c r="N146" s="25" t="n">
        <f aca="false">(N143+M143)/2</f>
        <v>36000</v>
      </c>
    </row>
    <row r="147" customFormat="false" ht="15" hidden="false" customHeight="false" outlineLevel="0" collapsed="false">
      <c r="B147" s="9" t="s">
        <v>89</v>
      </c>
      <c r="E147" s="17" t="n">
        <f aca="false">E143/E142</f>
        <v>0.219375</v>
      </c>
      <c r="F147" s="17" t="n">
        <f aca="false">F143/F142</f>
        <v>0.222</v>
      </c>
      <c r="G147" s="17" t="n">
        <f aca="false">G143/G142</f>
        <v>0.23</v>
      </c>
      <c r="H147" s="17" t="n">
        <f aca="false">H143/H142</f>
        <v>0.25875</v>
      </c>
      <c r="I147" s="17" t="n">
        <f aca="false">I143/I142</f>
        <v>0.27875</v>
      </c>
      <c r="J147" s="17" t="n">
        <f aca="false">J143/J142</f>
        <v>0.29125</v>
      </c>
      <c r="K147" s="17" t="n">
        <f aca="false">K143/K142</f>
        <v>0.2975</v>
      </c>
      <c r="L147" s="17" t="n">
        <f aca="false">L143/L142</f>
        <v>0.3</v>
      </c>
      <c r="M147" s="17" t="n">
        <f aca="false">M143/M142</f>
        <v>0.3</v>
      </c>
      <c r="N147" s="17" t="n">
        <f aca="false">N143/N142</f>
        <v>0.3</v>
      </c>
    </row>
    <row r="148" customFormat="false" ht="15" hidden="false" customHeight="false" outlineLevel="0" collapsed="false">
      <c r="B148" s="9" t="s">
        <v>90</v>
      </c>
      <c r="E148" s="18" t="n">
        <f aca="false">$C$121*(1+Inputs!$C$26)^(E$127-1)</f>
        <v>70</v>
      </c>
      <c r="F148" s="18" t="n">
        <f aca="false">$C$121*(1+Inputs!$C$26)^(F$127-1)</f>
        <v>71.4</v>
      </c>
      <c r="G148" s="18" t="n">
        <f aca="false">$C$121*(1+Inputs!$C$26)^(G$127-1)</f>
        <v>72.828</v>
      </c>
      <c r="H148" s="18" t="n">
        <f aca="false">$C$121*(1+Inputs!$C$26)^(H$127-1)</f>
        <v>74.28456</v>
      </c>
      <c r="I148" s="18" t="n">
        <f aca="false">$C$121*(1+Inputs!$C$26)^(I$127-1)</f>
        <v>75.7702512</v>
      </c>
      <c r="J148" s="18" t="n">
        <f aca="false">$C$121*(1+Inputs!$C$26)^(J$127-1)</f>
        <v>77.285656224</v>
      </c>
      <c r="K148" s="18" t="n">
        <f aca="false">$C$121*(1+Inputs!$C$26)^(K$127-1)</f>
        <v>78.83136934848</v>
      </c>
      <c r="L148" s="18" t="n">
        <f aca="false">$C$121*(1+Inputs!$C$26)^(L$127-1)</f>
        <v>80.4079967354496</v>
      </c>
      <c r="M148" s="18" t="n">
        <f aca="false">$C$121*(1+Inputs!$C$26)^(M$127-1)</f>
        <v>82.0161566701586</v>
      </c>
      <c r="N148" s="18" t="n">
        <f aca="false">$C$121*(1+Inputs!$C$26)^(N$127-1)</f>
        <v>83.6564798035618</v>
      </c>
    </row>
    <row r="149" customFormat="false" ht="15" hidden="false" customHeight="false" outlineLevel="0" collapsed="false">
      <c r="B149" s="9" t="s">
        <v>91</v>
      </c>
      <c r="E149" s="18" t="n">
        <f aca="false">E146*E148*12/1000000</f>
        <v>13.041</v>
      </c>
      <c r="F149" s="18" t="n">
        <f aca="false">F146*F148*12/1000000</f>
        <v>17.0289</v>
      </c>
      <c r="G149" s="18" t="n">
        <f aca="false">G146*G148*12/1000000</f>
        <v>21.7610064</v>
      </c>
      <c r="H149" s="18" t="n">
        <f aca="false">H146*H148*12/1000000</f>
        <v>26.140736664</v>
      </c>
      <c r="I149" s="18" t="n">
        <f aca="false">I146*I148*12/1000000</f>
        <v>29.3230872144</v>
      </c>
      <c r="J149" s="18" t="n">
        <f aca="false">J146*J148*12/1000000</f>
        <v>31.7180333143296</v>
      </c>
      <c r="K149" s="18" t="n">
        <f aca="false">K146*K148*12/1000000</f>
        <v>33.4166174668207</v>
      </c>
      <c r="L149" s="18" t="n">
        <f aca="false">L146*L148*12/1000000</f>
        <v>34.5915201955904</v>
      </c>
      <c r="M149" s="18" t="n">
        <f aca="false">M146*M148*12/1000000</f>
        <v>35.4309796815085</v>
      </c>
      <c r="N149" s="18" t="n">
        <f aca="false">N146*N148*12/1000000</f>
        <v>36.1395992751387</v>
      </c>
    </row>
    <row r="150" customFormat="false" ht="15" hidden="false" customHeight="false" outlineLevel="0" collapsed="false">
      <c r="B150" s="9" t="s">
        <v>92</v>
      </c>
      <c r="E150" s="18" t="n">
        <f aca="false">E146*$C$122*(1+Inputs!$C$31)^(E$127-1)*12/1000000</f>
        <v>3.3534</v>
      </c>
      <c r="F150" s="18" t="n">
        <f aca="false">F146*$C$122*(1+Inputs!$C$31)^(F$127-1)*12/1000000</f>
        <v>4.400325</v>
      </c>
      <c r="G150" s="18" t="n">
        <f aca="false">G146*$C$122*(1+Inputs!$C$31)^(G$127-1)*12/1000000</f>
        <v>5.6506815</v>
      </c>
      <c r="H150" s="18" t="n">
        <f aca="false">H146*$C$122*(1+Inputs!$C$31)^(H$127-1)*12/1000000</f>
        <v>6.821240596875</v>
      </c>
      <c r="I150" s="18" t="n">
        <f aca="false">I146*$C$122*(1+Inputs!$C$31)^(I$127-1)*12/1000000</f>
        <v>7.68916059609375</v>
      </c>
      <c r="J150" s="18" t="n">
        <f aca="false">J146*$C$122*(1+Inputs!$C$31)^(J$127-1)*12/1000000</f>
        <v>8.35793875026562</v>
      </c>
      <c r="K150" s="18" t="n">
        <f aca="false">K146*$C$122*(1+Inputs!$C$31)^(K$127-1)*12/1000000</f>
        <v>8.84869271964799</v>
      </c>
      <c r="L150" s="18" t="n">
        <f aca="false">L146*$C$122*(1+Inputs!$C$31)^(L$127-1)*12/1000000</f>
        <v>9.20470700210517</v>
      </c>
      <c r="M150" s="18" t="n">
        <f aca="false">M146*$C$122*(1+Inputs!$C$31)^(M$127-1)*12/1000000</f>
        <v>9.47430093103712</v>
      </c>
      <c r="N150" s="18" t="n">
        <f aca="false">N146*$C$122*(1+Inputs!$C$31)^(N$127-1)*12/1000000</f>
        <v>9.71115845431304</v>
      </c>
    </row>
    <row r="151" customFormat="false" ht="15" hidden="false" customHeight="false" outlineLevel="0" collapsed="false">
      <c r="B151" s="9" t="s">
        <v>93</v>
      </c>
      <c r="E151" s="18" t="n">
        <f aca="false">E145*Inputs!$C$29*(1+Inputs!$C$31)^(E$127-1)*12/1000000</f>
        <v>2.52</v>
      </c>
      <c r="F151" s="18" t="n">
        <f aca="false">F145*Inputs!$C$29*(1+Inputs!$C$31)^(F$127-1)*12/1000000</f>
        <v>3.321</v>
      </c>
      <c r="G151" s="18" t="n">
        <f aca="false">G145*Inputs!$C$29*(1+Inputs!$C$31)^(G$127-1)*12/1000000</f>
        <v>4.160475</v>
      </c>
      <c r="H151" s="18" t="n">
        <f aca="false">H145*Inputs!$C$29*(1+Inputs!$C$31)^(H$127-1)*12/1000000</f>
        <v>4.6521675</v>
      </c>
      <c r="I151" s="18" t="n">
        <f aca="false">I145*Inputs!$C$29*(1+Inputs!$C$31)^(I$127-1)*12/1000000</f>
        <v>4.7684716875</v>
      </c>
      <c r="J151" s="18" t="n">
        <f aca="false">J145*Inputs!$C$29*(1+Inputs!$C$31)^(J$127-1)*12/1000000</f>
        <v>4.8876834796875</v>
      </c>
      <c r="K151" s="18" t="n">
        <f aca="false">K145*Inputs!$C$29*(1+Inputs!$C$31)^(K$127-1)*12/1000000</f>
        <v>5.00987556667969</v>
      </c>
      <c r="L151" s="18" t="n">
        <f aca="false">L145*Inputs!$C$29*(1+Inputs!$C$31)^(L$127-1)*12/1000000</f>
        <v>5.13512245584668</v>
      </c>
      <c r="M151" s="18" t="n">
        <f aca="false">M145*Inputs!$C$29*(1+Inputs!$C$31)^(M$127-1)*12/1000000</f>
        <v>5.26350051724284</v>
      </c>
      <c r="N151" s="18" t="n">
        <f aca="false">N145*Inputs!$C$29*(1+Inputs!$C$31)^(N$127-1)*12/1000000</f>
        <v>5.39508803017391</v>
      </c>
    </row>
    <row r="152" customFormat="false" ht="15" hidden="false" customHeight="false" outlineLevel="0" collapsed="false">
      <c r="B152" s="9" t="s">
        <v>94</v>
      </c>
      <c r="E152" s="18" t="n">
        <f aca="false">$C$123*(1+Inputs!$C$32)^(E$127-1)</f>
        <v>4</v>
      </c>
      <c r="F152" s="18" t="n">
        <f aca="false">$C$123*(1+Inputs!$C$32)^(F$127-1)</f>
        <v>4.12</v>
      </c>
      <c r="G152" s="18" t="n">
        <f aca="false">$C$123*(1+Inputs!$C$32)^(G$127-1)</f>
        <v>4.2436</v>
      </c>
      <c r="H152" s="18" t="n">
        <f aca="false">$C$123*(1+Inputs!$C$32)^(H$127-1)</f>
        <v>4.370908</v>
      </c>
      <c r="I152" s="18" t="n">
        <f aca="false">$C$123*(1+Inputs!$C$32)^(I$127-1)</f>
        <v>4.50203524</v>
      </c>
      <c r="J152" s="18" t="n">
        <f aca="false">$C$123*(1+Inputs!$C$32)^(J$127-1)</f>
        <v>4.6370962972</v>
      </c>
      <c r="K152" s="18" t="n">
        <f aca="false">$C$123*(1+Inputs!$C$32)^(K$127-1)</f>
        <v>4.776209186116</v>
      </c>
      <c r="L152" s="18" t="n">
        <f aca="false">$C$123*(1+Inputs!$C$32)^(L$127-1)</f>
        <v>4.91949546169948</v>
      </c>
      <c r="M152" s="18" t="n">
        <f aca="false">$C$123*(1+Inputs!$C$32)^(M$127-1)</f>
        <v>5.06708032555047</v>
      </c>
      <c r="N152" s="18" t="n">
        <f aca="false">$C$123*(1+Inputs!$C$32)^(N$127-1)</f>
        <v>5.21909273531698</v>
      </c>
    </row>
    <row r="153" customFormat="false" ht="15" hidden="false" customHeight="false" outlineLevel="0" collapsed="false">
      <c r="B153" s="26" t="s">
        <v>95</v>
      </c>
      <c r="E153" s="27" t="n">
        <f aca="false">E149-E150-E151-E152</f>
        <v>3.1676</v>
      </c>
      <c r="F153" s="27" t="n">
        <f aca="false">F149-F150-F151-F152</f>
        <v>5.187575</v>
      </c>
      <c r="G153" s="27" t="n">
        <f aca="false">G149-G150-G151-G152</f>
        <v>7.7062499</v>
      </c>
      <c r="H153" s="27" t="n">
        <f aca="false">H149-H150-H151-H152</f>
        <v>10.296420567125</v>
      </c>
      <c r="I153" s="27" t="n">
        <f aca="false">I149-I150-I151-I152</f>
        <v>12.3634196908063</v>
      </c>
      <c r="J153" s="27" t="n">
        <f aca="false">J149-J150-J151-J152</f>
        <v>13.8353147871765</v>
      </c>
      <c r="K153" s="27" t="n">
        <f aca="false">K149-K150-K151-K152</f>
        <v>14.781839994377</v>
      </c>
      <c r="L153" s="27" t="n">
        <f aca="false">L149-L150-L151-L152</f>
        <v>15.3321952759391</v>
      </c>
      <c r="M153" s="27" t="n">
        <f aca="false">M149-M150-M151-M152</f>
        <v>15.6260979076781</v>
      </c>
      <c r="N153" s="27" t="n">
        <f aca="false">N149-N150-N151-N152</f>
        <v>15.8142600553348</v>
      </c>
    </row>
    <row r="154" customFormat="false" ht="15" hidden="false" customHeight="false" outlineLevel="0" collapsed="false">
      <c r="B154" s="9" t="s">
        <v>96</v>
      </c>
      <c r="E154" s="25" t="n">
        <f aca="false">E143-D143</f>
        <v>4050</v>
      </c>
      <c r="F154" s="25" t="n">
        <f aca="false">F143-E143</f>
        <v>4650</v>
      </c>
      <c r="G154" s="25" t="n">
        <f aca="false">G143-F143</f>
        <v>5400</v>
      </c>
      <c r="H154" s="25" t="n">
        <f aca="false">H143-G143</f>
        <v>3450</v>
      </c>
      <c r="I154" s="25" t="n">
        <f aca="false">I143-H143</f>
        <v>2400</v>
      </c>
      <c r="J154" s="25" t="n">
        <f aca="false">J143-I143</f>
        <v>1500</v>
      </c>
      <c r="K154" s="25" t="n">
        <f aca="false">K143-J143</f>
        <v>750</v>
      </c>
      <c r="L154" s="25" t="n">
        <f aca="false">L143-K143</f>
        <v>300</v>
      </c>
      <c r="M154" s="25" t="n">
        <f aca="false">M143-L143</f>
        <v>0</v>
      </c>
      <c r="N154" s="25" t="n">
        <f aca="false">N143-M143</f>
        <v>0</v>
      </c>
    </row>
    <row r="155" customFormat="false" ht="15" hidden="false" customHeight="false" outlineLevel="0" collapsed="false">
      <c r="B155" s="9" t="s">
        <v>97</v>
      </c>
      <c r="E155" s="25" t="n">
        <f aca="false">E146*$C$124*12</f>
        <v>2421.9</v>
      </c>
      <c r="F155" s="25" t="n">
        <f aca="false">F146*$C$124*12</f>
        <v>3100.5</v>
      </c>
      <c r="G155" s="25" t="n">
        <f aca="false">G146*$C$124*12</f>
        <v>3884.4</v>
      </c>
      <c r="H155" s="25" t="n">
        <f aca="false">H146*$C$124*12</f>
        <v>4574.7</v>
      </c>
      <c r="I155" s="25" t="n">
        <f aca="false">I146*$C$124*12</f>
        <v>5031</v>
      </c>
      <c r="J155" s="25" t="n">
        <f aca="false">J146*$C$124*12</f>
        <v>5335.2</v>
      </c>
      <c r="K155" s="25" t="n">
        <f aca="false">K146*$C$124*12</f>
        <v>5510.7</v>
      </c>
      <c r="L155" s="25" t="n">
        <f aca="false">L146*$C$124*12</f>
        <v>5592.6</v>
      </c>
      <c r="M155" s="25" t="n">
        <f aca="false">M146*$C$124*12</f>
        <v>5616</v>
      </c>
      <c r="N155" s="25" t="n">
        <f aca="false">N146*$C$124*12</f>
        <v>5616</v>
      </c>
    </row>
    <row r="156" customFormat="false" ht="15" hidden="false" customHeight="false" outlineLevel="0" collapsed="false">
      <c r="B156" s="9" t="s">
        <v>98</v>
      </c>
      <c r="E156" s="25" t="n">
        <f aca="false">E154+E155</f>
        <v>6471.9</v>
      </c>
      <c r="F156" s="25" t="n">
        <f aca="false">F154+F155</f>
        <v>7750.5</v>
      </c>
      <c r="G156" s="25" t="n">
        <f aca="false">G154+G155</f>
        <v>9284.4</v>
      </c>
      <c r="H156" s="25" t="n">
        <f aca="false">H154+H155</f>
        <v>8024.7</v>
      </c>
      <c r="I156" s="25" t="n">
        <f aca="false">I154+I155</f>
        <v>7431</v>
      </c>
      <c r="J156" s="25" t="n">
        <f aca="false">J154+J155</f>
        <v>6835.2</v>
      </c>
      <c r="K156" s="25" t="n">
        <f aca="false">K154+K155</f>
        <v>6260.7</v>
      </c>
      <c r="L156" s="25" t="n">
        <f aca="false">L154+L155</f>
        <v>5892.6</v>
      </c>
      <c r="M156" s="25" t="n">
        <f aca="false">M154+M155</f>
        <v>5616</v>
      </c>
      <c r="N156" s="25" t="n">
        <f aca="false">N154+N155</f>
        <v>5616</v>
      </c>
    </row>
    <row r="157" customFormat="false" ht="15" hidden="false" customHeight="false" outlineLevel="0" collapsed="false">
      <c r="B157" s="9" t="s">
        <v>99</v>
      </c>
      <c r="E157" s="28" t="n">
        <f aca="false">(1+Inputs!$C$12)^(E$127-1)</f>
        <v>1</v>
      </c>
      <c r="F157" s="28" t="n">
        <f aca="false">(1+Inputs!$C$12)^(F$127-1)</f>
        <v>1.03</v>
      </c>
      <c r="G157" s="28" t="n">
        <f aca="false">(1+Inputs!$C$12)^(G$127-1)</f>
        <v>1.0609</v>
      </c>
      <c r="H157" s="28" t="n">
        <f aca="false">(1+Inputs!$C$12)^(H$127-1)</f>
        <v>1.092727</v>
      </c>
      <c r="I157" s="28" t="n">
        <f aca="false">(1+Inputs!$C$12)^(I$127-1)</f>
        <v>1.12550881</v>
      </c>
      <c r="J157" s="28" t="n">
        <f aca="false">(1+Inputs!$C$12)^(J$127-1)</f>
        <v>1.1592740743</v>
      </c>
      <c r="K157" s="28" t="n">
        <f aca="false">(1+Inputs!$C$12)^(K$127-1)</f>
        <v>1.194052296529</v>
      </c>
      <c r="L157" s="28" t="n">
        <f aca="false">(1+Inputs!$C$12)^(L$127-1)</f>
        <v>1.22987386542487</v>
      </c>
      <c r="M157" s="28" t="n">
        <f aca="false">(1+Inputs!$C$12)^(M$127-1)</f>
        <v>1.26677008138762</v>
      </c>
      <c r="N157" s="28" t="n">
        <f aca="false">(1+Inputs!$C$12)^(N$127-1)</f>
        <v>1.30477318382925</v>
      </c>
    </row>
    <row r="158" customFormat="false" ht="15" hidden="false" customHeight="false" outlineLevel="0" collapsed="false">
      <c r="B158" s="9" t="s">
        <v>100</v>
      </c>
      <c r="E158" s="18" t="n">
        <f aca="false">E144*$C$125*E157/1000000</f>
        <v>29</v>
      </c>
      <c r="F158" s="18" t="n">
        <f aca="false">F144*$C$125*F157/1000000</f>
        <v>29.87</v>
      </c>
      <c r="G158" s="18" t="n">
        <f aca="false">G144*$C$125*G157/1000000</f>
        <v>30.7661</v>
      </c>
      <c r="H158" s="18" t="n">
        <f aca="false">H144*$C$125*H157/1000000</f>
        <v>0</v>
      </c>
      <c r="I158" s="18" t="n">
        <f aca="false">I144*$C$125*I157/1000000</f>
        <v>0</v>
      </c>
      <c r="J158" s="18" t="n">
        <f aca="false">J144*$C$125*J157/1000000</f>
        <v>0</v>
      </c>
      <c r="K158" s="18" t="n">
        <f aca="false">K144*$C$125*K157/1000000</f>
        <v>0</v>
      </c>
      <c r="L158" s="18" t="n">
        <f aca="false">L144*$C$125*L157/1000000</f>
        <v>0</v>
      </c>
      <c r="M158" s="18" t="n">
        <f aca="false">M144*$C$125*M157/1000000</f>
        <v>0</v>
      </c>
      <c r="N158" s="18" t="n">
        <f aca="false">N144*$C$125*N157/1000000</f>
        <v>0</v>
      </c>
    </row>
    <row r="159" customFormat="false" ht="15" hidden="false" customHeight="false" outlineLevel="0" collapsed="false">
      <c r="B159" s="9" t="s">
        <v>101</v>
      </c>
      <c r="E159" s="18" t="n">
        <f aca="false">(MAX(E154,0)*Inputs!$C$13+E155*Inputs!$C$14)*E157/1000000</f>
        <v>3.31938</v>
      </c>
      <c r="F159" s="18" t="n">
        <f aca="false">(MAX(F154,0)*Inputs!$C$13+F155*Inputs!$C$14)*F157/1000000</f>
        <v>3.991353</v>
      </c>
      <c r="G159" s="18" t="n">
        <f aca="false">(MAX(G154,0)*Inputs!$C$13+G155*Inputs!$C$14)*G157/1000000</f>
        <v>4.834393992</v>
      </c>
      <c r="H159" s="18" t="n">
        <f aca="false">(MAX(H154,0)*Inputs!$C$13+H155*Inputs!$C$14)*H157/1000000</f>
        <v>3.63871534638</v>
      </c>
      <c r="I159" s="18" t="n">
        <f aca="false">(MAX(I154,0)*Inputs!$C$13+I155*Inputs!$C$14)*I157/1000000</f>
        <v>3.023341765422</v>
      </c>
      <c r="J159" s="18" t="n">
        <f aca="false">(MAX(J154,0)*Inputs!$C$13+J155*Inputs!$C$14)*J157/1000000</f>
        <v>2.45422958625607</v>
      </c>
      <c r="K159" s="18" t="n">
        <f aca="false">(MAX(K154,0)*Inputs!$C$13+K155*Inputs!$C$14)*K157/1000000</f>
        <v>1.9428902537742</v>
      </c>
      <c r="L159" s="18" t="n">
        <f aca="false">(MAX(L154,0)*Inputs!$C$13+L155*Inputs!$C$14)*L157/1000000</f>
        <v>1.63391202769425</v>
      </c>
      <c r="M159" s="18" t="n">
        <f aca="false">(MAX(M154,0)*Inputs!$C$13+M155*Inputs!$C$14)*M157/1000000</f>
        <v>1.42283615541457</v>
      </c>
      <c r="N159" s="18" t="n">
        <f aca="false">(MAX(N154,0)*Inputs!$C$13+N155*Inputs!$C$14)*N157/1000000</f>
        <v>1.46552124007701</v>
      </c>
    </row>
    <row r="160" customFormat="false" ht="15" hidden="false" customHeight="false" outlineLevel="0" collapsed="false">
      <c r="B160" s="9" t="s">
        <v>102</v>
      </c>
      <c r="E160" s="18" t="n">
        <f aca="false">E142*Inputs!$C$15*E157/1000000</f>
        <v>1.2</v>
      </c>
      <c r="F160" s="18" t="n">
        <f aca="false">F142*Inputs!$C$15*F157/1000000</f>
        <v>1.545</v>
      </c>
      <c r="G160" s="18" t="n">
        <f aca="false">G142*Inputs!$C$15*G157/1000000</f>
        <v>1.90962</v>
      </c>
      <c r="H160" s="18" t="n">
        <f aca="false">H142*Inputs!$C$15*H157/1000000</f>
        <v>1.9669086</v>
      </c>
      <c r="I160" s="18" t="n">
        <f aca="false">I142*Inputs!$C$15*I157/1000000</f>
        <v>2.025915858</v>
      </c>
      <c r="J160" s="18" t="n">
        <f aca="false">J142*Inputs!$C$15*J157/1000000</f>
        <v>2.08669333374</v>
      </c>
      <c r="K160" s="18" t="n">
        <f aca="false">K142*Inputs!$C$15*K157/1000000</f>
        <v>2.1492941337522</v>
      </c>
      <c r="L160" s="18" t="n">
        <f aca="false">L142*Inputs!$C$15*L157/1000000</f>
        <v>2.21377295776477</v>
      </c>
      <c r="M160" s="18" t="n">
        <f aca="false">M142*Inputs!$C$15*M157/1000000</f>
        <v>2.28018614649771</v>
      </c>
      <c r="N160" s="18" t="n">
        <f aca="false">N142*Inputs!$C$15*N157/1000000</f>
        <v>2.34859173089264</v>
      </c>
    </row>
    <row r="161" customFormat="false" ht="15" hidden="false" customHeight="false" outlineLevel="0" collapsed="false">
      <c r="B161" s="26" t="s">
        <v>103</v>
      </c>
      <c r="E161" s="27" t="n">
        <f aca="false">E153-E158-E159-E160</f>
        <v>-30.35178</v>
      </c>
      <c r="F161" s="27" t="n">
        <f aca="false">F153-F158-F159-F160</f>
        <v>-30.218778</v>
      </c>
      <c r="G161" s="27" t="n">
        <f aca="false">G153-G158-G159-G160</f>
        <v>-29.803864092</v>
      </c>
      <c r="H161" s="27" t="n">
        <f aca="false">H153-H158-H159-H160</f>
        <v>4.69079662074501</v>
      </c>
      <c r="I161" s="27" t="n">
        <f aca="false">I153-I158-I159-I160</f>
        <v>7.31416206738426</v>
      </c>
      <c r="J161" s="27" t="n">
        <f aca="false">J153-J158-J159-J160</f>
        <v>9.29439186718041</v>
      </c>
      <c r="K161" s="27" t="n">
        <f aca="false">K153-K158-K159-K160</f>
        <v>10.6896556068506</v>
      </c>
      <c r="L161" s="27" t="n">
        <f aca="false">L153-L158-L159-L160</f>
        <v>11.4845102904801</v>
      </c>
      <c r="M161" s="27" t="n">
        <f aca="false">M153-M158-M159-M160</f>
        <v>11.9230756057658</v>
      </c>
      <c r="N161" s="27" t="n">
        <f aca="false">N153-N158-N159-N160</f>
        <v>12.0001470843651</v>
      </c>
    </row>
    <row r="162" customFormat="false" ht="15" hidden="false" customHeight="false" outlineLevel="0" collapsed="false">
      <c r="B162" s="9" t="s">
        <v>104</v>
      </c>
      <c r="C162" s="18" t="n">
        <f aca="false">Inputs!$C$42*(1+Inputs!$C$43)</f>
        <v>132.6</v>
      </c>
    </row>
    <row r="163" customFormat="false" ht="15" hidden="false" customHeight="false" outlineLevel="0" collapsed="false">
      <c r="B163" s="26" t="s">
        <v>105</v>
      </c>
      <c r="C163" s="27" t="n">
        <f aca="false">N153*$C$126*(1-Inputs!$C$45)</f>
        <v>218.078646163066</v>
      </c>
    </row>
    <row r="164" customFormat="false" ht="15" hidden="false" customHeight="false" outlineLevel="0" collapsed="false">
      <c r="B164" s="26" t="s">
        <v>106</v>
      </c>
      <c r="D164" s="27" t="n">
        <f aca="false">-$C$162</f>
        <v>-132.6</v>
      </c>
      <c r="E164" s="27" t="n">
        <f aca="false">E161</f>
        <v>-30.35178</v>
      </c>
      <c r="F164" s="27" t="n">
        <f aca="false">F161</f>
        <v>-30.218778</v>
      </c>
      <c r="G164" s="27" t="n">
        <f aca="false">G161</f>
        <v>-29.803864092</v>
      </c>
      <c r="H164" s="27" t="n">
        <f aca="false">H161</f>
        <v>4.69079662074501</v>
      </c>
      <c r="I164" s="27" t="n">
        <f aca="false">I161</f>
        <v>7.31416206738426</v>
      </c>
      <c r="J164" s="27" t="n">
        <f aca="false">J161</f>
        <v>9.29439186718041</v>
      </c>
      <c r="K164" s="27" t="n">
        <f aca="false">K161</f>
        <v>10.6896556068506</v>
      </c>
      <c r="L164" s="27" t="n">
        <f aca="false">L161</f>
        <v>11.4845102904801</v>
      </c>
      <c r="M164" s="27" t="n">
        <f aca="false">M161</f>
        <v>11.9230756057658</v>
      </c>
      <c r="N164" s="27" t="n">
        <f aca="false">N161+$C$163</f>
        <v>230.078793247431</v>
      </c>
    </row>
    <row r="166" customFormat="false" ht="15" hidden="false" customHeight="false" outlineLevel="0" collapsed="false">
      <c r="B166" s="26" t="s">
        <v>107</v>
      </c>
      <c r="C166" s="29" t="n">
        <f aca="false">IRR(D164:N164,0.08)</f>
        <v>0.0291871799707436</v>
      </c>
    </row>
    <row r="167" customFormat="false" ht="15" hidden="false" customHeight="false" outlineLevel="0" collapsed="false">
      <c r="B167" s="9" t="s">
        <v>108</v>
      </c>
      <c r="C167" s="30" t="n">
        <f aca="false">SUMIF(D164:N164,"&gt;0")/-SUMIF(D164:N164,"&lt;0")</f>
        <v>1.2803055284433</v>
      </c>
    </row>
    <row r="168" customFormat="false" ht="15" hidden="false" customHeight="false" outlineLevel="0" collapsed="false">
      <c r="B168" s="9" t="s">
        <v>109</v>
      </c>
      <c r="C168" s="18" t="n">
        <f aca="false">SUM(E158:N158)</f>
        <v>89.6361</v>
      </c>
    </row>
    <row r="169" customFormat="false" ht="15" hidden="false" customHeight="false" outlineLevel="0" collapsed="false">
      <c r="B169" s="9" t="s">
        <v>110</v>
      </c>
      <c r="C169" s="18" t="n">
        <f aca="false">N153</f>
        <v>15.8142600553348</v>
      </c>
    </row>
    <row r="170" customFormat="false" ht="15" hidden="false" customHeight="false" outlineLevel="0" collapsed="false">
      <c r="B170" s="9" t="s">
        <v>111</v>
      </c>
      <c r="C170" s="17" t="n">
        <f aca="false">N147</f>
        <v>0.3</v>
      </c>
    </row>
    <row r="172" customFormat="false" ht="15" hidden="false" customHeight="false" outlineLevel="0" collapsed="false">
      <c r="B172" s="7" t="s">
        <v>136</v>
      </c>
      <c r="C172" s="8"/>
      <c r="D172" s="8"/>
      <c r="E172" s="8"/>
      <c r="F172" s="8"/>
      <c r="G172" s="8"/>
      <c r="H172" s="8"/>
      <c r="I172" s="8"/>
      <c r="J172" s="8"/>
      <c r="K172" s="8"/>
      <c r="L172" s="8"/>
      <c r="M172" s="8"/>
      <c r="N172" s="8"/>
    </row>
    <row r="173" customFormat="false" ht="15" hidden="false" customHeight="false" outlineLevel="0" collapsed="false">
      <c r="B173" s="9" t="s">
        <v>50</v>
      </c>
      <c r="C173" s="13" t="n">
        <v>0.35</v>
      </c>
    </row>
    <row r="174" customFormat="false" ht="15" hidden="false" customHeight="false" outlineLevel="0" collapsed="false">
      <c r="B174" s="9" t="s">
        <v>64</v>
      </c>
      <c r="C174" s="18" t="n">
        <f aca="false">Inputs!$C$25</f>
        <v>70</v>
      </c>
    </row>
    <row r="175" customFormat="false" ht="15" hidden="false" customHeight="false" outlineLevel="0" collapsed="false">
      <c r="B175" s="9" t="s">
        <v>65</v>
      </c>
      <c r="C175" s="18" t="n">
        <f aca="false">Inputs!$C$28</f>
        <v>18</v>
      </c>
    </row>
    <row r="176" customFormat="false" ht="15" hidden="false" customHeight="false" outlineLevel="0" collapsed="false">
      <c r="B176" s="9" t="s">
        <v>66</v>
      </c>
      <c r="C176" s="18" t="n">
        <f aca="false">Inputs!$C$30</f>
        <v>4</v>
      </c>
    </row>
    <row r="177" customFormat="false" ht="15" hidden="false" customHeight="false" outlineLevel="0" collapsed="false">
      <c r="B177" s="9" t="s">
        <v>67</v>
      </c>
      <c r="C177" s="19" t="n">
        <f aca="false">Inputs!$C$27</f>
        <v>0.013</v>
      </c>
    </row>
    <row r="178" customFormat="false" ht="15" hidden="false" customHeight="false" outlineLevel="0" collapsed="false">
      <c r="B178" s="9" t="s">
        <v>68</v>
      </c>
      <c r="C178" s="12" t="n">
        <v>950</v>
      </c>
    </row>
    <row r="179" customFormat="false" ht="15" hidden="false" customHeight="false" outlineLevel="0" collapsed="false">
      <c r="B179" s="9" t="s">
        <v>57</v>
      </c>
      <c r="C179" s="21" t="n">
        <f aca="false">Inputs!$C$44</f>
        <v>14</v>
      </c>
    </row>
    <row r="180" customFormat="false" ht="15" hidden="false" customHeight="false" outlineLevel="0" collapsed="false">
      <c r="B180" s="22" t="s">
        <v>69</v>
      </c>
      <c r="C180" s="23" t="s">
        <v>70</v>
      </c>
      <c r="D180" s="23" t="n">
        <v>0</v>
      </c>
      <c r="E180" s="23" t="n">
        <v>1</v>
      </c>
      <c r="F180" s="23" t="n">
        <v>2</v>
      </c>
      <c r="G180" s="23" t="n">
        <v>3</v>
      </c>
      <c r="H180" s="23" t="n">
        <v>4</v>
      </c>
      <c r="I180" s="23" t="n">
        <v>5</v>
      </c>
      <c r="J180" s="23" t="n">
        <v>6</v>
      </c>
      <c r="K180" s="23" t="n">
        <v>7</v>
      </c>
      <c r="L180" s="23" t="n">
        <v>8</v>
      </c>
      <c r="M180" s="23" t="n">
        <v>9</v>
      </c>
      <c r="N180" s="23" t="n">
        <v>10</v>
      </c>
    </row>
    <row r="181" customFormat="false" ht="15" hidden="false" customHeight="false" outlineLevel="0" collapsed="false">
      <c r="B181" s="9" t="s">
        <v>71</v>
      </c>
      <c r="C181" s="24" t="n">
        <f aca="false">1-Inputs!$C$7</f>
        <v>-2</v>
      </c>
      <c r="D181" s="25" t="n">
        <f aca="false">IF($C181&lt;=D$180,Inputs!$C$6,0)</f>
        <v>60000</v>
      </c>
      <c r="E181" s="25" t="n">
        <f aca="false">IF($C181&lt;=E$180,Inputs!$C$6,0)</f>
        <v>60000</v>
      </c>
      <c r="F181" s="25" t="n">
        <f aca="false">IF($C181&lt;=F$180,Inputs!$C$6,0)</f>
        <v>60000</v>
      </c>
      <c r="G181" s="25" t="n">
        <f aca="false">IF($C181&lt;=G$180,Inputs!$C$6,0)</f>
        <v>60000</v>
      </c>
      <c r="H181" s="25" t="n">
        <f aca="false">IF($C181&lt;=H$180,Inputs!$C$6,0)</f>
        <v>60000</v>
      </c>
      <c r="I181" s="25" t="n">
        <f aca="false">IF($C181&lt;=I$180,Inputs!$C$6,0)</f>
        <v>60000</v>
      </c>
      <c r="J181" s="25" t="n">
        <f aca="false">IF($C181&lt;=J$180,Inputs!$C$6,0)</f>
        <v>60000</v>
      </c>
      <c r="K181" s="25" t="n">
        <f aca="false">IF($C181&lt;=K$180,Inputs!$C$6,0)</f>
        <v>60000</v>
      </c>
      <c r="L181" s="25" t="n">
        <f aca="false">IF($C181&lt;=L$180,Inputs!$C$6,0)</f>
        <v>60000</v>
      </c>
      <c r="M181" s="25" t="n">
        <f aca="false">IF($C181&lt;=M$180,Inputs!$C$6,0)</f>
        <v>60000</v>
      </c>
      <c r="N181" s="25" t="n">
        <f aca="false">IF($C181&lt;=N$180,Inputs!$C$6,0)</f>
        <v>60000</v>
      </c>
    </row>
    <row r="182" customFormat="false" ht="15" hidden="false" customHeight="false" outlineLevel="0" collapsed="false">
      <c r="B182" s="9" t="s">
        <v>72</v>
      </c>
      <c r="D182" s="17" t="n">
        <f aca="false">IF($C181&lt;=D$180,IF(D$180-$C181+1&lt;=0,0,$C$173*INDEX(Inputs!$C$19:$C$24,MIN(D$180-$C181+1,6))),0)</f>
        <v>0.2625</v>
      </c>
      <c r="E182" s="17" t="n">
        <f aca="false">IF($C181&lt;=E$180,IF(E$180-$C181+1&lt;=0,0,$C$173*INDEX(Inputs!$C$19:$C$24,MIN(E$180-$C181+1,6))),0)</f>
        <v>0.30625</v>
      </c>
      <c r="F182" s="17" t="n">
        <f aca="false">IF($C181&lt;=F$180,IF(F$180-$C181+1&lt;=0,0,$C$173*INDEX(Inputs!$C$19:$C$24,MIN(F$180-$C181+1,6))),0)</f>
        <v>0.3325</v>
      </c>
      <c r="G182" s="17" t="n">
        <f aca="false">IF($C181&lt;=G$180,IF(G$180-$C181+1&lt;=0,0,$C$173*INDEX(Inputs!$C$19:$C$24,MIN(G$180-$C181+1,6))),0)</f>
        <v>0.35</v>
      </c>
      <c r="H182" s="17" t="n">
        <f aca="false">IF($C181&lt;=H$180,IF(H$180-$C181+1&lt;=0,0,$C$173*INDEX(Inputs!$C$19:$C$24,MIN(H$180-$C181+1,6))),0)</f>
        <v>0.35</v>
      </c>
      <c r="I182" s="17" t="n">
        <f aca="false">IF($C181&lt;=I$180,IF(I$180-$C181+1&lt;=0,0,$C$173*INDEX(Inputs!$C$19:$C$24,MIN(I$180-$C181+1,6))),0)</f>
        <v>0.35</v>
      </c>
      <c r="J182" s="17" t="n">
        <f aca="false">IF($C181&lt;=J$180,IF(J$180-$C181+1&lt;=0,0,$C$173*INDEX(Inputs!$C$19:$C$24,MIN(J$180-$C181+1,6))),0)</f>
        <v>0.35</v>
      </c>
      <c r="K182" s="17" t="n">
        <f aca="false">IF($C181&lt;=K$180,IF(K$180-$C181+1&lt;=0,0,$C$173*INDEX(Inputs!$C$19:$C$24,MIN(K$180-$C181+1,6))),0)</f>
        <v>0.35</v>
      </c>
      <c r="L182" s="17" t="n">
        <f aca="false">IF($C181&lt;=L$180,IF(L$180-$C181+1&lt;=0,0,$C$173*INDEX(Inputs!$C$19:$C$24,MIN(L$180-$C181+1,6))),0)</f>
        <v>0.35</v>
      </c>
      <c r="M182" s="17" t="n">
        <f aca="false">IF($C181&lt;=M$180,IF(M$180-$C181+1&lt;=0,0,$C$173*INDEX(Inputs!$C$19:$C$24,MIN(M$180-$C181+1,6))),0)</f>
        <v>0.35</v>
      </c>
      <c r="N182" s="17" t="n">
        <f aca="false">IF($C181&lt;=N$180,IF(N$180-$C181+1&lt;=0,0,$C$173*INDEX(Inputs!$C$19:$C$24,MIN(N$180-$C181+1,6))),0)</f>
        <v>0.35</v>
      </c>
    </row>
    <row r="183" customFormat="false" ht="15" hidden="false" customHeight="false" outlineLevel="0" collapsed="false">
      <c r="B183" s="9" t="s">
        <v>73</v>
      </c>
      <c r="D183" s="25" t="n">
        <f aca="false">D181*D182</f>
        <v>15750</v>
      </c>
      <c r="E183" s="25" t="n">
        <f aca="false">E181*E182</f>
        <v>18375</v>
      </c>
      <c r="F183" s="25" t="n">
        <f aca="false">F181*F182</f>
        <v>19950</v>
      </c>
      <c r="G183" s="25" t="n">
        <f aca="false">G181*G182</f>
        <v>21000</v>
      </c>
      <c r="H183" s="25" t="n">
        <f aca="false">H181*H182</f>
        <v>21000</v>
      </c>
      <c r="I183" s="25" t="n">
        <f aca="false">I181*I182</f>
        <v>21000</v>
      </c>
      <c r="J183" s="25" t="n">
        <f aca="false">J181*J182</f>
        <v>21000</v>
      </c>
      <c r="K183" s="25" t="n">
        <f aca="false">K181*K182</f>
        <v>21000</v>
      </c>
      <c r="L183" s="25" t="n">
        <f aca="false">L181*L182</f>
        <v>21000</v>
      </c>
      <c r="M183" s="25" t="n">
        <f aca="false">M181*M182</f>
        <v>21000</v>
      </c>
      <c r="N183" s="25" t="n">
        <f aca="false">N181*N182</f>
        <v>21000</v>
      </c>
    </row>
    <row r="184" customFormat="false" ht="15" hidden="false" customHeight="false" outlineLevel="0" collapsed="false">
      <c r="B184" s="9" t="s">
        <v>74</v>
      </c>
      <c r="C184" s="24" t="n">
        <f aca="false">1</f>
        <v>1</v>
      </c>
      <c r="D184" s="25" t="n">
        <f aca="false">IF($C184&lt;=D$180,Inputs!$C$8,0)</f>
        <v>0</v>
      </c>
      <c r="E184" s="25" t="n">
        <f aca="false">IF($C184&lt;=E$180,Inputs!$C$8,0)</f>
        <v>20000</v>
      </c>
      <c r="F184" s="25" t="n">
        <f aca="false">IF($C184&lt;=F$180,Inputs!$C$8,0)</f>
        <v>20000</v>
      </c>
      <c r="G184" s="25" t="n">
        <f aca="false">IF($C184&lt;=G$180,Inputs!$C$8,0)</f>
        <v>20000</v>
      </c>
      <c r="H184" s="25" t="n">
        <f aca="false">IF($C184&lt;=H$180,Inputs!$C$8,0)</f>
        <v>20000</v>
      </c>
      <c r="I184" s="25" t="n">
        <f aca="false">IF($C184&lt;=I$180,Inputs!$C$8,0)</f>
        <v>20000</v>
      </c>
      <c r="J184" s="25" t="n">
        <f aca="false">IF($C184&lt;=J$180,Inputs!$C$8,0)</f>
        <v>20000</v>
      </c>
      <c r="K184" s="25" t="n">
        <f aca="false">IF($C184&lt;=K$180,Inputs!$C$8,0)</f>
        <v>20000</v>
      </c>
      <c r="L184" s="25" t="n">
        <f aca="false">IF($C184&lt;=L$180,Inputs!$C$8,0)</f>
        <v>20000</v>
      </c>
      <c r="M184" s="25" t="n">
        <f aca="false">IF($C184&lt;=M$180,Inputs!$C$8,0)</f>
        <v>20000</v>
      </c>
      <c r="N184" s="25" t="n">
        <f aca="false">IF($C184&lt;=N$180,Inputs!$C$8,0)</f>
        <v>20000</v>
      </c>
    </row>
    <row r="185" customFormat="false" ht="15" hidden="false" customHeight="false" outlineLevel="0" collapsed="false">
      <c r="B185" s="9" t="s">
        <v>75</v>
      </c>
      <c r="D185" s="17" t="n">
        <f aca="false">IF($C184&lt;=D$180,IF(D$180-$C184+1&lt;=0,0,$C$173*INDEX(Inputs!$C$19:$C$24,MIN(D$180-$C184+1,6))),0)</f>
        <v>0</v>
      </c>
      <c r="E185" s="17" t="n">
        <f aca="false">IF($C184&lt;=E$180,IF(E$180-$C184+1&lt;=0,0,$C$173*INDEX(Inputs!$C$19:$C$24,MIN(E$180-$C184+1,6))),0)</f>
        <v>0.105</v>
      </c>
      <c r="F185" s="17" t="n">
        <f aca="false">IF($C184&lt;=F$180,IF(F$180-$C184+1&lt;=0,0,$C$173*INDEX(Inputs!$C$19:$C$24,MIN(F$180-$C184+1,6))),0)</f>
        <v>0.1925</v>
      </c>
      <c r="G185" s="17" t="n">
        <f aca="false">IF($C184&lt;=G$180,IF(G$180-$C184+1&lt;=0,0,$C$173*INDEX(Inputs!$C$19:$C$24,MIN(G$180-$C184+1,6))),0)</f>
        <v>0.2625</v>
      </c>
      <c r="H185" s="17" t="n">
        <f aca="false">IF($C184&lt;=H$180,IF(H$180-$C184+1&lt;=0,0,$C$173*INDEX(Inputs!$C$19:$C$24,MIN(H$180-$C184+1,6))),0)</f>
        <v>0.30625</v>
      </c>
      <c r="I185" s="17" t="n">
        <f aca="false">IF($C184&lt;=I$180,IF(I$180-$C184+1&lt;=0,0,$C$173*INDEX(Inputs!$C$19:$C$24,MIN(I$180-$C184+1,6))),0)</f>
        <v>0.3325</v>
      </c>
      <c r="J185" s="17" t="n">
        <f aca="false">IF($C184&lt;=J$180,IF(J$180-$C184+1&lt;=0,0,$C$173*INDEX(Inputs!$C$19:$C$24,MIN(J$180-$C184+1,6))),0)</f>
        <v>0.35</v>
      </c>
      <c r="K185" s="17" t="n">
        <f aca="false">IF($C184&lt;=K$180,IF(K$180-$C184+1&lt;=0,0,$C$173*INDEX(Inputs!$C$19:$C$24,MIN(K$180-$C184+1,6))),0)</f>
        <v>0.35</v>
      </c>
      <c r="L185" s="17" t="n">
        <f aca="false">IF($C184&lt;=L$180,IF(L$180-$C184+1&lt;=0,0,$C$173*INDEX(Inputs!$C$19:$C$24,MIN(L$180-$C184+1,6))),0)</f>
        <v>0.35</v>
      </c>
      <c r="M185" s="17" t="n">
        <f aca="false">IF($C184&lt;=M$180,IF(M$180-$C184+1&lt;=0,0,$C$173*INDEX(Inputs!$C$19:$C$24,MIN(M$180-$C184+1,6))),0)</f>
        <v>0.35</v>
      </c>
      <c r="N185" s="17" t="n">
        <f aca="false">IF($C184&lt;=N$180,IF(N$180-$C184+1&lt;=0,0,$C$173*INDEX(Inputs!$C$19:$C$24,MIN(N$180-$C184+1,6))),0)</f>
        <v>0.35</v>
      </c>
    </row>
    <row r="186" customFormat="false" ht="15" hidden="false" customHeight="false" outlineLevel="0" collapsed="false">
      <c r="B186" s="9" t="s">
        <v>76</v>
      </c>
      <c r="D186" s="25" t="n">
        <f aca="false">D184*D185</f>
        <v>0</v>
      </c>
      <c r="E186" s="25" t="n">
        <f aca="false">E184*E185</f>
        <v>2100</v>
      </c>
      <c r="F186" s="25" t="n">
        <f aca="false">F184*F185</f>
        <v>3850</v>
      </c>
      <c r="G186" s="25" t="n">
        <f aca="false">G184*G185</f>
        <v>5250</v>
      </c>
      <c r="H186" s="25" t="n">
        <f aca="false">H184*H185</f>
        <v>6125</v>
      </c>
      <c r="I186" s="25" t="n">
        <f aca="false">I184*I185</f>
        <v>6650</v>
      </c>
      <c r="J186" s="25" t="n">
        <f aca="false">J184*J185</f>
        <v>7000</v>
      </c>
      <c r="K186" s="25" t="n">
        <f aca="false">K184*K185</f>
        <v>7000</v>
      </c>
      <c r="L186" s="25" t="n">
        <f aca="false">L184*L185</f>
        <v>7000</v>
      </c>
      <c r="M186" s="25" t="n">
        <f aca="false">M184*M185</f>
        <v>7000</v>
      </c>
      <c r="N186" s="25" t="n">
        <f aca="false">N184*N185</f>
        <v>7000</v>
      </c>
    </row>
    <row r="187" customFormat="false" ht="15" hidden="false" customHeight="false" outlineLevel="0" collapsed="false">
      <c r="B187" s="9" t="s">
        <v>77</v>
      </c>
      <c r="C187" s="24" t="n">
        <f aca="false">2</f>
        <v>2</v>
      </c>
      <c r="D187" s="25" t="n">
        <f aca="false">IF($C187&lt;=D$180,Inputs!$C$9,0)</f>
        <v>0</v>
      </c>
      <c r="E187" s="25" t="n">
        <f aca="false">IF($C187&lt;=E$180,Inputs!$C$9,0)</f>
        <v>0</v>
      </c>
      <c r="F187" s="25" t="n">
        <f aca="false">IF($C187&lt;=F$180,Inputs!$C$9,0)</f>
        <v>20000</v>
      </c>
      <c r="G187" s="25" t="n">
        <f aca="false">IF($C187&lt;=G$180,Inputs!$C$9,0)</f>
        <v>20000</v>
      </c>
      <c r="H187" s="25" t="n">
        <f aca="false">IF($C187&lt;=H$180,Inputs!$C$9,0)</f>
        <v>20000</v>
      </c>
      <c r="I187" s="25" t="n">
        <f aca="false">IF($C187&lt;=I$180,Inputs!$C$9,0)</f>
        <v>20000</v>
      </c>
      <c r="J187" s="25" t="n">
        <f aca="false">IF($C187&lt;=J$180,Inputs!$C$9,0)</f>
        <v>20000</v>
      </c>
      <c r="K187" s="25" t="n">
        <f aca="false">IF($C187&lt;=K$180,Inputs!$C$9,0)</f>
        <v>20000</v>
      </c>
      <c r="L187" s="25" t="n">
        <f aca="false">IF($C187&lt;=L$180,Inputs!$C$9,0)</f>
        <v>20000</v>
      </c>
      <c r="M187" s="25" t="n">
        <f aca="false">IF($C187&lt;=M$180,Inputs!$C$9,0)</f>
        <v>20000</v>
      </c>
      <c r="N187" s="25" t="n">
        <f aca="false">IF($C187&lt;=N$180,Inputs!$C$9,0)</f>
        <v>20000</v>
      </c>
    </row>
    <row r="188" customFormat="false" ht="15" hidden="false" customHeight="false" outlineLevel="0" collapsed="false">
      <c r="B188" s="9" t="s">
        <v>78</v>
      </c>
      <c r="D188" s="17" t="n">
        <f aca="false">IF($C187&lt;=D$180,IF(D$180-$C187+1&lt;=0,0,$C$173*INDEX(Inputs!$C$19:$C$24,MIN(D$180-$C187+1,6))),0)</f>
        <v>0</v>
      </c>
      <c r="E188" s="17" t="n">
        <f aca="false">IF($C187&lt;=E$180,IF(E$180-$C187+1&lt;=0,0,$C$173*INDEX(Inputs!$C$19:$C$24,MIN(E$180-$C187+1,6))),0)</f>
        <v>0</v>
      </c>
      <c r="F188" s="17" t="n">
        <f aca="false">IF($C187&lt;=F$180,IF(F$180-$C187+1&lt;=0,0,$C$173*INDEX(Inputs!$C$19:$C$24,MIN(F$180-$C187+1,6))),0)</f>
        <v>0.105</v>
      </c>
      <c r="G188" s="17" t="n">
        <f aca="false">IF($C187&lt;=G$180,IF(G$180-$C187+1&lt;=0,0,$C$173*INDEX(Inputs!$C$19:$C$24,MIN(G$180-$C187+1,6))),0)</f>
        <v>0.1925</v>
      </c>
      <c r="H188" s="17" t="n">
        <f aca="false">IF($C187&lt;=H$180,IF(H$180-$C187+1&lt;=0,0,$C$173*INDEX(Inputs!$C$19:$C$24,MIN(H$180-$C187+1,6))),0)</f>
        <v>0.2625</v>
      </c>
      <c r="I188" s="17" t="n">
        <f aca="false">IF($C187&lt;=I$180,IF(I$180-$C187+1&lt;=0,0,$C$173*INDEX(Inputs!$C$19:$C$24,MIN(I$180-$C187+1,6))),0)</f>
        <v>0.30625</v>
      </c>
      <c r="J188" s="17" t="n">
        <f aca="false">IF($C187&lt;=J$180,IF(J$180-$C187+1&lt;=0,0,$C$173*INDEX(Inputs!$C$19:$C$24,MIN(J$180-$C187+1,6))),0)</f>
        <v>0.3325</v>
      </c>
      <c r="K188" s="17" t="n">
        <f aca="false">IF($C187&lt;=K$180,IF(K$180-$C187+1&lt;=0,0,$C$173*INDEX(Inputs!$C$19:$C$24,MIN(K$180-$C187+1,6))),0)</f>
        <v>0.35</v>
      </c>
      <c r="L188" s="17" t="n">
        <f aca="false">IF($C187&lt;=L$180,IF(L$180-$C187+1&lt;=0,0,$C$173*INDEX(Inputs!$C$19:$C$24,MIN(L$180-$C187+1,6))),0)</f>
        <v>0.35</v>
      </c>
      <c r="M188" s="17" t="n">
        <f aca="false">IF($C187&lt;=M$180,IF(M$180-$C187+1&lt;=0,0,$C$173*INDEX(Inputs!$C$19:$C$24,MIN(M$180-$C187+1,6))),0)</f>
        <v>0.35</v>
      </c>
      <c r="N188" s="17" t="n">
        <f aca="false">IF($C187&lt;=N$180,IF(N$180-$C187+1&lt;=0,0,$C$173*INDEX(Inputs!$C$19:$C$24,MIN(N$180-$C187+1,6))),0)</f>
        <v>0.35</v>
      </c>
    </row>
    <row r="189" customFormat="false" ht="15" hidden="false" customHeight="false" outlineLevel="0" collapsed="false">
      <c r="B189" s="9" t="s">
        <v>79</v>
      </c>
      <c r="D189" s="25" t="n">
        <f aca="false">D187*D188</f>
        <v>0</v>
      </c>
      <c r="E189" s="25" t="n">
        <f aca="false">E187*E188</f>
        <v>0</v>
      </c>
      <c r="F189" s="25" t="n">
        <f aca="false">F187*F188</f>
        <v>2100</v>
      </c>
      <c r="G189" s="25" t="n">
        <f aca="false">G187*G188</f>
        <v>3850</v>
      </c>
      <c r="H189" s="25" t="n">
        <f aca="false">H187*H188</f>
        <v>5250</v>
      </c>
      <c r="I189" s="25" t="n">
        <f aca="false">I187*I188</f>
        <v>6125</v>
      </c>
      <c r="J189" s="25" t="n">
        <f aca="false">J187*J188</f>
        <v>6650</v>
      </c>
      <c r="K189" s="25" t="n">
        <f aca="false">K187*K188</f>
        <v>7000</v>
      </c>
      <c r="L189" s="25" t="n">
        <f aca="false">L187*L188</f>
        <v>7000</v>
      </c>
      <c r="M189" s="25" t="n">
        <f aca="false">M187*M188</f>
        <v>7000</v>
      </c>
      <c r="N189" s="25" t="n">
        <f aca="false">N187*N188</f>
        <v>7000</v>
      </c>
    </row>
    <row r="190" customFormat="false" ht="15" hidden="false" customHeight="false" outlineLevel="0" collapsed="false">
      <c r="B190" s="9" t="s">
        <v>80</v>
      </c>
      <c r="C190" s="24" t="n">
        <f aca="false">3</f>
        <v>3</v>
      </c>
      <c r="D190" s="25" t="n">
        <f aca="false">IF($C190&lt;=D$180,Inputs!$C$10,0)</f>
        <v>0</v>
      </c>
      <c r="E190" s="25" t="n">
        <f aca="false">IF($C190&lt;=E$180,Inputs!$C$10,0)</f>
        <v>0</v>
      </c>
      <c r="F190" s="25" t="n">
        <f aca="false">IF($C190&lt;=F$180,Inputs!$C$10,0)</f>
        <v>0</v>
      </c>
      <c r="G190" s="25" t="n">
        <f aca="false">IF($C190&lt;=G$180,Inputs!$C$10,0)</f>
        <v>20000</v>
      </c>
      <c r="H190" s="25" t="n">
        <f aca="false">IF($C190&lt;=H$180,Inputs!$C$10,0)</f>
        <v>20000</v>
      </c>
      <c r="I190" s="25" t="n">
        <f aca="false">IF($C190&lt;=I$180,Inputs!$C$10,0)</f>
        <v>20000</v>
      </c>
      <c r="J190" s="25" t="n">
        <f aca="false">IF($C190&lt;=J$180,Inputs!$C$10,0)</f>
        <v>20000</v>
      </c>
      <c r="K190" s="25" t="n">
        <f aca="false">IF($C190&lt;=K$180,Inputs!$C$10,0)</f>
        <v>20000</v>
      </c>
      <c r="L190" s="25" t="n">
        <f aca="false">IF($C190&lt;=L$180,Inputs!$C$10,0)</f>
        <v>20000</v>
      </c>
      <c r="M190" s="25" t="n">
        <f aca="false">IF($C190&lt;=M$180,Inputs!$C$10,0)</f>
        <v>20000</v>
      </c>
      <c r="N190" s="25" t="n">
        <f aca="false">IF($C190&lt;=N$180,Inputs!$C$10,0)</f>
        <v>20000</v>
      </c>
    </row>
    <row r="191" customFormat="false" ht="15" hidden="false" customHeight="false" outlineLevel="0" collapsed="false">
      <c r="B191" s="9" t="s">
        <v>81</v>
      </c>
      <c r="D191" s="17" t="n">
        <f aca="false">IF($C190&lt;=D$180,IF(D$180-$C190+1&lt;=0,0,$C$173*INDEX(Inputs!$C$19:$C$24,MIN(D$180-$C190+1,6))),0)</f>
        <v>0</v>
      </c>
      <c r="E191" s="17" t="n">
        <f aca="false">IF($C190&lt;=E$180,IF(E$180-$C190+1&lt;=0,0,$C$173*INDEX(Inputs!$C$19:$C$24,MIN(E$180-$C190+1,6))),0)</f>
        <v>0</v>
      </c>
      <c r="F191" s="17" t="n">
        <f aca="false">IF($C190&lt;=F$180,IF(F$180-$C190+1&lt;=0,0,$C$173*INDEX(Inputs!$C$19:$C$24,MIN(F$180-$C190+1,6))),0)</f>
        <v>0</v>
      </c>
      <c r="G191" s="17" t="n">
        <f aca="false">IF($C190&lt;=G$180,IF(G$180-$C190+1&lt;=0,0,$C$173*INDEX(Inputs!$C$19:$C$24,MIN(G$180-$C190+1,6))),0)</f>
        <v>0.105</v>
      </c>
      <c r="H191" s="17" t="n">
        <f aca="false">IF($C190&lt;=H$180,IF(H$180-$C190+1&lt;=0,0,$C$173*INDEX(Inputs!$C$19:$C$24,MIN(H$180-$C190+1,6))),0)</f>
        <v>0.1925</v>
      </c>
      <c r="I191" s="17" t="n">
        <f aca="false">IF($C190&lt;=I$180,IF(I$180-$C190+1&lt;=0,0,$C$173*INDEX(Inputs!$C$19:$C$24,MIN(I$180-$C190+1,6))),0)</f>
        <v>0.2625</v>
      </c>
      <c r="J191" s="17" t="n">
        <f aca="false">IF($C190&lt;=J$180,IF(J$180-$C190+1&lt;=0,0,$C$173*INDEX(Inputs!$C$19:$C$24,MIN(J$180-$C190+1,6))),0)</f>
        <v>0.30625</v>
      </c>
      <c r="K191" s="17" t="n">
        <f aca="false">IF($C190&lt;=K$180,IF(K$180-$C190+1&lt;=0,0,$C$173*INDEX(Inputs!$C$19:$C$24,MIN(K$180-$C190+1,6))),0)</f>
        <v>0.3325</v>
      </c>
      <c r="L191" s="17" t="n">
        <f aca="false">IF($C190&lt;=L$180,IF(L$180-$C190+1&lt;=0,0,$C$173*INDEX(Inputs!$C$19:$C$24,MIN(L$180-$C190+1,6))),0)</f>
        <v>0.35</v>
      </c>
      <c r="M191" s="17" t="n">
        <f aca="false">IF($C190&lt;=M$180,IF(M$180-$C190+1&lt;=0,0,$C$173*INDEX(Inputs!$C$19:$C$24,MIN(M$180-$C190+1,6))),0)</f>
        <v>0.35</v>
      </c>
      <c r="N191" s="17" t="n">
        <f aca="false">IF($C190&lt;=N$180,IF(N$180-$C190+1&lt;=0,0,$C$173*INDEX(Inputs!$C$19:$C$24,MIN(N$180-$C190+1,6))),0)</f>
        <v>0.35</v>
      </c>
    </row>
    <row r="192" customFormat="false" ht="15" hidden="false" customHeight="false" outlineLevel="0" collapsed="false">
      <c r="B192" s="9" t="s">
        <v>82</v>
      </c>
      <c r="D192" s="25" t="n">
        <f aca="false">D190*D191</f>
        <v>0</v>
      </c>
      <c r="E192" s="25" t="n">
        <f aca="false">E190*E191</f>
        <v>0</v>
      </c>
      <c r="F192" s="25" t="n">
        <f aca="false">F190*F191</f>
        <v>0</v>
      </c>
      <c r="G192" s="25" t="n">
        <f aca="false">G190*G191</f>
        <v>2100</v>
      </c>
      <c r="H192" s="25" t="n">
        <f aca="false">H190*H191</f>
        <v>3850</v>
      </c>
      <c r="I192" s="25" t="n">
        <f aca="false">I190*I191</f>
        <v>5250</v>
      </c>
      <c r="J192" s="25" t="n">
        <f aca="false">J190*J191</f>
        <v>6125</v>
      </c>
      <c r="K192" s="25" t="n">
        <f aca="false">K190*K191</f>
        <v>6650</v>
      </c>
      <c r="L192" s="25" t="n">
        <f aca="false">L190*L191</f>
        <v>7000</v>
      </c>
      <c r="M192" s="25" t="n">
        <f aca="false">M190*M191</f>
        <v>7000</v>
      </c>
      <c r="N192" s="25" t="n">
        <f aca="false">N190*N191</f>
        <v>7000</v>
      </c>
    </row>
    <row r="194" customFormat="false" ht="15" hidden="false" customHeight="false" outlineLevel="0" collapsed="false">
      <c r="B194" s="22" t="s">
        <v>83</v>
      </c>
      <c r="C194" s="23"/>
      <c r="D194" s="23" t="n">
        <v>0</v>
      </c>
      <c r="E194" s="23" t="n">
        <v>1</v>
      </c>
      <c r="F194" s="23" t="n">
        <v>2</v>
      </c>
      <c r="G194" s="23" t="n">
        <v>3</v>
      </c>
      <c r="H194" s="23" t="n">
        <v>4</v>
      </c>
      <c r="I194" s="23" t="n">
        <v>5</v>
      </c>
      <c r="J194" s="23" t="n">
        <v>6</v>
      </c>
      <c r="K194" s="23" t="n">
        <v>7</v>
      </c>
      <c r="L194" s="23" t="n">
        <v>8</v>
      </c>
      <c r="M194" s="23" t="n">
        <v>9</v>
      </c>
      <c r="N194" s="23" t="n">
        <v>10</v>
      </c>
    </row>
    <row r="195" customFormat="false" ht="15" hidden="false" customHeight="false" outlineLevel="0" collapsed="false">
      <c r="B195" s="9" t="s">
        <v>84</v>
      </c>
      <c r="D195" s="25" t="n">
        <f aca="false">D181+D184+D187+D190</f>
        <v>60000</v>
      </c>
      <c r="E195" s="25" t="n">
        <f aca="false">E181+E184+E187+E190</f>
        <v>80000</v>
      </c>
      <c r="F195" s="25" t="n">
        <f aca="false">F181+F184+F187+F190</f>
        <v>100000</v>
      </c>
      <c r="G195" s="25" t="n">
        <f aca="false">G181+G184+G187+G190</f>
        <v>120000</v>
      </c>
      <c r="H195" s="25" t="n">
        <f aca="false">H181+H184+H187+H190</f>
        <v>120000</v>
      </c>
      <c r="I195" s="25" t="n">
        <f aca="false">I181+I184+I187+I190</f>
        <v>120000</v>
      </c>
      <c r="J195" s="25" t="n">
        <f aca="false">J181+J184+J187+J190</f>
        <v>120000</v>
      </c>
      <c r="K195" s="25" t="n">
        <f aca="false">K181+K184+K187+K190</f>
        <v>120000</v>
      </c>
      <c r="L195" s="25" t="n">
        <f aca="false">L181+L184+L187+L190</f>
        <v>120000</v>
      </c>
      <c r="M195" s="25" t="n">
        <f aca="false">M181+M184+M187+M190</f>
        <v>120000</v>
      </c>
      <c r="N195" s="25" t="n">
        <f aca="false">N181+N184+N187+N190</f>
        <v>120000</v>
      </c>
    </row>
    <row r="196" customFormat="false" ht="15" hidden="false" customHeight="false" outlineLevel="0" collapsed="false">
      <c r="B196" s="9" t="s">
        <v>85</v>
      </c>
      <c r="D196" s="25" t="n">
        <f aca="false">D183+D186+D189+D192</f>
        <v>15750</v>
      </c>
      <c r="E196" s="25" t="n">
        <f aca="false">E183+E186+E189+E192</f>
        <v>20475</v>
      </c>
      <c r="F196" s="25" t="n">
        <f aca="false">F183+F186+F189+F192</f>
        <v>25900</v>
      </c>
      <c r="G196" s="25" t="n">
        <f aca="false">G183+G186+G189+G192</f>
        <v>32200</v>
      </c>
      <c r="H196" s="25" t="n">
        <f aca="false">H183+H186+H189+H192</f>
        <v>36225</v>
      </c>
      <c r="I196" s="25" t="n">
        <f aca="false">I183+I186+I189+I192</f>
        <v>39025</v>
      </c>
      <c r="J196" s="25" t="n">
        <f aca="false">J183+J186+J189+J192</f>
        <v>40775</v>
      </c>
      <c r="K196" s="25" t="n">
        <f aca="false">K183+K186+K189+K192</f>
        <v>41650</v>
      </c>
      <c r="L196" s="25" t="n">
        <f aca="false">L183+L186+L189+L192</f>
        <v>42000</v>
      </c>
      <c r="M196" s="25" t="n">
        <f aca="false">M183+M186+M189+M192</f>
        <v>42000</v>
      </c>
      <c r="N196" s="25" t="n">
        <f aca="false">N183+N186+N189+N192</f>
        <v>42000</v>
      </c>
    </row>
    <row r="197" customFormat="false" ht="15" hidden="false" customHeight="false" outlineLevel="0" collapsed="false">
      <c r="B197" s="9" t="s">
        <v>86</v>
      </c>
      <c r="E197" s="25" t="n">
        <f aca="false">E195-D195</f>
        <v>20000</v>
      </c>
      <c r="F197" s="25" t="n">
        <f aca="false">F195-E195</f>
        <v>20000</v>
      </c>
      <c r="G197" s="25" t="n">
        <f aca="false">G195-F195</f>
        <v>20000</v>
      </c>
      <c r="H197" s="25" t="n">
        <f aca="false">H195-G195</f>
        <v>0</v>
      </c>
      <c r="I197" s="25" t="n">
        <f aca="false">I195-H195</f>
        <v>0</v>
      </c>
      <c r="J197" s="25" t="n">
        <f aca="false">J195-I195</f>
        <v>0</v>
      </c>
      <c r="K197" s="25" t="n">
        <f aca="false">K195-J195</f>
        <v>0</v>
      </c>
      <c r="L197" s="25" t="n">
        <f aca="false">L195-K195</f>
        <v>0</v>
      </c>
      <c r="M197" s="25" t="n">
        <f aca="false">M195-L195</f>
        <v>0</v>
      </c>
      <c r="N197" s="25" t="n">
        <f aca="false">N195-M195</f>
        <v>0</v>
      </c>
    </row>
    <row r="198" customFormat="false" ht="15" hidden="false" customHeight="false" outlineLevel="0" collapsed="false">
      <c r="B198" s="9" t="s">
        <v>87</v>
      </c>
      <c r="E198" s="25" t="n">
        <f aca="false">(E195+D195)/2</f>
        <v>70000</v>
      </c>
      <c r="F198" s="25" t="n">
        <f aca="false">(F195+E195)/2</f>
        <v>90000</v>
      </c>
      <c r="G198" s="25" t="n">
        <f aca="false">(G195+F195)/2</f>
        <v>110000</v>
      </c>
      <c r="H198" s="25" t="n">
        <f aca="false">(H195+G195)/2</f>
        <v>120000</v>
      </c>
      <c r="I198" s="25" t="n">
        <f aca="false">(I195+H195)/2</f>
        <v>120000</v>
      </c>
      <c r="J198" s="25" t="n">
        <f aca="false">(J195+I195)/2</f>
        <v>120000</v>
      </c>
      <c r="K198" s="25" t="n">
        <f aca="false">(K195+J195)/2</f>
        <v>120000</v>
      </c>
      <c r="L198" s="25" t="n">
        <f aca="false">(L195+K195)/2</f>
        <v>120000</v>
      </c>
      <c r="M198" s="25" t="n">
        <f aca="false">(M195+L195)/2</f>
        <v>120000</v>
      </c>
      <c r="N198" s="25" t="n">
        <f aca="false">(N195+M195)/2</f>
        <v>120000</v>
      </c>
    </row>
    <row r="199" customFormat="false" ht="15" hidden="false" customHeight="false" outlineLevel="0" collapsed="false">
      <c r="B199" s="9" t="s">
        <v>88</v>
      </c>
      <c r="E199" s="25" t="n">
        <f aca="false">(E196+D196)/2</f>
        <v>18112.5</v>
      </c>
      <c r="F199" s="25" t="n">
        <f aca="false">(F196+E196)/2</f>
        <v>23187.5</v>
      </c>
      <c r="G199" s="25" t="n">
        <f aca="false">(G196+F196)/2</f>
        <v>29050</v>
      </c>
      <c r="H199" s="25" t="n">
        <f aca="false">(H196+G196)/2</f>
        <v>34212.5</v>
      </c>
      <c r="I199" s="25" t="n">
        <f aca="false">(I196+H196)/2</f>
        <v>37625</v>
      </c>
      <c r="J199" s="25" t="n">
        <f aca="false">(J196+I196)/2</f>
        <v>39900</v>
      </c>
      <c r="K199" s="25" t="n">
        <f aca="false">(K196+J196)/2</f>
        <v>41212.5</v>
      </c>
      <c r="L199" s="25" t="n">
        <f aca="false">(L196+K196)/2</f>
        <v>41825</v>
      </c>
      <c r="M199" s="25" t="n">
        <f aca="false">(M196+L196)/2</f>
        <v>42000</v>
      </c>
      <c r="N199" s="25" t="n">
        <f aca="false">(N196+M196)/2</f>
        <v>42000</v>
      </c>
    </row>
    <row r="200" customFormat="false" ht="15" hidden="false" customHeight="false" outlineLevel="0" collapsed="false">
      <c r="B200" s="9" t="s">
        <v>89</v>
      </c>
      <c r="E200" s="17" t="n">
        <f aca="false">E196/E195</f>
        <v>0.2559375</v>
      </c>
      <c r="F200" s="17" t="n">
        <f aca="false">F196/F195</f>
        <v>0.259</v>
      </c>
      <c r="G200" s="17" t="n">
        <f aca="false">G196/G195</f>
        <v>0.268333333333333</v>
      </c>
      <c r="H200" s="17" t="n">
        <f aca="false">H196/H195</f>
        <v>0.301875</v>
      </c>
      <c r="I200" s="17" t="n">
        <f aca="false">I196/I195</f>
        <v>0.325208333333333</v>
      </c>
      <c r="J200" s="17" t="n">
        <f aca="false">J196/J195</f>
        <v>0.339791666666667</v>
      </c>
      <c r="K200" s="17" t="n">
        <f aca="false">K196/K195</f>
        <v>0.347083333333333</v>
      </c>
      <c r="L200" s="17" t="n">
        <f aca="false">L196/L195</f>
        <v>0.35</v>
      </c>
      <c r="M200" s="17" t="n">
        <f aca="false">M196/M195</f>
        <v>0.35</v>
      </c>
      <c r="N200" s="17" t="n">
        <f aca="false">N196/N195</f>
        <v>0.35</v>
      </c>
    </row>
    <row r="201" customFormat="false" ht="15" hidden="false" customHeight="false" outlineLevel="0" collapsed="false">
      <c r="B201" s="9" t="s">
        <v>90</v>
      </c>
      <c r="E201" s="18" t="n">
        <f aca="false">$C$174*(1+Inputs!$C$26)^(E$180-1)</f>
        <v>70</v>
      </c>
      <c r="F201" s="18" t="n">
        <f aca="false">$C$174*(1+Inputs!$C$26)^(F$180-1)</f>
        <v>71.4</v>
      </c>
      <c r="G201" s="18" t="n">
        <f aca="false">$C$174*(1+Inputs!$C$26)^(G$180-1)</f>
        <v>72.828</v>
      </c>
      <c r="H201" s="18" t="n">
        <f aca="false">$C$174*(1+Inputs!$C$26)^(H$180-1)</f>
        <v>74.28456</v>
      </c>
      <c r="I201" s="18" t="n">
        <f aca="false">$C$174*(1+Inputs!$C$26)^(I$180-1)</f>
        <v>75.7702512</v>
      </c>
      <c r="J201" s="18" t="n">
        <f aca="false">$C$174*(1+Inputs!$C$26)^(J$180-1)</f>
        <v>77.285656224</v>
      </c>
      <c r="K201" s="18" t="n">
        <f aca="false">$C$174*(1+Inputs!$C$26)^(K$180-1)</f>
        <v>78.83136934848</v>
      </c>
      <c r="L201" s="18" t="n">
        <f aca="false">$C$174*(1+Inputs!$C$26)^(L$180-1)</f>
        <v>80.4079967354496</v>
      </c>
      <c r="M201" s="18" t="n">
        <f aca="false">$C$174*(1+Inputs!$C$26)^(M$180-1)</f>
        <v>82.0161566701586</v>
      </c>
      <c r="N201" s="18" t="n">
        <f aca="false">$C$174*(1+Inputs!$C$26)^(N$180-1)</f>
        <v>83.6564798035618</v>
      </c>
    </row>
    <row r="202" customFormat="false" ht="15" hidden="false" customHeight="false" outlineLevel="0" collapsed="false">
      <c r="B202" s="9" t="s">
        <v>91</v>
      </c>
      <c r="E202" s="18" t="n">
        <f aca="false">E199*E201*12/1000000</f>
        <v>15.2145</v>
      </c>
      <c r="F202" s="18" t="n">
        <f aca="false">F199*F201*12/1000000</f>
        <v>19.86705</v>
      </c>
      <c r="G202" s="18" t="n">
        <f aca="false">G199*G201*12/1000000</f>
        <v>25.3878408</v>
      </c>
      <c r="H202" s="18" t="n">
        <f aca="false">H199*H201*12/1000000</f>
        <v>30.497526108</v>
      </c>
      <c r="I202" s="18" t="n">
        <f aca="false">I199*I201*12/1000000</f>
        <v>34.2102684168</v>
      </c>
      <c r="J202" s="18" t="n">
        <f aca="false">J199*J201*12/1000000</f>
        <v>37.0043722000512</v>
      </c>
      <c r="K202" s="18" t="n">
        <f aca="false">K199*K201*12/1000000</f>
        <v>38.9860537112908</v>
      </c>
      <c r="L202" s="18" t="n">
        <f aca="false">L199*L201*12/1000000</f>
        <v>40.3567735615222</v>
      </c>
      <c r="M202" s="18" t="n">
        <f aca="false">M199*M201*12/1000000</f>
        <v>41.3361429617599</v>
      </c>
      <c r="N202" s="18" t="n">
        <f aca="false">N199*N201*12/1000000</f>
        <v>42.1628658209951</v>
      </c>
    </row>
    <row r="203" customFormat="false" ht="15" hidden="false" customHeight="false" outlineLevel="0" collapsed="false">
      <c r="B203" s="9" t="s">
        <v>92</v>
      </c>
      <c r="E203" s="18" t="n">
        <f aca="false">E199*$C$175*(1+Inputs!$C$31)^(E$180-1)*12/1000000</f>
        <v>3.9123</v>
      </c>
      <c r="F203" s="18" t="n">
        <f aca="false">F199*$C$175*(1+Inputs!$C$31)^(F$180-1)*12/1000000</f>
        <v>5.1337125</v>
      </c>
      <c r="G203" s="18" t="n">
        <f aca="false">G199*$C$175*(1+Inputs!$C$31)^(G$180-1)*12/1000000</f>
        <v>6.59246175</v>
      </c>
      <c r="H203" s="18" t="n">
        <f aca="false">H199*$C$175*(1+Inputs!$C$31)^(H$180-1)*12/1000000</f>
        <v>7.9581140296875</v>
      </c>
      <c r="I203" s="18" t="n">
        <f aca="false">I199*$C$175*(1+Inputs!$C$31)^(I$180-1)*12/1000000</f>
        <v>8.97068736210937</v>
      </c>
      <c r="J203" s="18" t="n">
        <f aca="false">J199*$C$175*(1+Inputs!$C$31)^(J$180-1)*12/1000000</f>
        <v>9.75092854197656</v>
      </c>
      <c r="K203" s="18" t="n">
        <f aca="false">K199*$C$175*(1+Inputs!$C$31)^(K$180-1)*12/1000000</f>
        <v>10.3234748395893</v>
      </c>
      <c r="L203" s="18" t="n">
        <f aca="false">L199*$C$175*(1+Inputs!$C$31)^(L$180-1)*12/1000000</f>
        <v>10.7388248357894</v>
      </c>
      <c r="M203" s="18" t="n">
        <f aca="false">M199*$C$175*(1+Inputs!$C$31)^(M$180-1)*12/1000000</f>
        <v>11.05335108621</v>
      </c>
      <c r="N203" s="18" t="n">
        <f aca="false">N199*$C$175*(1+Inputs!$C$31)^(N$180-1)*12/1000000</f>
        <v>11.3296848633652</v>
      </c>
    </row>
    <row r="204" customFormat="false" ht="15" hidden="false" customHeight="false" outlineLevel="0" collapsed="false">
      <c r="B204" s="9" t="s">
        <v>93</v>
      </c>
      <c r="E204" s="18" t="n">
        <f aca="false">E198*Inputs!$C$29*(1+Inputs!$C$31)^(E$180-1)*12/1000000</f>
        <v>2.52</v>
      </c>
      <c r="F204" s="18" t="n">
        <f aca="false">F198*Inputs!$C$29*(1+Inputs!$C$31)^(F$180-1)*12/1000000</f>
        <v>3.321</v>
      </c>
      <c r="G204" s="18" t="n">
        <f aca="false">G198*Inputs!$C$29*(1+Inputs!$C$31)^(G$180-1)*12/1000000</f>
        <v>4.160475</v>
      </c>
      <c r="H204" s="18" t="n">
        <f aca="false">H198*Inputs!$C$29*(1+Inputs!$C$31)^(H$180-1)*12/1000000</f>
        <v>4.6521675</v>
      </c>
      <c r="I204" s="18" t="n">
        <f aca="false">I198*Inputs!$C$29*(1+Inputs!$C$31)^(I$180-1)*12/1000000</f>
        <v>4.7684716875</v>
      </c>
      <c r="J204" s="18" t="n">
        <f aca="false">J198*Inputs!$C$29*(1+Inputs!$C$31)^(J$180-1)*12/1000000</f>
        <v>4.8876834796875</v>
      </c>
      <c r="K204" s="18" t="n">
        <f aca="false">K198*Inputs!$C$29*(1+Inputs!$C$31)^(K$180-1)*12/1000000</f>
        <v>5.00987556667969</v>
      </c>
      <c r="L204" s="18" t="n">
        <f aca="false">L198*Inputs!$C$29*(1+Inputs!$C$31)^(L$180-1)*12/1000000</f>
        <v>5.13512245584668</v>
      </c>
      <c r="M204" s="18" t="n">
        <f aca="false">M198*Inputs!$C$29*(1+Inputs!$C$31)^(M$180-1)*12/1000000</f>
        <v>5.26350051724284</v>
      </c>
      <c r="N204" s="18" t="n">
        <f aca="false">N198*Inputs!$C$29*(1+Inputs!$C$31)^(N$180-1)*12/1000000</f>
        <v>5.39508803017391</v>
      </c>
    </row>
    <row r="205" customFormat="false" ht="15" hidden="false" customHeight="false" outlineLevel="0" collapsed="false">
      <c r="B205" s="9" t="s">
        <v>94</v>
      </c>
      <c r="E205" s="18" t="n">
        <f aca="false">$C$176*(1+Inputs!$C$32)^(E$180-1)</f>
        <v>4</v>
      </c>
      <c r="F205" s="18" t="n">
        <f aca="false">$C$176*(1+Inputs!$C$32)^(F$180-1)</f>
        <v>4.12</v>
      </c>
      <c r="G205" s="18" t="n">
        <f aca="false">$C$176*(1+Inputs!$C$32)^(G$180-1)</f>
        <v>4.2436</v>
      </c>
      <c r="H205" s="18" t="n">
        <f aca="false">$C$176*(1+Inputs!$C$32)^(H$180-1)</f>
        <v>4.370908</v>
      </c>
      <c r="I205" s="18" t="n">
        <f aca="false">$C$176*(1+Inputs!$C$32)^(I$180-1)</f>
        <v>4.50203524</v>
      </c>
      <c r="J205" s="18" t="n">
        <f aca="false">$C$176*(1+Inputs!$C$32)^(J$180-1)</f>
        <v>4.6370962972</v>
      </c>
      <c r="K205" s="18" t="n">
        <f aca="false">$C$176*(1+Inputs!$C$32)^(K$180-1)</f>
        <v>4.776209186116</v>
      </c>
      <c r="L205" s="18" t="n">
        <f aca="false">$C$176*(1+Inputs!$C$32)^(L$180-1)</f>
        <v>4.91949546169948</v>
      </c>
      <c r="M205" s="18" t="n">
        <f aca="false">$C$176*(1+Inputs!$C$32)^(M$180-1)</f>
        <v>5.06708032555047</v>
      </c>
      <c r="N205" s="18" t="n">
        <f aca="false">$C$176*(1+Inputs!$C$32)^(N$180-1)</f>
        <v>5.21909273531698</v>
      </c>
    </row>
    <row r="206" customFormat="false" ht="15" hidden="false" customHeight="false" outlineLevel="0" collapsed="false">
      <c r="B206" s="26" t="s">
        <v>95</v>
      </c>
      <c r="E206" s="27" t="n">
        <f aca="false">E202-E203-E204-E205</f>
        <v>4.7822</v>
      </c>
      <c r="F206" s="27" t="n">
        <f aca="false">F202-F203-F204-F205</f>
        <v>7.2923375</v>
      </c>
      <c r="G206" s="27" t="n">
        <f aca="false">G202-G203-G204-G205</f>
        <v>10.39130405</v>
      </c>
      <c r="H206" s="27" t="n">
        <f aca="false">H202-H203-H204-H205</f>
        <v>13.5163365783125</v>
      </c>
      <c r="I206" s="27" t="n">
        <f aca="false">I202-I203-I204-I205</f>
        <v>15.9690741271906</v>
      </c>
      <c r="J206" s="27" t="n">
        <f aca="false">J202-J203-J204-J205</f>
        <v>17.7286638811872</v>
      </c>
      <c r="K206" s="27" t="n">
        <f aca="false">K202-K203-K204-K205</f>
        <v>18.8764941189058</v>
      </c>
      <c r="L206" s="27" t="n">
        <f aca="false">L202-L203-L204-L205</f>
        <v>19.5633308081866</v>
      </c>
      <c r="M206" s="27" t="n">
        <f aca="false">M202-M203-M204-M205</f>
        <v>19.9522110327567</v>
      </c>
      <c r="N206" s="27" t="n">
        <f aca="false">N202-N203-N204-N205</f>
        <v>20.219000192139</v>
      </c>
    </row>
    <row r="207" customFormat="false" ht="15" hidden="false" customHeight="false" outlineLevel="0" collapsed="false">
      <c r="B207" s="9" t="s">
        <v>96</v>
      </c>
      <c r="E207" s="25" t="n">
        <f aca="false">E196-D196</f>
        <v>4725</v>
      </c>
      <c r="F207" s="25" t="n">
        <f aca="false">F196-E196</f>
        <v>5425</v>
      </c>
      <c r="G207" s="25" t="n">
        <f aca="false">G196-F196</f>
        <v>6300</v>
      </c>
      <c r="H207" s="25" t="n">
        <f aca="false">H196-G196</f>
        <v>4025</v>
      </c>
      <c r="I207" s="25" t="n">
        <f aca="false">I196-H196</f>
        <v>2800</v>
      </c>
      <c r="J207" s="25" t="n">
        <f aca="false">J196-I196</f>
        <v>1750</v>
      </c>
      <c r="K207" s="25" t="n">
        <f aca="false">K196-J196</f>
        <v>875</v>
      </c>
      <c r="L207" s="25" t="n">
        <f aca="false">L196-K196</f>
        <v>350</v>
      </c>
      <c r="M207" s="25" t="n">
        <f aca="false">M196-L196</f>
        <v>0</v>
      </c>
      <c r="N207" s="25" t="n">
        <f aca="false">N196-M196</f>
        <v>0</v>
      </c>
    </row>
    <row r="208" customFormat="false" ht="15" hidden="false" customHeight="false" outlineLevel="0" collapsed="false">
      <c r="B208" s="9" t="s">
        <v>97</v>
      </c>
      <c r="E208" s="25" t="n">
        <f aca="false">E199*$C$177*12</f>
        <v>2825.55</v>
      </c>
      <c r="F208" s="25" t="n">
        <f aca="false">F199*$C$177*12</f>
        <v>3617.25</v>
      </c>
      <c r="G208" s="25" t="n">
        <f aca="false">G199*$C$177*12</f>
        <v>4531.8</v>
      </c>
      <c r="H208" s="25" t="n">
        <f aca="false">H199*$C$177*12</f>
        <v>5337.15</v>
      </c>
      <c r="I208" s="25" t="n">
        <f aca="false">I199*$C$177*12</f>
        <v>5869.5</v>
      </c>
      <c r="J208" s="25" t="n">
        <f aca="false">J199*$C$177*12</f>
        <v>6224.4</v>
      </c>
      <c r="K208" s="25" t="n">
        <f aca="false">K199*$C$177*12</f>
        <v>6429.15</v>
      </c>
      <c r="L208" s="25" t="n">
        <f aca="false">L199*$C$177*12</f>
        <v>6524.7</v>
      </c>
      <c r="M208" s="25" t="n">
        <f aca="false">M199*$C$177*12</f>
        <v>6552</v>
      </c>
      <c r="N208" s="25" t="n">
        <f aca="false">N199*$C$177*12</f>
        <v>6552</v>
      </c>
    </row>
    <row r="209" customFormat="false" ht="15" hidden="false" customHeight="false" outlineLevel="0" collapsed="false">
      <c r="B209" s="9" t="s">
        <v>98</v>
      </c>
      <c r="E209" s="25" t="n">
        <f aca="false">E207+E208</f>
        <v>7550.55</v>
      </c>
      <c r="F209" s="25" t="n">
        <f aca="false">F207+F208</f>
        <v>9042.25</v>
      </c>
      <c r="G209" s="25" t="n">
        <f aca="false">G207+G208</f>
        <v>10831.8</v>
      </c>
      <c r="H209" s="25" t="n">
        <f aca="false">H207+H208</f>
        <v>9362.15</v>
      </c>
      <c r="I209" s="25" t="n">
        <f aca="false">I207+I208</f>
        <v>8669.5</v>
      </c>
      <c r="J209" s="25" t="n">
        <f aca="false">J207+J208</f>
        <v>7974.4</v>
      </c>
      <c r="K209" s="25" t="n">
        <f aca="false">K207+K208</f>
        <v>7304.15</v>
      </c>
      <c r="L209" s="25" t="n">
        <f aca="false">L207+L208</f>
        <v>6874.7</v>
      </c>
      <c r="M209" s="25" t="n">
        <f aca="false">M207+M208</f>
        <v>6552</v>
      </c>
      <c r="N209" s="25" t="n">
        <f aca="false">N207+N208</f>
        <v>6552</v>
      </c>
    </row>
    <row r="210" customFormat="false" ht="15" hidden="false" customHeight="false" outlineLevel="0" collapsed="false">
      <c r="B210" s="9" t="s">
        <v>99</v>
      </c>
      <c r="E210" s="28" t="n">
        <f aca="false">(1+Inputs!$C$12)^(E$180-1)</f>
        <v>1</v>
      </c>
      <c r="F210" s="28" t="n">
        <f aca="false">(1+Inputs!$C$12)^(F$180-1)</f>
        <v>1.03</v>
      </c>
      <c r="G210" s="28" t="n">
        <f aca="false">(1+Inputs!$C$12)^(G$180-1)</f>
        <v>1.0609</v>
      </c>
      <c r="H210" s="28" t="n">
        <f aca="false">(1+Inputs!$C$12)^(H$180-1)</f>
        <v>1.092727</v>
      </c>
      <c r="I210" s="28" t="n">
        <f aca="false">(1+Inputs!$C$12)^(I$180-1)</f>
        <v>1.12550881</v>
      </c>
      <c r="J210" s="28" t="n">
        <f aca="false">(1+Inputs!$C$12)^(J$180-1)</f>
        <v>1.1592740743</v>
      </c>
      <c r="K210" s="28" t="n">
        <f aca="false">(1+Inputs!$C$12)^(K$180-1)</f>
        <v>1.194052296529</v>
      </c>
      <c r="L210" s="28" t="n">
        <f aca="false">(1+Inputs!$C$12)^(L$180-1)</f>
        <v>1.22987386542487</v>
      </c>
      <c r="M210" s="28" t="n">
        <f aca="false">(1+Inputs!$C$12)^(M$180-1)</f>
        <v>1.26677008138762</v>
      </c>
      <c r="N210" s="28" t="n">
        <f aca="false">(1+Inputs!$C$12)^(N$180-1)</f>
        <v>1.30477318382925</v>
      </c>
    </row>
    <row r="211" customFormat="false" ht="15" hidden="false" customHeight="false" outlineLevel="0" collapsed="false">
      <c r="B211" s="9" t="s">
        <v>100</v>
      </c>
      <c r="E211" s="18" t="n">
        <f aca="false">E197*$C$178*E210/1000000</f>
        <v>19</v>
      </c>
      <c r="F211" s="18" t="n">
        <f aca="false">F197*$C$178*F210/1000000</f>
        <v>19.57</v>
      </c>
      <c r="G211" s="18" t="n">
        <f aca="false">G197*$C$178*G210/1000000</f>
        <v>20.1571</v>
      </c>
      <c r="H211" s="18" t="n">
        <f aca="false">H197*$C$178*H210/1000000</f>
        <v>0</v>
      </c>
      <c r="I211" s="18" t="n">
        <f aca="false">I197*$C$178*I210/1000000</f>
        <v>0</v>
      </c>
      <c r="J211" s="18" t="n">
        <f aca="false">J197*$C$178*J210/1000000</f>
        <v>0</v>
      </c>
      <c r="K211" s="18" t="n">
        <f aca="false">K197*$C$178*K210/1000000</f>
        <v>0</v>
      </c>
      <c r="L211" s="18" t="n">
        <f aca="false">L197*$C$178*L210/1000000</f>
        <v>0</v>
      </c>
      <c r="M211" s="18" t="n">
        <f aca="false">M197*$C$178*M210/1000000</f>
        <v>0</v>
      </c>
      <c r="N211" s="18" t="n">
        <f aca="false">N197*$C$178*N210/1000000</f>
        <v>0</v>
      </c>
    </row>
    <row r="212" customFormat="false" ht="15" hidden="false" customHeight="false" outlineLevel="0" collapsed="false">
      <c r="B212" s="9" t="s">
        <v>101</v>
      </c>
      <c r="E212" s="18" t="n">
        <f aca="false">(MAX(E207,0)*Inputs!$C$13+E208*Inputs!$C$14)*E210/1000000</f>
        <v>3.87261</v>
      </c>
      <c r="F212" s="18" t="n">
        <f aca="false">(MAX(F207,0)*Inputs!$C$13+F208*Inputs!$C$14)*F210/1000000</f>
        <v>4.6565785</v>
      </c>
      <c r="G212" s="18" t="n">
        <f aca="false">(MAX(G207,0)*Inputs!$C$13+G208*Inputs!$C$14)*G210/1000000</f>
        <v>5.640126324</v>
      </c>
      <c r="H212" s="18" t="n">
        <f aca="false">(MAX(H207,0)*Inputs!$C$13+H208*Inputs!$C$14)*H210/1000000</f>
        <v>4.24516790411</v>
      </c>
      <c r="I212" s="18" t="n">
        <f aca="false">(MAX(I207,0)*Inputs!$C$13+I208*Inputs!$C$14)*I210/1000000</f>
        <v>3.527232059659</v>
      </c>
      <c r="J212" s="18" t="n">
        <f aca="false">(MAX(J207,0)*Inputs!$C$13+J208*Inputs!$C$14)*J210/1000000</f>
        <v>2.86326785063208</v>
      </c>
      <c r="K212" s="18" t="n">
        <f aca="false">(MAX(K207,0)*Inputs!$C$13+K208*Inputs!$C$14)*K210/1000000</f>
        <v>2.2667052960699</v>
      </c>
      <c r="L212" s="18" t="n">
        <f aca="false">(MAX(L207,0)*Inputs!$C$13+L208*Inputs!$C$14)*L210/1000000</f>
        <v>1.90623069897662</v>
      </c>
      <c r="M212" s="18" t="n">
        <f aca="false">(MAX(M207,0)*Inputs!$C$13+M208*Inputs!$C$14)*M210/1000000</f>
        <v>1.65997551465033</v>
      </c>
      <c r="N212" s="18" t="n">
        <f aca="false">(MAX(N207,0)*Inputs!$C$13+N208*Inputs!$C$14)*N210/1000000</f>
        <v>1.70977478008984</v>
      </c>
    </row>
    <row r="213" customFormat="false" ht="15" hidden="false" customHeight="false" outlineLevel="0" collapsed="false">
      <c r="B213" s="9" t="s">
        <v>102</v>
      </c>
      <c r="E213" s="18" t="n">
        <f aca="false">E195*Inputs!$C$15*E210/1000000</f>
        <v>1.2</v>
      </c>
      <c r="F213" s="18" t="n">
        <f aca="false">F195*Inputs!$C$15*F210/1000000</f>
        <v>1.545</v>
      </c>
      <c r="G213" s="18" t="n">
        <f aca="false">G195*Inputs!$C$15*G210/1000000</f>
        <v>1.90962</v>
      </c>
      <c r="H213" s="18" t="n">
        <f aca="false">H195*Inputs!$C$15*H210/1000000</f>
        <v>1.9669086</v>
      </c>
      <c r="I213" s="18" t="n">
        <f aca="false">I195*Inputs!$C$15*I210/1000000</f>
        <v>2.025915858</v>
      </c>
      <c r="J213" s="18" t="n">
        <f aca="false">J195*Inputs!$C$15*J210/1000000</f>
        <v>2.08669333374</v>
      </c>
      <c r="K213" s="18" t="n">
        <f aca="false">K195*Inputs!$C$15*K210/1000000</f>
        <v>2.1492941337522</v>
      </c>
      <c r="L213" s="18" t="n">
        <f aca="false">L195*Inputs!$C$15*L210/1000000</f>
        <v>2.21377295776477</v>
      </c>
      <c r="M213" s="18" t="n">
        <f aca="false">M195*Inputs!$C$15*M210/1000000</f>
        <v>2.28018614649771</v>
      </c>
      <c r="N213" s="18" t="n">
        <f aca="false">N195*Inputs!$C$15*N210/1000000</f>
        <v>2.34859173089264</v>
      </c>
    </row>
    <row r="214" customFormat="false" ht="15" hidden="false" customHeight="false" outlineLevel="0" collapsed="false">
      <c r="B214" s="26" t="s">
        <v>103</v>
      </c>
      <c r="E214" s="27" t="n">
        <f aca="false">E206-E211-E212-E213</f>
        <v>-19.29041</v>
      </c>
      <c r="F214" s="27" t="n">
        <f aca="false">F206-F211-F212-F213</f>
        <v>-18.479241</v>
      </c>
      <c r="G214" s="27" t="n">
        <f aca="false">G206-G211-G212-G213</f>
        <v>-17.315542274</v>
      </c>
      <c r="H214" s="27" t="n">
        <f aca="false">H206-H211-H212-H213</f>
        <v>7.30426007420251</v>
      </c>
      <c r="I214" s="27" t="n">
        <f aca="false">I206-I211-I212-I213</f>
        <v>10.4159262095316</v>
      </c>
      <c r="J214" s="27" t="n">
        <f aca="false">J206-J211-J212-J213</f>
        <v>12.7787026968151</v>
      </c>
      <c r="K214" s="27" t="n">
        <f aca="false">K206-K211-K212-K213</f>
        <v>14.4604946890837</v>
      </c>
      <c r="L214" s="27" t="n">
        <f aca="false">L206-L211-L212-L213</f>
        <v>15.4433271514452</v>
      </c>
      <c r="M214" s="27" t="n">
        <f aca="false">M206-M211-M212-M213</f>
        <v>16.0120493716086</v>
      </c>
      <c r="N214" s="27" t="n">
        <f aca="false">N206-N211-N212-N213</f>
        <v>16.1606336811565</v>
      </c>
    </row>
    <row r="215" customFormat="false" ht="15" hidden="false" customHeight="false" outlineLevel="0" collapsed="false">
      <c r="B215" s="9" t="s">
        <v>104</v>
      </c>
      <c r="C215" s="18" t="n">
        <f aca="false">Inputs!$C$42*(1+Inputs!$C$43)</f>
        <v>132.6</v>
      </c>
    </row>
    <row r="216" customFormat="false" ht="15" hidden="false" customHeight="false" outlineLevel="0" collapsed="false">
      <c r="B216" s="26" t="s">
        <v>105</v>
      </c>
      <c r="C216" s="27" t="n">
        <f aca="false">N206*$C$179*(1-Inputs!$C$45)</f>
        <v>278.820012649597</v>
      </c>
    </row>
    <row r="217" customFormat="false" ht="15" hidden="false" customHeight="false" outlineLevel="0" collapsed="false">
      <c r="B217" s="26" t="s">
        <v>106</v>
      </c>
      <c r="D217" s="27" t="n">
        <f aca="false">-$C$215</f>
        <v>-132.6</v>
      </c>
      <c r="E217" s="27" t="n">
        <f aca="false">E214</f>
        <v>-19.29041</v>
      </c>
      <c r="F217" s="27" t="n">
        <f aca="false">F214</f>
        <v>-18.479241</v>
      </c>
      <c r="G217" s="27" t="n">
        <f aca="false">G214</f>
        <v>-17.315542274</v>
      </c>
      <c r="H217" s="27" t="n">
        <f aca="false">H214</f>
        <v>7.30426007420251</v>
      </c>
      <c r="I217" s="27" t="n">
        <f aca="false">I214</f>
        <v>10.4159262095316</v>
      </c>
      <c r="J217" s="27" t="n">
        <f aca="false">J214</f>
        <v>12.7787026968151</v>
      </c>
      <c r="K217" s="27" t="n">
        <f aca="false">K214</f>
        <v>14.4604946890837</v>
      </c>
      <c r="L217" s="27" t="n">
        <f aca="false">L214</f>
        <v>15.4433271514452</v>
      </c>
      <c r="M217" s="27" t="n">
        <f aca="false">M214</f>
        <v>16.0120493716086</v>
      </c>
      <c r="N217" s="27" t="n">
        <f aca="false">N214+$C$216</f>
        <v>294.980646330754</v>
      </c>
    </row>
    <row r="219" customFormat="false" ht="15" hidden="false" customHeight="false" outlineLevel="0" collapsed="false">
      <c r="B219" s="26" t="s">
        <v>107</v>
      </c>
      <c r="C219" s="29" t="n">
        <f aca="false">IRR(D217:N217,0.08)</f>
        <v>0.0812977576475336</v>
      </c>
    </row>
    <row r="220" customFormat="false" ht="15" hidden="false" customHeight="false" outlineLevel="0" collapsed="false">
      <c r="B220" s="9" t="s">
        <v>108</v>
      </c>
      <c r="C220" s="30" t="n">
        <f aca="false">SUMIF(D217:N217,"&gt;0")/-SUMIF(D217:N217,"&lt;0")</f>
        <v>1.97882102495557</v>
      </c>
    </row>
    <row r="221" customFormat="false" ht="15" hidden="false" customHeight="false" outlineLevel="0" collapsed="false">
      <c r="B221" s="9" t="s">
        <v>109</v>
      </c>
      <c r="C221" s="18" t="n">
        <f aca="false">SUM(E211:N211)</f>
        <v>58.7271</v>
      </c>
    </row>
    <row r="222" customFormat="false" ht="15" hidden="false" customHeight="false" outlineLevel="0" collapsed="false">
      <c r="B222" s="9" t="s">
        <v>110</v>
      </c>
      <c r="C222" s="18" t="n">
        <f aca="false">N206</f>
        <v>20.219000192139</v>
      </c>
    </row>
    <row r="223" customFormat="false" ht="15" hidden="false" customHeight="false" outlineLevel="0" collapsed="false">
      <c r="B223" s="9" t="s">
        <v>111</v>
      </c>
      <c r="C223" s="17" t="n">
        <f aca="false">N200</f>
        <v>0.35</v>
      </c>
    </row>
    <row r="225" customFormat="false" ht="15" hidden="false" customHeight="false" outlineLevel="0" collapsed="false">
      <c r="B225" s="7" t="s">
        <v>137</v>
      </c>
      <c r="C225" s="8"/>
      <c r="D225" s="8"/>
      <c r="E225" s="8"/>
      <c r="F225" s="8"/>
      <c r="G225" s="8"/>
      <c r="H225" s="8"/>
      <c r="I225" s="8"/>
      <c r="J225" s="8"/>
      <c r="K225" s="8"/>
      <c r="L225" s="8"/>
      <c r="M225" s="8"/>
      <c r="N225" s="8"/>
    </row>
    <row r="226" customFormat="false" ht="15" hidden="false" customHeight="false" outlineLevel="0" collapsed="false">
      <c r="B226" s="9" t="s">
        <v>50</v>
      </c>
      <c r="C226" s="13" t="n">
        <v>0.35</v>
      </c>
    </row>
    <row r="227" customFormat="false" ht="15" hidden="false" customHeight="false" outlineLevel="0" collapsed="false">
      <c r="B227" s="9" t="s">
        <v>64</v>
      </c>
      <c r="C227" s="18" t="n">
        <f aca="false">Inputs!$C$25</f>
        <v>70</v>
      </c>
    </row>
    <row r="228" customFormat="false" ht="15" hidden="false" customHeight="false" outlineLevel="0" collapsed="false">
      <c r="B228" s="9" t="s">
        <v>65</v>
      </c>
      <c r="C228" s="18" t="n">
        <f aca="false">Inputs!$C$28</f>
        <v>18</v>
      </c>
    </row>
    <row r="229" customFormat="false" ht="15" hidden="false" customHeight="false" outlineLevel="0" collapsed="false">
      <c r="B229" s="9" t="s">
        <v>66</v>
      </c>
      <c r="C229" s="18" t="n">
        <f aca="false">Inputs!$C$30</f>
        <v>4</v>
      </c>
    </row>
    <row r="230" customFormat="false" ht="15" hidden="false" customHeight="false" outlineLevel="0" collapsed="false">
      <c r="B230" s="9" t="s">
        <v>67</v>
      </c>
      <c r="C230" s="19" t="n">
        <f aca="false">Inputs!$C$27</f>
        <v>0.013</v>
      </c>
    </row>
    <row r="231" customFormat="false" ht="15" hidden="false" customHeight="false" outlineLevel="0" collapsed="false">
      <c r="B231" s="9" t="s">
        <v>68</v>
      </c>
      <c r="C231" s="12" t="n">
        <v>1150</v>
      </c>
    </row>
    <row r="232" customFormat="false" ht="15" hidden="false" customHeight="false" outlineLevel="0" collapsed="false">
      <c r="B232" s="9" t="s">
        <v>57</v>
      </c>
      <c r="C232" s="21" t="n">
        <f aca="false">Inputs!$C$44</f>
        <v>14</v>
      </c>
    </row>
    <row r="233" customFormat="false" ht="15" hidden="false" customHeight="false" outlineLevel="0" collapsed="false">
      <c r="B233" s="22" t="s">
        <v>69</v>
      </c>
      <c r="C233" s="23" t="s">
        <v>70</v>
      </c>
      <c r="D233" s="23" t="n">
        <v>0</v>
      </c>
      <c r="E233" s="23" t="n">
        <v>1</v>
      </c>
      <c r="F233" s="23" t="n">
        <v>2</v>
      </c>
      <c r="G233" s="23" t="n">
        <v>3</v>
      </c>
      <c r="H233" s="23" t="n">
        <v>4</v>
      </c>
      <c r="I233" s="23" t="n">
        <v>5</v>
      </c>
      <c r="J233" s="23" t="n">
        <v>6</v>
      </c>
      <c r="K233" s="23" t="n">
        <v>7</v>
      </c>
      <c r="L233" s="23" t="n">
        <v>8</v>
      </c>
      <c r="M233" s="23" t="n">
        <v>9</v>
      </c>
      <c r="N233" s="23" t="n">
        <v>10</v>
      </c>
    </row>
    <row r="234" customFormat="false" ht="15" hidden="false" customHeight="false" outlineLevel="0" collapsed="false">
      <c r="B234" s="9" t="s">
        <v>71</v>
      </c>
      <c r="C234" s="24" t="n">
        <f aca="false">1-Inputs!$C$7</f>
        <v>-2</v>
      </c>
      <c r="D234" s="25" t="n">
        <f aca="false">IF($C234&lt;=D$233,Inputs!$C$6,0)</f>
        <v>60000</v>
      </c>
      <c r="E234" s="25" t="n">
        <f aca="false">IF($C234&lt;=E$233,Inputs!$C$6,0)</f>
        <v>60000</v>
      </c>
      <c r="F234" s="25" t="n">
        <f aca="false">IF($C234&lt;=F$233,Inputs!$C$6,0)</f>
        <v>60000</v>
      </c>
      <c r="G234" s="25" t="n">
        <f aca="false">IF($C234&lt;=G$233,Inputs!$C$6,0)</f>
        <v>60000</v>
      </c>
      <c r="H234" s="25" t="n">
        <f aca="false">IF($C234&lt;=H$233,Inputs!$C$6,0)</f>
        <v>60000</v>
      </c>
      <c r="I234" s="25" t="n">
        <f aca="false">IF($C234&lt;=I$233,Inputs!$C$6,0)</f>
        <v>60000</v>
      </c>
      <c r="J234" s="25" t="n">
        <f aca="false">IF($C234&lt;=J$233,Inputs!$C$6,0)</f>
        <v>60000</v>
      </c>
      <c r="K234" s="25" t="n">
        <f aca="false">IF($C234&lt;=K$233,Inputs!$C$6,0)</f>
        <v>60000</v>
      </c>
      <c r="L234" s="25" t="n">
        <f aca="false">IF($C234&lt;=L$233,Inputs!$C$6,0)</f>
        <v>60000</v>
      </c>
      <c r="M234" s="25" t="n">
        <f aca="false">IF($C234&lt;=M$233,Inputs!$C$6,0)</f>
        <v>60000</v>
      </c>
      <c r="N234" s="25" t="n">
        <f aca="false">IF($C234&lt;=N$233,Inputs!$C$6,0)</f>
        <v>60000</v>
      </c>
    </row>
    <row r="235" customFormat="false" ht="15" hidden="false" customHeight="false" outlineLevel="0" collapsed="false">
      <c r="B235" s="9" t="s">
        <v>72</v>
      </c>
      <c r="D235" s="17" t="n">
        <f aca="false">IF($C234&lt;=D$233,IF(D$233-$C234+1&lt;=0,0,$C$226*INDEX(Inputs!$C$19:$C$24,MIN(D$233-$C234+1,6))),0)</f>
        <v>0.2625</v>
      </c>
      <c r="E235" s="17" t="n">
        <f aca="false">IF($C234&lt;=E$233,IF(E$233-$C234+1&lt;=0,0,$C$226*INDEX(Inputs!$C$19:$C$24,MIN(E$233-$C234+1,6))),0)</f>
        <v>0.30625</v>
      </c>
      <c r="F235" s="17" t="n">
        <f aca="false">IF($C234&lt;=F$233,IF(F$233-$C234+1&lt;=0,0,$C$226*INDEX(Inputs!$C$19:$C$24,MIN(F$233-$C234+1,6))),0)</f>
        <v>0.3325</v>
      </c>
      <c r="G235" s="17" t="n">
        <f aca="false">IF($C234&lt;=G$233,IF(G$233-$C234+1&lt;=0,0,$C$226*INDEX(Inputs!$C$19:$C$24,MIN(G$233-$C234+1,6))),0)</f>
        <v>0.35</v>
      </c>
      <c r="H235" s="17" t="n">
        <f aca="false">IF($C234&lt;=H$233,IF(H$233-$C234+1&lt;=0,0,$C$226*INDEX(Inputs!$C$19:$C$24,MIN(H$233-$C234+1,6))),0)</f>
        <v>0.35</v>
      </c>
      <c r="I235" s="17" t="n">
        <f aca="false">IF($C234&lt;=I$233,IF(I$233-$C234+1&lt;=0,0,$C$226*INDEX(Inputs!$C$19:$C$24,MIN(I$233-$C234+1,6))),0)</f>
        <v>0.35</v>
      </c>
      <c r="J235" s="17" t="n">
        <f aca="false">IF($C234&lt;=J$233,IF(J$233-$C234+1&lt;=0,0,$C$226*INDEX(Inputs!$C$19:$C$24,MIN(J$233-$C234+1,6))),0)</f>
        <v>0.35</v>
      </c>
      <c r="K235" s="17" t="n">
        <f aca="false">IF($C234&lt;=K$233,IF(K$233-$C234+1&lt;=0,0,$C$226*INDEX(Inputs!$C$19:$C$24,MIN(K$233-$C234+1,6))),0)</f>
        <v>0.35</v>
      </c>
      <c r="L235" s="17" t="n">
        <f aca="false">IF($C234&lt;=L$233,IF(L$233-$C234+1&lt;=0,0,$C$226*INDEX(Inputs!$C$19:$C$24,MIN(L$233-$C234+1,6))),0)</f>
        <v>0.35</v>
      </c>
      <c r="M235" s="17" t="n">
        <f aca="false">IF($C234&lt;=M$233,IF(M$233-$C234+1&lt;=0,0,$C$226*INDEX(Inputs!$C$19:$C$24,MIN(M$233-$C234+1,6))),0)</f>
        <v>0.35</v>
      </c>
      <c r="N235" s="17" t="n">
        <f aca="false">IF($C234&lt;=N$233,IF(N$233-$C234+1&lt;=0,0,$C$226*INDEX(Inputs!$C$19:$C$24,MIN(N$233-$C234+1,6))),0)</f>
        <v>0.35</v>
      </c>
    </row>
    <row r="236" customFormat="false" ht="15" hidden="false" customHeight="false" outlineLevel="0" collapsed="false">
      <c r="B236" s="9" t="s">
        <v>73</v>
      </c>
      <c r="D236" s="25" t="n">
        <f aca="false">D234*D235</f>
        <v>15750</v>
      </c>
      <c r="E236" s="25" t="n">
        <f aca="false">E234*E235</f>
        <v>18375</v>
      </c>
      <c r="F236" s="25" t="n">
        <f aca="false">F234*F235</f>
        <v>19950</v>
      </c>
      <c r="G236" s="25" t="n">
        <f aca="false">G234*G235</f>
        <v>21000</v>
      </c>
      <c r="H236" s="25" t="n">
        <f aca="false">H234*H235</f>
        <v>21000</v>
      </c>
      <c r="I236" s="25" t="n">
        <f aca="false">I234*I235</f>
        <v>21000</v>
      </c>
      <c r="J236" s="25" t="n">
        <f aca="false">J234*J235</f>
        <v>21000</v>
      </c>
      <c r="K236" s="25" t="n">
        <f aca="false">K234*K235</f>
        <v>21000</v>
      </c>
      <c r="L236" s="25" t="n">
        <f aca="false">L234*L235</f>
        <v>21000</v>
      </c>
      <c r="M236" s="25" t="n">
        <f aca="false">M234*M235</f>
        <v>21000</v>
      </c>
      <c r="N236" s="25" t="n">
        <f aca="false">N234*N235</f>
        <v>21000</v>
      </c>
    </row>
    <row r="237" customFormat="false" ht="15" hidden="false" customHeight="false" outlineLevel="0" collapsed="false">
      <c r="B237" s="9" t="s">
        <v>74</v>
      </c>
      <c r="C237" s="24" t="n">
        <f aca="false">1</f>
        <v>1</v>
      </c>
      <c r="D237" s="25" t="n">
        <f aca="false">IF($C237&lt;=D$233,Inputs!$C$8,0)</f>
        <v>0</v>
      </c>
      <c r="E237" s="25" t="n">
        <f aca="false">IF($C237&lt;=E$233,Inputs!$C$8,0)</f>
        <v>20000</v>
      </c>
      <c r="F237" s="25" t="n">
        <f aca="false">IF($C237&lt;=F$233,Inputs!$C$8,0)</f>
        <v>20000</v>
      </c>
      <c r="G237" s="25" t="n">
        <f aca="false">IF($C237&lt;=G$233,Inputs!$C$8,0)</f>
        <v>20000</v>
      </c>
      <c r="H237" s="25" t="n">
        <f aca="false">IF($C237&lt;=H$233,Inputs!$C$8,0)</f>
        <v>20000</v>
      </c>
      <c r="I237" s="25" t="n">
        <f aca="false">IF($C237&lt;=I$233,Inputs!$C$8,0)</f>
        <v>20000</v>
      </c>
      <c r="J237" s="25" t="n">
        <f aca="false">IF($C237&lt;=J$233,Inputs!$C$8,0)</f>
        <v>20000</v>
      </c>
      <c r="K237" s="25" t="n">
        <f aca="false">IF($C237&lt;=K$233,Inputs!$C$8,0)</f>
        <v>20000</v>
      </c>
      <c r="L237" s="25" t="n">
        <f aca="false">IF($C237&lt;=L$233,Inputs!$C$8,0)</f>
        <v>20000</v>
      </c>
      <c r="M237" s="25" t="n">
        <f aca="false">IF($C237&lt;=M$233,Inputs!$C$8,0)</f>
        <v>20000</v>
      </c>
      <c r="N237" s="25" t="n">
        <f aca="false">IF($C237&lt;=N$233,Inputs!$C$8,0)</f>
        <v>20000</v>
      </c>
    </row>
    <row r="238" customFormat="false" ht="15" hidden="false" customHeight="false" outlineLevel="0" collapsed="false">
      <c r="B238" s="9" t="s">
        <v>75</v>
      </c>
      <c r="D238" s="17" t="n">
        <f aca="false">IF($C237&lt;=D$233,IF(D$233-$C237+1&lt;=0,0,$C$226*INDEX(Inputs!$C$19:$C$24,MIN(D$233-$C237+1,6))),0)</f>
        <v>0</v>
      </c>
      <c r="E238" s="17" t="n">
        <f aca="false">IF($C237&lt;=E$233,IF(E$233-$C237+1&lt;=0,0,$C$226*INDEX(Inputs!$C$19:$C$24,MIN(E$233-$C237+1,6))),0)</f>
        <v>0.105</v>
      </c>
      <c r="F238" s="17" t="n">
        <f aca="false">IF($C237&lt;=F$233,IF(F$233-$C237+1&lt;=0,0,$C$226*INDEX(Inputs!$C$19:$C$24,MIN(F$233-$C237+1,6))),0)</f>
        <v>0.1925</v>
      </c>
      <c r="G238" s="17" t="n">
        <f aca="false">IF($C237&lt;=G$233,IF(G$233-$C237+1&lt;=0,0,$C$226*INDEX(Inputs!$C$19:$C$24,MIN(G$233-$C237+1,6))),0)</f>
        <v>0.2625</v>
      </c>
      <c r="H238" s="17" t="n">
        <f aca="false">IF($C237&lt;=H$233,IF(H$233-$C237+1&lt;=0,0,$C$226*INDEX(Inputs!$C$19:$C$24,MIN(H$233-$C237+1,6))),0)</f>
        <v>0.30625</v>
      </c>
      <c r="I238" s="17" t="n">
        <f aca="false">IF($C237&lt;=I$233,IF(I$233-$C237+1&lt;=0,0,$C$226*INDEX(Inputs!$C$19:$C$24,MIN(I$233-$C237+1,6))),0)</f>
        <v>0.3325</v>
      </c>
      <c r="J238" s="17" t="n">
        <f aca="false">IF($C237&lt;=J$233,IF(J$233-$C237+1&lt;=0,0,$C$226*INDEX(Inputs!$C$19:$C$24,MIN(J$233-$C237+1,6))),0)</f>
        <v>0.35</v>
      </c>
      <c r="K238" s="17" t="n">
        <f aca="false">IF($C237&lt;=K$233,IF(K$233-$C237+1&lt;=0,0,$C$226*INDEX(Inputs!$C$19:$C$24,MIN(K$233-$C237+1,6))),0)</f>
        <v>0.35</v>
      </c>
      <c r="L238" s="17" t="n">
        <f aca="false">IF($C237&lt;=L$233,IF(L$233-$C237+1&lt;=0,0,$C$226*INDEX(Inputs!$C$19:$C$24,MIN(L$233-$C237+1,6))),0)</f>
        <v>0.35</v>
      </c>
      <c r="M238" s="17" t="n">
        <f aca="false">IF($C237&lt;=M$233,IF(M$233-$C237+1&lt;=0,0,$C$226*INDEX(Inputs!$C$19:$C$24,MIN(M$233-$C237+1,6))),0)</f>
        <v>0.35</v>
      </c>
      <c r="N238" s="17" t="n">
        <f aca="false">IF($C237&lt;=N$233,IF(N$233-$C237+1&lt;=0,0,$C$226*INDEX(Inputs!$C$19:$C$24,MIN(N$233-$C237+1,6))),0)</f>
        <v>0.35</v>
      </c>
    </row>
    <row r="239" customFormat="false" ht="15" hidden="false" customHeight="false" outlineLevel="0" collapsed="false">
      <c r="B239" s="9" t="s">
        <v>76</v>
      </c>
      <c r="D239" s="25" t="n">
        <f aca="false">D237*D238</f>
        <v>0</v>
      </c>
      <c r="E239" s="25" t="n">
        <f aca="false">E237*E238</f>
        <v>2100</v>
      </c>
      <c r="F239" s="25" t="n">
        <f aca="false">F237*F238</f>
        <v>3850</v>
      </c>
      <c r="G239" s="25" t="n">
        <f aca="false">G237*G238</f>
        <v>5250</v>
      </c>
      <c r="H239" s="25" t="n">
        <f aca="false">H237*H238</f>
        <v>6125</v>
      </c>
      <c r="I239" s="25" t="n">
        <f aca="false">I237*I238</f>
        <v>6650</v>
      </c>
      <c r="J239" s="25" t="n">
        <f aca="false">J237*J238</f>
        <v>7000</v>
      </c>
      <c r="K239" s="25" t="n">
        <f aca="false">K237*K238</f>
        <v>7000</v>
      </c>
      <c r="L239" s="25" t="n">
        <f aca="false">L237*L238</f>
        <v>7000</v>
      </c>
      <c r="M239" s="25" t="n">
        <f aca="false">M237*M238</f>
        <v>7000</v>
      </c>
      <c r="N239" s="25" t="n">
        <f aca="false">N237*N238</f>
        <v>7000</v>
      </c>
    </row>
    <row r="240" customFormat="false" ht="15" hidden="false" customHeight="false" outlineLevel="0" collapsed="false">
      <c r="B240" s="9" t="s">
        <v>77</v>
      </c>
      <c r="C240" s="24" t="n">
        <f aca="false">2</f>
        <v>2</v>
      </c>
      <c r="D240" s="25" t="n">
        <f aca="false">IF($C240&lt;=D$233,Inputs!$C$9,0)</f>
        <v>0</v>
      </c>
      <c r="E240" s="25" t="n">
        <f aca="false">IF($C240&lt;=E$233,Inputs!$C$9,0)</f>
        <v>0</v>
      </c>
      <c r="F240" s="25" t="n">
        <f aca="false">IF($C240&lt;=F$233,Inputs!$C$9,0)</f>
        <v>20000</v>
      </c>
      <c r="G240" s="25" t="n">
        <f aca="false">IF($C240&lt;=G$233,Inputs!$C$9,0)</f>
        <v>20000</v>
      </c>
      <c r="H240" s="25" t="n">
        <f aca="false">IF($C240&lt;=H$233,Inputs!$C$9,0)</f>
        <v>20000</v>
      </c>
      <c r="I240" s="25" t="n">
        <f aca="false">IF($C240&lt;=I$233,Inputs!$C$9,0)</f>
        <v>20000</v>
      </c>
      <c r="J240" s="25" t="n">
        <f aca="false">IF($C240&lt;=J$233,Inputs!$C$9,0)</f>
        <v>20000</v>
      </c>
      <c r="K240" s="25" t="n">
        <f aca="false">IF($C240&lt;=K$233,Inputs!$C$9,0)</f>
        <v>20000</v>
      </c>
      <c r="L240" s="25" t="n">
        <f aca="false">IF($C240&lt;=L$233,Inputs!$C$9,0)</f>
        <v>20000</v>
      </c>
      <c r="M240" s="25" t="n">
        <f aca="false">IF($C240&lt;=M$233,Inputs!$C$9,0)</f>
        <v>20000</v>
      </c>
      <c r="N240" s="25" t="n">
        <f aca="false">IF($C240&lt;=N$233,Inputs!$C$9,0)</f>
        <v>20000</v>
      </c>
    </row>
    <row r="241" customFormat="false" ht="15" hidden="false" customHeight="false" outlineLevel="0" collapsed="false">
      <c r="B241" s="9" t="s">
        <v>78</v>
      </c>
      <c r="D241" s="17" t="n">
        <f aca="false">IF($C240&lt;=D$233,IF(D$233-$C240+1&lt;=0,0,$C$226*INDEX(Inputs!$C$19:$C$24,MIN(D$233-$C240+1,6))),0)</f>
        <v>0</v>
      </c>
      <c r="E241" s="17" t="n">
        <f aca="false">IF($C240&lt;=E$233,IF(E$233-$C240+1&lt;=0,0,$C$226*INDEX(Inputs!$C$19:$C$24,MIN(E$233-$C240+1,6))),0)</f>
        <v>0</v>
      </c>
      <c r="F241" s="17" t="n">
        <f aca="false">IF($C240&lt;=F$233,IF(F$233-$C240+1&lt;=0,0,$C$226*INDEX(Inputs!$C$19:$C$24,MIN(F$233-$C240+1,6))),0)</f>
        <v>0.105</v>
      </c>
      <c r="G241" s="17" t="n">
        <f aca="false">IF($C240&lt;=G$233,IF(G$233-$C240+1&lt;=0,0,$C$226*INDEX(Inputs!$C$19:$C$24,MIN(G$233-$C240+1,6))),0)</f>
        <v>0.1925</v>
      </c>
      <c r="H241" s="17" t="n">
        <f aca="false">IF($C240&lt;=H$233,IF(H$233-$C240+1&lt;=0,0,$C$226*INDEX(Inputs!$C$19:$C$24,MIN(H$233-$C240+1,6))),0)</f>
        <v>0.2625</v>
      </c>
      <c r="I241" s="17" t="n">
        <f aca="false">IF($C240&lt;=I$233,IF(I$233-$C240+1&lt;=0,0,$C$226*INDEX(Inputs!$C$19:$C$24,MIN(I$233-$C240+1,6))),0)</f>
        <v>0.30625</v>
      </c>
      <c r="J241" s="17" t="n">
        <f aca="false">IF($C240&lt;=J$233,IF(J$233-$C240+1&lt;=0,0,$C$226*INDEX(Inputs!$C$19:$C$24,MIN(J$233-$C240+1,6))),0)</f>
        <v>0.3325</v>
      </c>
      <c r="K241" s="17" t="n">
        <f aca="false">IF($C240&lt;=K$233,IF(K$233-$C240+1&lt;=0,0,$C$226*INDEX(Inputs!$C$19:$C$24,MIN(K$233-$C240+1,6))),0)</f>
        <v>0.35</v>
      </c>
      <c r="L241" s="17" t="n">
        <f aca="false">IF($C240&lt;=L$233,IF(L$233-$C240+1&lt;=0,0,$C$226*INDEX(Inputs!$C$19:$C$24,MIN(L$233-$C240+1,6))),0)</f>
        <v>0.35</v>
      </c>
      <c r="M241" s="17" t="n">
        <f aca="false">IF($C240&lt;=M$233,IF(M$233-$C240+1&lt;=0,0,$C$226*INDEX(Inputs!$C$19:$C$24,MIN(M$233-$C240+1,6))),0)</f>
        <v>0.35</v>
      </c>
      <c r="N241" s="17" t="n">
        <f aca="false">IF($C240&lt;=N$233,IF(N$233-$C240+1&lt;=0,0,$C$226*INDEX(Inputs!$C$19:$C$24,MIN(N$233-$C240+1,6))),0)</f>
        <v>0.35</v>
      </c>
    </row>
    <row r="242" customFormat="false" ht="15" hidden="false" customHeight="false" outlineLevel="0" collapsed="false">
      <c r="B242" s="9" t="s">
        <v>79</v>
      </c>
      <c r="D242" s="25" t="n">
        <f aca="false">D240*D241</f>
        <v>0</v>
      </c>
      <c r="E242" s="25" t="n">
        <f aca="false">E240*E241</f>
        <v>0</v>
      </c>
      <c r="F242" s="25" t="n">
        <f aca="false">F240*F241</f>
        <v>2100</v>
      </c>
      <c r="G242" s="25" t="n">
        <f aca="false">G240*G241</f>
        <v>3850</v>
      </c>
      <c r="H242" s="25" t="n">
        <f aca="false">H240*H241</f>
        <v>5250</v>
      </c>
      <c r="I242" s="25" t="n">
        <f aca="false">I240*I241</f>
        <v>6125</v>
      </c>
      <c r="J242" s="25" t="n">
        <f aca="false">J240*J241</f>
        <v>6650</v>
      </c>
      <c r="K242" s="25" t="n">
        <f aca="false">K240*K241</f>
        <v>7000</v>
      </c>
      <c r="L242" s="25" t="n">
        <f aca="false">L240*L241</f>
        <v>7000</v>
      </c>
      <c r="M242" s="25" t="n">
        <f aca="false">M240*M241</f>
        <v>7000</v>
      </c>
      <c r="N242" s="25" t="n">
        <f aca="false">N240*N241</f>
        <v>7000</v>
      </c>
    </row>
    <row r="243" customFormat="false" ht="15" hidden="false" customHeight="false" outlineLevel="0" collapsed="false">
      <c r="B243" s="9" t="s">
        <v>80</v>
      </c>
      <c r="C243" s="24" t="n">
        <f aca="false">3</f>
        <v>3</v>
      </c>
      <c r="D243" s="25" t="n">
        <f aca="false">IF($C243&lt;=D$233,Inputs!$C$10,0)</f>
        <v>0</v>
      </c>
      <c r="E243" s="25" t="n">
        <f aca="false">IF($C243&lt;=E$233,Inputs!$C$10,0)</f>
        <v>0</v>
      </c>
      <c r="F243" s="25" t="n">
        <f aca="false">IF($C243&lt;=F$233,Inputs!$C$10,0)</f>
        <v>0</v>
      </c>
      <c r="G243" s="25" t="n">
        <f aca="false">IF($C243&lt;=G$233,Inputs!$C$10,0)</f>
        <v>20000</v>
      </c>
      <c r="H243" s="25" t="n">
        <f aca="false">IF($C243&lt;=H$233,Inputs!$C$10,0)</f>
        <v>20000</v>
      </c>
      <c r="I243" s="25" t="n">
        <f aca="false">IF($C243&lt;=I$233,Inputs!$C$10,0)</f>
        <v>20000</v>
      </c>
      <c r="J243" s="25" t="n">
        <f aca="false">IF($C243&lt;=J$233,Inputs!$C$10,0)</f>
        <v>20000</v>
      </c>
      <c r="K243" s="25" t="n">
        <f aca="false">IF($C243&lt;=K$233,Inputs!$C$10,0)</f>
        <v>20000</v>
      </c>
      <c r="L243" s="25" t="n">
        <f aca="false">IF($C243&lt;=L$233,Inputs!$C$10,0)</f>
        <v>20000</v>
      </c>
      <c r="M243" s="25" t="n">
        <f aca="false">IF($C243&lt;=M$233,Inputs!$C$10,0)</f>
        <v>20000</v>
      </c>
      <c r="N243" s="25" t="n">
        <f aca="false">IF($C243&lt;=N$233,Inputs!$C$10,0)</f>
        <v>20000</v>
      </c>
    </row>
    <row r="244" customFormat="false" ht="15" hidden="false" customHeight="false" outlineLevel="0" collapsed="false">
      <c r="B244" s="9" t="s">
        <v>81</v>
      </c>
      <c r="D244" s="17" t="n">
        <f aca="false">IF($C243&lt;=D$233,IF(D$233-$C243+1&lt;=0,0,$C$226*INDEX(Inputs!$C$19:$C$24,MIN(D$233-$C243+1,6))),0)</f>
        <v>0</v>
      </c>
      <c r="E244" s="17" t="n">
        <f aca="false">IF($C243&lt;=E$233,IF(E$233-$C243+1&lt;=0,0,$C$226*INDEX(Inputs!$C$19:$C$24,MIN(E$233-$C243+1,6))),0)</f>
        <v>0</v>
      </c>
      <c r="F244" s="17" t="n">
        <f aca="false">IF($C243&lt;=F$233,IF(F$233-$C243+1&lt;=0,0,$C$226*INDEX(Inputs!$C$19:$C$24,MIN(F$233-$C243+1,6))),0)</f>
        <v>0</v>
      </c>
      <c r="G244" s="17" t="n">
        <f aca="false">IF($C243&lt;=G$233,IF(G$233-$C243+1&lt;=0,0,$C$226*INDEX(Inputs!$C$19:$C$24,MIN(G$233-$C243+1,6))),0)</f>
        <v>0.105</v>
      </c>
      <c r="H244" s="17" t="n">
        <f aca="false">IF($C243&lt;=H$233,IF(H$233-$C243+1&lt;=0,0,$C$226*INDEX(Inputs!$C$19:$C$24,MIN(H$233-$C243+1,6))),0)</f>
        <v>0.1925</v>
      </c>
      <c r="I244" s="17" t="n">
        <f aca="false">IF($C243&lt;=I$233,IF(I$233-$C243+1&lt;=0,0,$C$226*INDEX(Inputs!$C$19:$C$24,MIN(I$233-$C243+1,6))),0)</f>
        <v>0.2625</v>
      </c>
      <c r="J244" s="17" t="n">
        <f aca="false">IF($C243&lt;=J$233,IF(J$233-$C243+1&lt;=0,0,$C$226*INDEX(Inputs!$C$19:$C$24,MIN(J$233-$C243+1,6))),0)</f>
        <v>0.30625</v>
      </c>
      <c r="K244" s="17" t="n">
        <f aca="false">IF($C243&lt;=K$233,IF(K$233-$C243+1&lt;=0,0,$C$226*INDEX(Inputs!$C$19:$C$24,MIN(K$233-$C243+1,6))),0)</f>
        <v>0.3325</v>
      </c>
      <c r="L244" s="17" t="n">
        <f aca="false">IF($C243&lt;=L$233,IF(L$233-$C243+1&lt;=0,0,$C$226*INDEX(Inputs!$C$19:$C$24,MIN(L$233-$C243+1,6))),0)</f>
        <v>0.35</v>
      </c>
      <c r="M244" s="17" t="n">
        <f aca="false">IF($C243&lt;=M$233,IF(M$233-$C243+1&lt;=0,0,$C$226*INDEX(Inputs!$C$19:$C$24,MIN(M$233-$C243+1,6))),0)</f>
        <v>0.35</v>
      </c>
      <c r="N244" s="17" t="n">
        <f aca="false">IF($C243&lt;=N$233,IF(N$233-$C243+1&lt;=0,0,$C$226*INDEX(Inputs!$C$19:$C$24,MIN(N$233-$C243+1,6))),0)</f>
        <v>0.35</v>
      </c>
    </row>
    <row r="245" customFormat="false" ht="15" hidden="false" customHeight="false" outlineLevel="0" collapsed="false">
      <c r="B245" s="9" t="s">
        <v>82</v>
      </c>
      <c r="D245" s="25" t="n">
        <f aca="false">D243*D244</f>
        <v>0</v>
      </c>
      <c r="E245" s="25" t="n">
        <f aca="false">E243*E244</f>
        <v>0</v>
      </c>
      <c r="F245" s="25" t="n">
        <f aca="false">F243*F244</f>
        <v>0</v>
      </c>
      <c r="G245" s="25" t="n">
        <f aca="false">G243*G244</f>
        <v>2100</v>
      </c>
      <c r="H245" s="25" t="n">
        <f aca="false">H243*H244</f>
        <v>3850</v>
      </c>
      <c r="I245" s="25" t="n">
        <f aca="false">I243*I244</f>
        <v>5250</v>
      </c>
      <c r="J245" s="25" t="n">
        <f aca="false">J243*J244</f>
        <v>6125</v>
      </c>
      <c r="K245" s="25" t="n">
        <f aca="false">K243*K244</f>
        <v>6650</v>
      </c>
      <c r="L245" s="25" t="n">
        <f aca="false">L243*L244</f>
        <v>7000</v>
      </c>
      <c r="M245" s="25" t="n">
        <f aca="false">M243*M244</f>
        <v>7000</v>
      </c>
      <c r="N245" s="25" t="n">
        <f aca="false">N243*N244</f>
        <v>7000</v>
      </c>
    </row>
    <row r="247" customFormat="false" ht="15" hidden="false" customHeight="false" outlineLevel="0" collapsed="false">
      <c r="B247" s="22" t="s">
        <v>83</v>
      </c>
      <c r="C247" s="23"/>
      <c r="D247" s="23" t="n">
        <v>0</v>
      </c>
      <c r="E247" s="23" t="n">
        <v>1</v>
      </c>
      <c r="F247" s="23" t="n">
        <v>2</v>
      </c>
      <c r="G247" s="23" t="n">
        <v>3</v>
      </c>
      <c r="H247" s="23" t="n">
        <v>4</v>
      </c>
      <c r="I247" s="23" t="n">
        <v>5</v>
      </c>
      <c r="J247" s="23" t="n">
        <v>6</v>
      </c>
      <c r="K247" s="23" t="n">
        <v>7</v>
      </c>
      <c r="L247" s="23" t="n">
        <v>8</v>
      </c>
      <c r="M247" s="23" t="n">
        <v>9</v>
      </c>
      <c r="N247" s="23" t="n">
        <v>10</v>
      </c>
    </row>
    <row r="248" customFormat="false" ht="15" hidden="false" customHeight="false" outlineLevel="0" collapsed="false">
      <c r="B248" s="9" t="s">
        <v>84</v>
      </c>
      <c r="D248" s="25" t="n">
        <f aca="false">D234+D237+D240+D243</f>
        <v>60000</v>
      </c>
      <c r="E248" s="25" t="n">
        <f aca="false">E234+E237+E240+E243</f>
        <v>80000</v>
      </c>
      <c r="F248" s="25" t="n">
        <f aca="false">F234+F237+F240+F243</f>
        <v>100000</v>
      </c>
      <c r="G248" s="25" t="n">
        <f aca="false">G234+G237+G240+G243</f>
        <v>120000</v>
      </c>
      <c r="H248" s="25" t="n">
        <f aca="false">H234+H237+H240+H243</f>
        <v>120000</v>
      </c>
      <c r="I248" s="25" t="n">
        <f aca="false">I234+I237+I240+I243</f>
        <v>120000</v>
      </c>
      <c r="J248" s="25" t="n">
        <f aca="false">J234+J237+J240+J243</f>
        <v>120000</v>
      </c>
      <c r="K248" s="25" t="n">
        <f aca="false">K234+K237+K240+K243</f>
        <v>120000</v>
      </c>
      <c r="L248" s="25" t="n">
        <f aca="false">L234+L237+L240+L243</f>
        <v>120000</v>
      </c>
      <c r="M248" s="25" t="n">
        <f aca="false">M234+M237+M240+M243</f>
        <v>120000</v>
      </c>
      <c r="N248" s="25" t="n">
        <f aca="false">N234+N237+N240+N243</f>
        <v>120000</v>
      </c>
    </row>
    <row r="249" customFormat="false" ht="15" hidden="false" customHeight="false" outlineLevel="0" collapsed="false">
      <c r="B249" s="9" t="s">
        <v>85</v>
      </c>
      <c r="D249" s="25" t="n">
        <f aca="false">D236+D239+D242+D245</f>
        <v>15750</v>
      </c>
      <c r="E249" s="25" t="n">
        <f aca="false">E236+E239+E242+E245</f>
        <v>20475</v>
      </c>
      <c r="F249" s="25" t="n">
        <f aca="false">F236+F239+F242+F245</f>
        <v>25900</v>
      </c>
      <c r="G249" s="25" t="n">
        <f aca="false">G236+G239+G242+G245</f>
        <v>32200</v>
      </c>
      <c r="H249" s="25" t="n">
        <f aca="false">H236+H239+H242+H245</f>
        <v>36225</v>
      </c>
      <c r="I249" s="25" t="n">
        <f aca="false">I236+I239+I242+I245</f>
        <v>39025</v>
      </c>
      <c r="J249" s="25" t="n">
        <f aca="false">J236+J239+J242+J245</f>
        <v>40775</v>
      </c>
      <c r="K249" s="25" t="n">
        <f aca="false">K236+K239+K242+K245</f>
        <v>41650</v>
      </c>
      <c r="L249" s="25" t="n">
        <f aca="false">L236+L239+L242+L245</f>
        <v>42000</v>
      </c>
      <c r="M249" s="25" t="n">
        <f aca="false">M236+M239+M242+M245</f>
        <v>42000</v>
      </c>
      <c r="N249" s="25" t="n">
        <f aca="false">N236+N239+N242+N245</f>
        <v>42000</v>
      </c>
    </row>
    <row r="250" customFormat="false" ht="15" hidden="false" customHeight="false" outlineLevel="0" collapsed="false">
      <c r="B250" s="9" t="s">
        <v>86</v>
      </c>
      <c r="E250" s="25" t="n">
        <f aca="false">E248-D248</f>
        <v>20000</v>
      </c>
      <c r="F250" s="25" t="n">
        <f aca="false">F248-E248</f>
        <v>20000</v>
      </c>
      <c r="G250" s="25" t="n">
        <f aca="false">G248-F248</f>
        <v>20000</v>
      </c>
      <c r="H250" s="25" t="n">
        <f aca="false">H248-G248</f>
        <v>0</v>
      </c>
      <c r="I250" s="25" t="n">
        <f aca="false">I248-H248</f>
        <v>0</v>
      </c>
      <c r="J250" s="25" t="n">
        <f aca="false">J248-I248</f>
        <v>0</v>
      </c>
      <c r="K250" s="25" t="n">
        <f aca="false">K248-J248</f>
        <v>0</v>
      </c>
      <c r="L250" s="25" t="n">
        <f aca="false">L248-K248</f>
        <v>0</v>
      </c>
      <c r="M250" s="25" t="n">
        <f aca="false">M248-L248</f>
        <v>0</v>
      </c>
      <c r="N250" s="25" t="n">
        <f aca="false">N248-M248</f>
        <v>0</v>
      </c>
    </row>
    <row r="251" customFormat="false" ht="15" hidden="false" customHeight="false" outlineLevel="0" collapsed="false">
      <c r="B251" s="9" t="s">
        <v>87</v>
      </c>
      <c r="E251" s="25" t="n">
        <f aca="false">(E248+D248)/2</f>
        <v>70000</v>
      </c>
      <c r="F251" s="25" t="n">
        <f aca="false">(F248+E248)/2</f>
        <v>90000</v>
      </c>
      <c r="G251" s="25" t="n">
        <f aca="false">(G248+F248)/2</f>
        <v>110000</v>
      </c>
      <c r="H251" s="25" t="n">
        <f aca="false">(H248+G248)/2</f>
        <v>120000</v>
      </c>
      <c r="I251" s="25" t="n">
        <f aca="false">(I248+H248)/2</f>
        <v>120000</v>
      </c>
      <c r="J251" s="25" t="n">
        <f aca="false">(J248+I248)/2</f>
        <v>120000</v>
      </c>
      <c r="K251" s="25" t="n">
        <f aca="false">(K248+J248)/2</f>
        <v>120000</v>
      </c>
      <c r="L251" s="25" t="n">
        <f aca="false">(L248+K248)/2</f>
        <v>120000</v>
      </c>
      <c r="M251" s="25" t="n">
        <f aca="false">(M248+L248)/2</f>
        <v>120000</v>
      </c>
      <c r="N251" s="25" t="n">
        <f aca="false">(N248+M248)/2</f>
        <v>120000</v>
      </c>
    </row>
    <row r="252" customFormat="false" ht="15" hidden="false" customHeight="false" outlineLevel="0" collapsed="false">
      <c r="B252" s="9" t="s">
        <v>88</v>
      </c>
      <c r="E252" s="25" t="n">
        <f aca="false">(E249+D249)/2</f>
        <v>18112.5</v>
      </c>
      <c r="F252" s="25" t="n">
        <f aca="false">(F249+E249)/2</f>
        <v>23187.5</v>
      </c>
      <c r="G252" s="25" t="n">
        <f aca="false">(G249+F249)/2</f>
        <v>29050</v>
      </c>
      <c r="H252" s="25" t="n">
        <f aca="false">(H249+G249)/2</f>
        <v>34212.5</v>
      </c>
      <c r="I252" s="25" t="n">
        <f aca="false">(I249+H249)/2</f>
        <v>37625</v>
      </c>
      <c r="J252" s="25" t="n">
        <f aca="false">(J249+I249)/2</f>
        <v>39900</v>
      </c>
      <c r="K252" s="25" t="n">
        <f aca="false">(K249+J249)/2</f>
        <v>41212.5</v>
      </c>
      <c r="L252" s="25" t="n">
        <f aca="false">(L249+K249)/2</f>
        <v>41825</v>
      </c>
      <c r="M252" s="25" t="n">
        <f aca="false">(M249+L249)/2</f>
        <v>42000</v>
      </c>
      <c r="N252" s="25" t="n">
        <f aca="false">(N249+M249)/2</f>
        <v>42000</v>
      </c>
    </row>
    <row r="253" customFormat="false" ht="15" hidden="false" customHeight="false" outlineLevel="0" collapsed="false">
      <c r="B253" s="9" t="s">
        <v>89</v>
      </c>
      <c r="E253" s="17" t="n">
        <f aca="false">E249/E248</f>
        <v>0.2559375</v>
      </c>
      <c r="F253" s="17" t="n">
        <f aca="false">F249/F248</f>
        <v>0.259</v>
      </c>
      <c r="G253" s="17" t="n">
        <f aca="false">G249/G248</f>
        <v>0.268333333333333</v>
      </c>
      <c r="H253" s="17" t="n">
        <f aca="false">H249/H248</f>
        <v>0.301875</v>
      </c>
      <c r="I253" s="17" t="n">
        <f aca="false">I249/I248</f>
        <v>0.325208333333333</v>
      </c>
      <c r="J253" s="17" t="n">
        <f aca="false">J249/J248</f>
        <v>0.339791666666667</v>
      </c>
      <c r="K253" s="17" t="n">
        <f aca="false">K249/K248</f>
        <v>0.347083333333333</v>
      </c>
      <c r="L253" s="17" t="n">
        <f aca="false">L249/L248</f>
        <v>0.35</v>
      </c>
      <c r="M253" s="17" t="n">
        <f aca="false">M249/M248</f>
        <v>0.35</v>
      </c>
      <c r="N253" s="17" t="n">
        <f aca="false">N249/N248</f>
        <v>0.35</v>
      </c>
    </row>
    <row r="254" customFormat="false" ht="15" hidden="false" customHeight="false" outlineLevel="0" collapsed="false">
      <c r="B254" s="9" t="s">
        <v>90</v>
      </c>
      <c r="E254" s="18" t="n">
        <f aca="false">$C$227*(1+Inputs!$C$26)^(E$233-1)</f>
        <v>70</v>
      </c>
      <c r="F254" s="18" t="n">
        <f aca="false">$C$227*(1+Inputs!$C$26)^(F$233-1)</f>
        <v>71.4</v>
      </c>
      <c r="G254" s="18" t="n">
        <f aca="false">$C$227*(1+Inputs!$C$26)^(G$233-1)</f>
        <v>72.828</v>
      </c>
      <c r="H254" s="18" t="n">
        <f aca="false">$C$227*(1+Inputs!$C$26)^(H$233-1)</f>
        <v>74.28456</v>
      </c>
      <c r="I254" s="18" t="n">
        <f aca="false">$C$227*(1+Inputs!$C$26)^(I$233-1)</f>
        <v>75.7702512</v>
      </c>
      <c r="J254" s="18" t="n">
        <f aca="false">$C$227*(1+Inputs!$C$26)^(J$233-1)</f>
        <v>77.285656224</v>
      </c>
      <c r="K254" s="18" t="n">
        <f aca="false">$C$227*(1+Inputs!$C$26)^(K$233-1)</f>
        <v>78.83136934848</v>
      </c>
      <c r="L254" s="18" t="n">
        <f aca="false">$C$227*(1+Inputs!$C$26)^(L$233-1)</f>
        <v>80.4079967354496</v>
      </c>
      <c r="M254" s="18" t="n">
        <f aca="false">$C$227*(1+Inputs!$C$26)^(M$233-1)</f>
        <v>82.0161566701586</v>
      </c>
      <c r="N254" s="18" t="n">
        <f aca="false">$C$227*(1+Inputs!$C$26)^(N$233-1)</f>
        <v>83.6564798035618</v>
      </c>
    </row>
    <row r="255" customFormat="false" ht="15" hidden="false" customHeight="false" outlineLevel="0" collapsed="false">
      <c r="B255" s="9" t="s">
        <v>91</v>
      </c>
      <c r="E255" s="18" t="n">
        <f aca="false">E252*E254*12/1000000</f>
        <v>15.2145</v>
      </c>
      <c r="F255" s="18" t="n">
        <f aca="false">F252*F254*12/1000000</f>
        <v>19.86705</v>
      </c>
      <c r="G255" s="18" t="n">
        <f aca="false">G252*G254*12/1000000</f>
        <v>25.3878408</v>
      </c>
      <c r="H255" s="18" t="n">
        <f aca="false">H252*H254*12/1000000</f>
        <v>30.497526108</v>
      </c>
      <c r="I255" s="18" t="n">
        <f aca="false">I252*I254*12/1000000</f>
        <v>34.2102684168</v>
      </c>
      <c r="J255" s="18" t="n">
        <f aca="false">J252*J254*12/1000000</f>
        <v>37.0043722000512</v>
      </c>
      <c r="K255" s="18" t="n">
        <f aca="false">K252*K254*12/1000000</f>
        <v>38.9860537112908</v>
      </c>
      <c r="L255" s="18" t="n">
        <f aca="false">L252*L254*12/1000000</f>
        <v>40.3567735615222</v>
      </c>
      <c r="M255" s="18" t="n">
        <f aca="false">M252*M254*12/1000000</f>
        <v>41.3361429617599</v>
      </c>
      <c r="N255" s="18" t="n">
        <f aca="false">N252*N254*12/1000000</f>
        <v>42.1628658209951</v>
      </c>
    </row>
    <row r="256" customFormat="false" ht="15" hidden="false" customHeight="false" outlineLevel="0" collapsed="false">
      <c r="B256" s="9" t="s">
        <v>92</v>
      </c>
      <c r="E256" s="18" t="n">
        <f aca="false">E252*$C$228*(1+Inputs!$C$31)^(E$233-1)*12/1000000</f>
        <v>3.9123</v>
      </c>
      <c r="F256" s="18" t="n">
        <f aca="false">F252*$C$228*(1+Inputs!$C$31)^(F$233-1)*12/1000000</f>
        <v>5.1337125</v>
      </c>
      <c r="G256" s="18" t="n">
        <f aca="false">G252*$C$228*(1+Inputs!$C$31)^(G$233-1)*12/1000000</f>
        <v>6.59246175</v>
      </c>
      <c r="H256" s="18" t="n">
        <f aca="false">H252*$C$228*(1+Inputs!$C$31)^(H$233-1)*12/1000000</f>
        <v>7.9581140296875</v>
      </c>
      <c r="I256" s="18" t="n">
        <f aca="false">I252*$C$228*(1+Inputs!$C$31)^(I$233-1)*12/1000000</f>
        <v>8.97068736210937</v>
      </c>
      <c r="J256" s="18" t="n">
        <f aca="false">J252*$C$228*(1+Inputs!$C$31)^(J$233-1)*12/1000000</f>
        <v>9.75092854197656</v>
      </c>
      <c r="K256" s="18" t="n">
        <f aca="false">K252*$C$228*(1+Inputs!$C$31)^(K$233-1)*12/1000000</f>
        <v>10.3234748395893</v>
      </c>
      <c r="L256" s="18" t="n">
        <f aca="false">L252*$C$228*(1+Inputs!$C$31)^(L$233-1)*12/1000000</f>
        <v>10.7388248357894</v>
      </c>
      <c r="M256" s="18" t="n">
        <f aca="false">M252*$C$228*(1+Inputs!$C$31)^(M$233-1)*12/1000000</f>
        <v>11.05335108621</v>
      </c>
      <c r="N256" s="18" t="n">
        <f aca="false">N252*$C$228*(1+Inputs!$C$31)^(N$233-1)*12/1000000</f>
        <v>11.3296848633652</v>
      </c>
    </row>
    <row r="257" customFormat="false" ht="15" hidden="false" customHeight="false" outlineLevel="0" collapsed="false">
      <c r="B257" s="9" t="s">
        <v>93</v>
      </c>
      <c r="E257" s="18" t="n">
        <f aca="false">E251*Inputs!$C$29*(1+Inputs!$C$31)^(E$233-1)*12/1000000</f>
        <v>2.52</v>
      </c>
      <c r="F257" s="18" t="n">
        <f aca="false">F251*Inputs!$C$29*(1+Inputs!$C$31)^(F$233-1)*12/1000000</f>
        <v>3.321</v>
      </c>
      <c r="G257" s="18" t="n">
        <f aca="false">G251*Inputs!$C$29*(1+Inputs!$C$31)^(G$233-1)*12/1000000</f>
        <v>4.160475</v>
      </c>
      <c r="H257" s="18" t="n">
        <f aca="false">H251*Inputs!$C$29*(1+Inputs!$C$31)^(H$233-1)*12/1000000</f>
        <v>4.6521675</v>
      </c>
      <c r="I257" s="18" t="n">
        <f aca="false">I251*Inputs!$C$29*(1+Inputs!$C$31)^(I$233-1)*12/1000000</f>
        <v>4.7684716875</v>
      </c>
      <c r="J257" s="18" t="n">
        <f aca="false">J251*Inputs!$C$29*(1+Inputs!$C$31)^(J$233-1)*12/1000000</f>
        <v>4.8876834796875</v>
      </c>
      <c r="K257" s="18" t="n">
        <f aca="false">K251*Inputs!$C$29*(1+Inputs!$C$31)^(K$233-1)*12/1000000</f>
        <v>5.00987556667969</v>
      </c>
      <c r="L257" s="18" t="n">
        <f aca="false">L251*Inputs!$C$29*(1+Inputs!$C$31)^(L$233-1)*12/1000000</f>
        <v>5.13512245584668</v>
      </c>
      <c r="M257" s="18" t="n">
        <f aca="false">M251*Inputs!$C$29*(1+Inputs!$C$31)^(M$233-1)*12/1000000</f>
        <v>5.26350051724284</v>
      </c>
      <c r="N257" s="18" t="n">
        <f aca="false">N251*Inputs!$C$29*(1+Inputs!$C$31)^(N$233-1)*12/1000000</f>
        <v>5.39508803017391</v>
      </c>
    </row>
    <row r="258" customFormat="false" ht="15" hidden="false" customHeight="false" outlineLevel="0" collapsed="false">
      <c r="B258" s="9" t="s">
        <v>94</v>
      </c>
      <c r="E258" s="18" t="n">
        <f aca="false">$C$229*(1+Inputs!$C$32)^(E$233-1)</f>
        <v>4</v>
      </c>
      <c r="F258" s="18" t="n">
        <f aca="false">$C$229*(1+Inputs!$C$32)^(F$233-1)</f>
        <v>4.12</v>
      </c>
      <c r="G258" s="18" t="n">
        <f aca="false">$C$229*(1+Inputs!$C$32)^(G$233-1)</f>
        <v>4.2436</v>
      </c>
      <c r="H258" s="18" t="n">
        <f aca="false">$C$229*(1+Inputs!$C$32)^(H$233-1)</f>
        <v>4.370908</v>
      </c>
      <c r="I258" s="18" t="n">
        <f aca="false">$C$229*(1+Inputs!$C$32)^(I$233-1)</f>
        <v>4.50203524</v>
      </c>
      <c r="J258" s="18" t="n">
        <f aca="false">$C$229*(1+Inputs!$C$32)^(J$233-1)</f>
        <v>4.6370962972</v>
      </c>
      <c r="K258" s="18" t="n">
        <f aca="false">$C$229*(1+Inputs!$C$32)^(K$233-1)</f>
        <v>4.776209186116</v>
      </c>
      <c r="L258" s="18" t="n">
        <f aca="false">$C$229*(1+Inputs!$C$32)^(L$233-1)</f>
        <v>4.91949546169948</v>
      </c>
      <c r="M258" s="18" t="n">
        <f aca="false">$C$229*(1+Inputs!$C$32)^(M$233-1)</f>
        <v>5.06708032555047</v>
      </c>
      <c r="N258" s="18" t="n">
        <f aca="false">$C$229*(1+Inputs!$C$32)^(N$233-1)</f>
        <v>5.21909273531698</v>
      </c>
    </row>
    <row r="259" customFormat="false" ht="15" hidden="false" customHeight="false" outlineLevel="0" collapsed="false">
      <c r="B259" s="26" t="s">
        <v>95</v>
      </c>
      <c r="E259" s="27" t="n">
        <f aca="false">E255-E256-E257-E258</f>
        <v>4.7822</v>
      </c>
      <c r="F259" s="27" t="n">
        <f aca="false">F255-F256-F257-F258</f>
        <v>7.2923375</v>
      </c>
      <c r="G259" s="27" t="n">
        <f aca="false">G255-G256-G257-G258</f>
        <v>10.39130405</v>
      </c>
      <c r="H259" s="27" t="n">
        <f aca="false">H255-H256-H257-H258</f>
        <v>13.5163365783125</v>
      </c>
      <c r="I259" s="27" t="n">
        <f aca="false">I255-I256-I257-I258</f>
        <v>15.9690741271906</v>
      </c>
      <c r="J259" s="27" t="n">
        <f aca="false">J255-J256-J257-J258</f>
        <v>17.7286638811872</v>
      </c>
      <c r="K259" s="27" t="n">
        <f aca="false">K255-K256-K257-K258</f>
        <v>18.8764941189058</v>
      </c>
      <c r="L259" s="27" t="n">
        <f aca="false">L255-L256-L257-L258</f>
        <v>19.5633308081866</v>
      </c>
      <c r="M259" s="27" t="n">
        <f aca="false">M255-M256-M257-M258</f>
        <v>19.9522110327567</v>
      </c>
      <c r="N259" s="27" t="n">
        <f aca="false">N255-N256-N257-N258</f>
        <v>20.219000192139</v>
      </c>
    </row>
    <row r="260" customFormat="false" ht="15" hidden="false" customHeight="false" outlineLevel="0" collapsed="false">
      <c r="B260" s="9" t="s">
        <v>96</v>
      </c>
      <c r="E260" s="25" t="n">
        <f aca="false">E249-D249</f>
        <v>4725</v>
      </c>
      <c r="F260" s="25" t="n">
        <f aca="false">F249-E249</f>
        <v>5425</v>
      </c>
      <c r="G260" s="25" t="n">
        <f aca="false">G249-F249</f>
        <v>6300</v>
      </c>
      <c r="H260" s="25" t="n">
        <f aca="false">H249-G249</f>
        <v>4025</v>
      </c>
      <c r="I260" s="25" t="n">
        <f aca="false">I249-H249</f>
        <v>2800</v>
      </c>
      <c r="J260" s="25" t="n">
        <f aca="false">J249-I249</f>
        <v>1750</v>
      </c>
      <c r="K260" s="25" t="n">
        <f aca="false">K249-J249</f>
        <v>875</v>
      </c>
      <c r="L260" s="25" t="n">
        <f aca="false">L249-K249</f>
        <v>350</v>
      </c>
      <c r="M260" s="25" t="n">
        <f aca="false">M249-L249</f>
        <v>0</v>
      </c>
      <c r="N260" s="25" t="n">
        <f aca="false">N249-M249</f>
        <v>0</v>
      </c>
    </row>
    <row r="261" customFormat="false" ht="15" hidden="false" customHeight="false" outlineLevel="0" collapsed="false">
      <c r="B261" s="9" t="s">
        <v>97</v>
      </c>
      <c r="E261" s="25" t="n">
        <f aca="false">E252*$C$230*12</f>
        <v>2825.55</v>
      </c>
      <c r="F261" s="25" t="n">
        <f aca="false">F252*$C$230*12</f>
        <v>3617.25</v>
      </c>
      <c r="G261" s="25" t="n">
        <f aca="false">G252*$C$230*12</f>
        <v>4531.8</v>
      </c>
      <c r="H261" s="25" t="n">
        <f aca="false">H252*$C$230*12</f>
        <v>5337.15</v>
      </c>
      <c r="I261" s="25" t="n">
        <f aca="false">I252*$C$230*12</f>
        <v>5869.5</v>
      </c>
      <c r="J261" s="25" t="n">
        <f aca="false">J252*$C$230*12</f>
        <v>6224.4</v>
      </c>
      <c r="K261" s="25" t="n">
        <f aca="false">K252*$C$230*12</f>
        <v>6429.15</v>
      </c>
      <c r="L261" s="25" t="n">
        <f aca="false">L252*$C$230*12</f>
        <v>6524.7</v>
      </c>
      <c r="M261" s="25" t="n">
        <f aca="false">M252*$C$230*12</f>
        <v>6552</v>
      </c>
      <c r="N261" s="25" t="n">
        <f aca="false">N252*$C$230*12</f>
        <v>6552</v>
      </c>
    </row>
    <row r="262" customFormat="false" ht="15" hidden="false" customHeight="false" outlineLevel="0" collapsed="false">
      <c r="B262" s="9" t="s">
        <v>98</v>
      </c>
      <c r="E262" s="25" t="n">
        <f aca="false">E260+E261</f>
        <v>7550.55</v>
      </c>
      <c r="F262" s="25" t="n">
        <f aca="false">F260+F261</f>
        <v>9042.25</v>
      </c>
      <c r="G262" s="25" t="n">
        <f aca="false">G260+G261</f>
        <v>10831.8</v>
      </c>
      <c r="H262" s="25" t="n">
        <f aca="false">H260+H261</f>
        <v>9362.15</v>
      </c>
      <c r="I262" s="25" t="n">
        <f aca="false">I260+I261</f>
        <v>8669.5</v>
      </c>
      <c r="J262" s="25" t="n">
        <f aca="false">J260+J261</f>
        <v>7974.4</v>
      </c>
      <c r="K262" s="25" t="n">
        <f aca="false">K260+K261</f>
        <v>7304.15</v>
      </c>
      <c r="L262" s="25" t="n">
        <f aca="false">L260+L261</f>
        <v>6874.7</v>
      </c>
      <c r="M262" s="25" t="n">
        <f aca="false">M260+M261</f>
        <v>6552</v>
      </c>
      <c r="N262" s="25" t="n">
        <f aca="false">N260+N261</f>
        <v>6552</v>
      </c>
    </row>
    <row r="263" customFormat="false" ht="15" hidden="false" customHeight="false" outlineLevel="0" collapsed="false">
      <c r="B263" s="9" t="s">
        <v>99</v>
      </c>
      <c r="E263" s="28" t="n">
        <f aca="false">(1+Inputs!$C$12)^(E$233-1)</f>
        <v>1</v>
      </c>
      <c r="F263" s="28" t="n">
        <f aca="false">(1+Inputs!$C$12)^(F$233-1)</f>
        <v>1.03</v>
      </c>
      <c r="G263" s="28" t="n">
        <f aca="false">(1+Inputs!$C$12)^(G$233-1)</f>
        <v>1.0609</v>
      </c>
      <c r="H263" s="28" t="n">
        <f aca="false">(1+Inputs!$C$12)^(H$233-1)</f>
        <v>1.092727</v>
      </c>
      <c r="I263" s="28" t="n">
        <f aca="false">(1+Inputs!$C$12)^(I$233-1)</f>
        <v>1.12550881</v>
      </c>
      <c r="J263" s="28" t="n">
        <f aca="false">(1+Inputs!$C$12)^(J$233-1)</f>
        <v>1.1592740743</v>
      </c>
      <c r="K263" s="28" t="n">
        <f aca="false">(1+Inputs!$C$12)^(K$233-1)</f>
        <v>1.194052296529</v>
      </c>
      <c r="L263" s="28" t="n">
        <f aca="false">(1+Inputs!$C$12)^(L$233-1)</f>
        <v>1.22987386542487</v>
      </c>
      <c r="M263" s="28" t="n">
        <f aca="false">(1+Inputs!$C$12)^(M$233-1)</f>
        <v>1.26677008138762</v>
      </c>
      <c r="N263" s="28" t="n">
        <f aca="false">(1+Inputs!$C$12)^(N$233-1)</f>
        <v>1.30477318382925</v>
      </c>
    </row>
    <row r="264" customFormat="false" ht="15" hidden="false" customHeight="false" outlineLevel="0" collapsed="false">
      <c r="B264" s="9" t="s">
        <v>100</v>
      </c>
      <c r="E264" s="18" t="n">
        <f aca="false">E250*$C$231*E263/1000000</f>
        <v>23</v>
      </c>
      <c r="F264" s="18" t="n">
        <f aca="false">F250*$C$231*F263/1000000</f>
        <v>23.69</v>
      </c>
      <c r="G264" s="18" t="n">
        <f aca="false">G250*$C$231*G263/1000000</f>
        <v>24.4007</v>
      </c>
      <c r="H264" s="18" t="n">
        <f aca="false">H250*$C$231*H263/1000000</f>
        <v>0</v>
      </c>
      <c r="I264" s="18" t="n">
        <f aca="false">I250*$C$231*I263/1000000</f>
        <v>0</v>
      </c>
      <c r="J264" s="18" t="n">
        <f aca="false">J250*$C$231*J263/1000000</f>
        <v>0</v>
      </c>
      <c r="K264" s="18" t="n">
        <f aca="false">K250*$C$231*K263/1000000</f>
        <v>0</v>
      </c>
      <c r="L264" s="18" t="n">
        <f aca="false">L250*$C$231*L263/1000000</f>
        <v>0</v>
      </c>
      <c r="M264" s="18" t="n">
        <f aca="false">M250*$C$231*M263/1000000</f>
        <v>0</v>
      </c>
      <c r="N264" s="18" t="n">
        <f aca="false">N250*$C$231*N263/1000000</f>
        <v>0</v>
      </c>
    </row>
    <row r="265" customFormat="false" ht="15" hidden="false" customHeight="false" outlineLevel="0" collapsed="false">
      <c r="B265" s="9" t="s">
        <v>101</v>
      </c>
      <c r="E265" s="18" t="n">
        <f aca="false">(MAX(E260,0)*Inputs!$C$13+E261*Inputs!$C$14)*E263/1000000</f>
        <v>3.87261</v>
      </c>
      <c r="F265" s="18" t="n">
        <f aca="false">(MAX(F260,0)*Inputs!$C$13+F261*Inputs!$C$14)*F263/1000000</f>
        <v>4.6565785</v>
      </c>
      <c r="G265" s="18" t="n">
        <f aca="false">(MAX(G260,0)*Inputs!$C$13+G261*Inputs!$C$14)*G263/1000000</f>
        <v>5.640126324</v>
      </c>
      <c r="H265" s="18" t="n">
        <f aca="false">(MAX(H260,0)*Inputs!$C$13+H261*Inputs!$C$14)*H263/1000000</f>
        <v>4.24516790411</v>
      </c>
      <c r="I265" s="18" t="n">
        <f aca="false">(MAX(I260,0)*Inputs!$C$13+I261*Inputs!$C$14)*I263/1000000</f>
        <v>3.527232059659</v>
      </c>
      <c r="J265" s="18" t="n">
        <f aca="false">(MAX(J260,0)*Inputs!$C$13+J261*Inputs!$C$14)*J263/1000000</f>
        <v>2.86326785063208</v>
      </c>
      <c r="K265" s="18" t="n">
        <f aca="false">(MAX(K260,0)*Inputs!$C$13+K261*Inputs!$C$14)*K263/1000000</f>
        <v>2.2667052960699</v>
      </c>
      <c r="L265" s="18" t="n">
        <f aca="false">(MAX(L260,0)*Inputs!$C$13+L261*Inputs!$C$14)*L263/1000000</f>
        <v>1.90623069897662</v>
      </c>
      <c r="M265" s="18" t="n">
        <f aca="false">(MAX(M260,0)*Inputs!$C$13+M261*Inputs!$C$14)*M263/1000000</f>
        <v>1.65997551465033</v>
      </c>
      <c r="N265" s="18" t="n">
        <f aca="false">(MAX(N260,0)*Inputs!$C$13+N261*Inputs!$C$14)*N263/1000000</f>
        <v>1.70977478008984</v>
      </c>
    </row>
    <row r="266" customFormat="false" ht="15" hidden="false" customHeight="false" outlineLevel="0" collapsed="false">
      <c r="B266" s="9" t="s">
        <v>102</v>
      </c>
      <c r="E266" s="18" t="n">
        <f aca="false">E248*Inputs!$C$15*E263/1000000</f>
        <v>1.2</v>
      </c>
      <c r="F266" s="18" t="n">
        <f aca="false">F248*Inputs!$C$15*F263/1000000</f>
        <v>1.545</v>
      </c>
      <c r="G266" s="18" t="n">
        <f aca="false">G248*Inputs!$C$15*G263/1000000</f>
        <v>1.90962</v>
      </c>
      <c r="H266" s="18" t="n">
        <f aca="false">H248*Inputs!$C$15*H263/1000000</f>
        <v>1.9669086</v>
      </c>
      <c r="I266" s="18" t="n">
        <f aca="false">I248*Inputs!$C$15*I263/1000000</f>
        <v>2.025915858</v>
      </c>
      <c r="J266" s="18" t="n">
        <f aca="false">J248*Inputs!$C$15*J263/1000000</f>
        <v>2.08669333374</v>
      </c>
      <c r="K266" s="18" t="n">
        <f aca="false">K248*Inputs!$C$15*K263/1000000</f>
        <v>2.1492941337522</v>
      </c>
      <c r="L266" s="18" t="n">
        <f aca="false">L248*Inputs!$C$15*L263/1000000</f>
        <v>2.21377295776477</v>
      </c>
      <c r="M266" s="18" t="n">
        <f aca="false">M248*Inputs!$C$15*M263/1000000</f>
        <v>2.28018614649771</v>
      </c>
      <c r="N266" s="18" t="n">
        <f aca="false">N248*Inputs!$C$15*N263/1000000</f>
        <v>2.34859173089264</v>
      </c>
    </row>
    <row r="267" customFormat="false" ht="15" hidden="false" customHeight="false" outlineLevel="0" collapsed="false">
      <c r="B267" s="26" t="s">
        <v>103</v>
      </c>
      <c r="E267" s="27" t="n">
        <f aca="false">E259-E264-E265-E266</f>
        <v>-23.29041</v>
      </c>
      <c r="F267" s="27" t="n">
        <f aca="false">F259-F264-F265-F266</f>
        <v>-22.599241</v>
      </c>
      <c r="G267" s="27" t="n">
        <f aca="false">G259-G264-G265-G266</f>
        <v>-21.559142274</v>
      </c>
      <c r="H267" s="27" t="n">
        <f aca="false">H259-H264-H265-H266</f>
        <v>7.30426007420251</v>
      </c>
      <c r="I267" s="27" t="n">
        <f aca="false">I259-I264-I265-I266</f>
        <v>10.4159262095316</v>
      </c>
      <c r="J267" s="27" t="n">
        <f aca="false">J259-J264-J265-J266</f>
        <v>12.7787026968151</v>
      </c>
      <c r="K267" s="27" t="n">
        <f aca="false">K259-K264-K265-K266</f>
        <v>14.4604946890837</v>
      </c>
      <c r="L267" s="27" t="n">
        <f aca="false">L259-L264-L265-L266</f>
        <v>15.4433271514452</v>
      </c>
      <c r="M267" s="27" t="n">
        <f aca="false">M259-M264-M265-M266</f>
        <v>16.0120493716086</v>
      </c>
      <c r="N267" s="27" t="n">
        <f aca="false">N259-N264-N265-N266</f>
        <v>16.1606336811565</v>
      </c>
    </row>
    <row r="268" customFormat="false" ht="15" hidden="false" customHeight="false" outlineLevel="0" collapsed="false">
      <c r="B268" s="9" t="s">
        <v>104</v>
      </c>
      <c r="C268" s="18" t="n">
        <f aca="false">Inputs!$C$42*(1+Inputs!$C$43)</f>
        <v>132.6</v>
      </c>
    </row>
    <row r="269" customFormat="false" ht="15" hidden="false" customHeight="false" outlineLevel="0" collapsed="false">
      <c r="B269" s="26" t="s">
        <v>105</v>
      </c>
      <c r="C269" s="27" t="n">
        <f aca="false">N259*$C$232*(1-Inputs!$C$45)</f>
        <v>278.820012649597</v>
      </c>
    </row>
    <row r="270" customFormat="false" ht="15" hidden="false" customHeight="false" outlineLevel="0" collapsed="false">
      <c r="B270" s="26" t="s">
        <v>106</v>
      </c>
      <c r="D270" s="27" t="n">
        <f aca="false">-$C$268</f>
        <v>-132.6</v>
      </c>
      <c r="E270" s="27" t="n">
        <f aca="false">E267</f>
        <v>-23.29041</v>
      </c>
      <c r="F270" s="27" t="n">
        <f aca="false">F267</f>
        <v>-22.599241</v>
      </c>
      <c r="G270" s="27" t="n">
        <f aca="false">G267</f>
        <v>-21.559142274</v>
      </c>
      <c r="H270" s="27" t="n">
        <f aca="false">H267</f>
        <v>7.30426007420251</v>
      </c>
      <c r="I270" s="27" t="n">
        <f aca="false">I267</f>
        <v>10.4159262095316</v>
      </c>
      <c r="J270" s="27" t="n">
        <f aca="false">J267</f>
        <v>12.7787026968151</v>
      </c>
      <c r="K270" s="27" t="n">
        <f aca="false">K267</f>
        <v>14.4604946890837</v>
      </c>
      <c r="L270" s="27" t="n">
        <f aca="false">L267</f>
        <v>15.4433271514452</v>
      </c>
      <c r="M270" s="27" t="n">
        <f aca="false">M267</f>
        <v>16.0120493716086</v>
      </c>
      <c r="N270" s="27" t="n">
        <f aca="false">N267+$C$269</f>
        <v>294.980646330754</v>
      </c>
    </row>
    <row r="272" customFormat="false" ht="15" hidden="false" customHeight="false" outlineLevel="0" collapsed="false">
      <c r="B272" s="26" t="s">
        <v>107</v>
      </c>
      <c r="C272" s="29" t="n">
        <f aca="false">IRR(D270:N270,0.08)</f>
        <v>0.0741334676856787</v>
      </c>
    </row>
    <row r="273" customFormat="false" ht="15" hidden="false" customHeight="false" outlineLevel="0" collapsed="false">
      <c r="B273" s="9" t="s">
        <v>108</v>
      </c>
      <c r="C273" s="30" t="n">
        <f aca="false">SUMIF(D270:N270,"&gt;0")/-SUMIF(D270:N270,"&lt;0")</f>
        <v>1.85652410317093</v>
      </c>
    </row>
    <row r="274" customFormat="false" ht="15" hidden="false" customHeight="false" outlineLevel="0" collapsed="false">
      <c r="B274" s="9" t="s">
        <v>109</v>
      </c>
      <c r="C274" s="18" t="n">
        <f aca="false">SUM(E264:N264)</f>
        <v>71.0907</v>
      </c>
    </row>
    <row r="275" customFormat="false" ht="15" hidden="false" customHeight="false" outlineLevel="0" collapsed="false">
      <c r="B275" s="9" t="s">
        <v>110</v>
      </c>
      <c r="C275" s="18" t="n">
        <f aca="false">N259</f>
        <v>20.219000192139</v>
      </c>
    </row>
    <row r="276" customFormat="false" ht="15" hidden="false" customHeight="false" outlineLevel="0" collapsed="false">
      <c r="B276" s="9" t="s">
        <v>111</v>
      </c>
      <c r="C276" s="17" t="n">
        <f aca="false">N253</f>
        <v>0.35</v>
      </c>
    </row>
    <row r="278" customFormat="false" ht="15" hidden="false" customHeight="false" outlineLevel="0" collapsed="false">
      <c r="B278" s="7" t="s">
        <v>138</v>
      </c>
      <c r="C278" s="8"/>
      <c r="D278" s="8"/>
      <c r="E278" s="8"/>
      <c r="F278" s="8"/>
      <c r="G278" s="8"/>
      <c r="H278" s="8"/>
      <c r="I278" s="8"/>
      <c r="J278" s="8"/>
      <c r="K278" s="8"/>
      <c r="L278" s="8"/>
      <c r="M278" s="8"/>
      <c r="N278" s="8"/>
    </row>
    <row r="279" customFormat="false" ht="15" hidden="false" customHeight="false" outlineLevel="0" collapsed="false">
      <c r="B279" s="9" t="s">
        <v>50</v>
      </c>
      <c r="C279" s="13" t="n">
        <v>0.35</v>
      </c>
    </row>
    <row r="280" customFormat="false" ht="15" hidden="false" customHeight="false" outlineLevel="0" collapsed="false">
      <c r="B280" s="9" t="s">
        <v>64</v>
      </c>
      <c r="C280" s="18" t="n">
        <f aca="false">Inputs!$C$25</f>
        <v>70</v>
      </c>
    </row>
    <row r="281" customFormat="false" ht="15" hidden="false" customHeight="false" outlineLevel="0" collapsed="false">
      <c r="B281" s="9" t="s">
        <v>65</v>
      </c>
      <c r="C281" s="18" t="n">
        <f aca="false">Inputs!$C$28</f>
        <v>18</v>
      </c>
    </row>
    <row r="282" customFormat="false" ht="15" hidden="false" customHeight="false" outlineLevel="0" collapsed="false">
      <c r="B282" s="9" t="s">
        <v>66</v>
      </c>
      <c r="C282" s="18" t="n">
        <f aca="false">Inputs!$C$30</f>
        <v>4</v>
      </c>
    </row>
    <row r="283" customFormat="false" ht="15" hidden="false" customHeight="false" outlineLevel="0" collapsed="false">
      <c r="B283" s="9" t="s">
        <v>67</v>
      </c>
      <c r="C283" s="19" t="n">
        <f aca="false">Inputs!$C$27</f>
        <v>0.013</v>
      </c>
    </row>
    <row r="284" customFormat="false" ht="15" hidden="false" customHeight="false" outlineLevel="0" collapsed="false">
      <c r="B284" s="9" t="s">
        <v>68</v>
      </c>
      <c r="C284" s="12" t="n">
        <v>1450</v>
      </c>
    </row>
    <row r="285" customFormat="false" ht="15" hidden="false" customHeight="false" outlineLevel="0" collapsed="false">
      <c r="B285" s="9" t="s">
        <v>57</v>
      </c>
      <c r="C285" s="21" t="n">
        <f aca="false">Inputs!$C$44</f>
        <v>14</v>
      </c>
    </row>
    <row r="286" customFormat="false" ht="15" hidden="false" customHeight="false" outlineLevel="0" collapsed="false">
      <c r="B286" s="22" t="s">
        <v>69</v>
      </c>
      <c r="C286" s="23" t="s">
        <v>70</v>
      </c>
      <c r="D286" s="23" t="n">
        <v>0</v>
      </c>
      <c r="E286" s="23" t="n">
        <v>1</v>
      </c>
      <c r="F286" s="23" t="n">
        <v>2</v>
      </c>
      <c r="G286" s="23" t="n">
        <v>3</v>
      </c>
      <c r="H286" s="23" t="n">
        <v>4</v>
      </c>
      <c r="I286" s="23" t="n">
        <v>5</v>
      </c>
      <c r="J286" s="23" t="n">
        <v>6</v>
      </c>
      <c r="K286" s="23" t="n">
        <v>7</v>
      </c>
      <c r="L286" s="23" t="n">
        <v>8</v>
      </c>
      <c r="M286" s="23" t="n">
        <v>9</v>
      </c>
      <c r="N286" s="23" t="n">
        <v>10</v>
      </c>
    </row>
    <row r="287" customFormat="false" ht="15" hidden="false" customHeight="false" outlineLevel="0" collapsed="false">
      <c r="B287" s="9" t="s">
        <v>71</v>
      </c>
      <c r="C287" s="24" t="n">
        <f aca="false">1-Inputs!$C$7</f>
        <v>-2</v>
      </c>
      <c r="D287" s="25" t="n">
        <f aca="false">IF($C287&lt;=D$286,Inputs!$C$6,0)</f>
        <v>60000</v>
      </c>
      <c r="E287" s="25" t="n">
        <f aca="false">IF($C287&lt;=E$286,Inputs!$C$6,0)</f>
        <v>60000</v>
      </c>
      <c r="F287" s="25" t="n">
        <f aca="false">IF($C287&lt;=F$286,Inputs!$C$6,0)</f>
        <v>60000</v>
      </c>
      <c r="G287" s="25" t="n">
        <f aca="false">IF($C287&lt;=G$286,Inputs!$C$6,0)</f>
        <v>60000</v>
      </c>
      <c r="H287" s="25" t="n">
        <f aca="false">IF($C287&lt;=H$286,Inputs!$C$6,0)</f>
        <v>60000</v>
      </c>
      <c r="I287" s="25" t="n">
        <f aca="false">IF($C287&lt;=I$286,Inputs!$C$6,0)</f>
        <v>60000</v>
      </c>
      <c r="J287" s="25" t="n">
        <f aca="false">IF($C287&lt;=J$286,Inputs!$C$6,0)</f>
        <v>60000</v>
      </c>
      <c r="K287" s="25" t="n">
        <f aca="false">IF($C287&lt;=K$286,Inputs!$C$6,0)</f>
        <v>60000</v>
      </c>
      <c r="L287" s="25" t="n">
        <f aca="false">IF($C287&lt;=L$286,Inputs!$C$6,0)</f>
        <v>60000</v>
      </c>
      <c r="M287" s="25" t="n">
        <f aca="false">IF($C287&lt;=M$286,Inputs!$C$6,0)</f>
        <v>60000</v>
      </c>
      <c r="N287" s="25" t="n">
        <f aca="false">IF($C287&lt;=N$286,Inputs!$C$6,0)</f>
        <v>60000</v>
      </c>
    </row>
    <row r="288" customFormat="false" ht="15" hidden="false" customHeight="false" outlineLevel="0" collapsed="false">
      <c r="B288" s="9" t="s">
        <v>72</v>
      </c>
      <c r="D288" s="17" t="n">
        <f aca="false">IF($C287&lt;=D$286,IF(D$286-$C287+1&lt;=0,0,$C$279*INDEX(Inputs!$C$19:$C$24,MIN(D$286-$C287+1,6))),0)</f>
        <v>0.2625</v>
      </c>
      <c r="E288" s="17" t="n">
        <f aca="false">IF($C287&lt;=E$286,IF(E$286-$C287+1&lt;=0,0,$C$279*INDEX(Inputs!$C$19:$C$24,MIN(E$286-$C287+1,6))),0)</f>
        <v>0.30625</v>
      </c>
      <c r="F288" s="17" t="n">
        <f aca="false">IF($C287&lt;=F$286,IF(F$286-$C287+1&lt;=0,0,$C$279*INDEX(Inputs!$C$19:$C$24,MIN(F$286-$C287+1,6))),0)</f>
        <v>0.3325</v>
      </c>
      <c r="G288" s="17" t="n">
        <f aca="false">IF($C287&lt;=G$286,IF(G$286-$C287+1&lt;=0,0,$C$279*INDEX(Inputs!$C$19:$C$24,MIN(G$286-$C287+1,6))),0)</f>
        <v>0.35</v>
      </c>
      <c r="H288" s="17" t="n">
        <f aca="false">IF($C287&lt;=H$286,IF(H$286-$C287+1&lt;=0,0,$C$279*INDEX(Inputs!$C$19:$C$24,MIN(H$286-$C287+1,6))),0)</f>
        <v>0.35</v>
      </c>
      <c r="I288" s="17" t="n">
        <f aca="false">IF($C287&lt;=I$286,IF(I$286-$C287+1&lt;=0,0,$C$279*INDEX(Inputs!$C$19:$C$24,MIN(I$286-$C287+1,6))),0)</f>
        <v>0.35</v>
      </c>
      <c r="J288" s="17" t="n">
        <f aca="false">IF($C287&lt;=J$286,IF(J$286-$C287+1&lt;=0,0,$C$279*INDEX(Inputs!$C$19:$C$24,MIN(J$286-$C287+1,6))),0)</f>
        <v>0.35</v>
      </c>
      <c r="K288" s="17" t="n">
        <f aca="false">IF($C287&lt;=K$286,IF(K$286-$C287+1&lt;=0,0,$C$279*INDEX(Inputs!$C$19:$C$24,MIN(K$286-$C287+1,6))),0)</f>
        <v>0.35</v>
      </c>
      <c r="L288" s="17" t="n">
        <f aca="false">IF($C287&lt;=L$286,IF(L$286-$C287+1&lt;=0,0,$C$279*INDEX(Inputs!$C$19:$C$24,MIN(L$286-$C287+1,6))),0)</f>
        <v>0.35</v>
      </c>
      <c r="M288" s="17" t="n">
        <f aca="false">IF($C287&lt;=M$286,IF(M$286-$C287+1&lt;=0,0,$C$279*INDEX(Inputs!$C$19:$C$24,MIN(M$286-$C287+1,6))),0)</f>
        <v>0.35</v>
      </c>
      <c r="N288" s="17" t="n">
        <f aca="false">IF($C287&lt;=N$286,IF(N$286-$C287+1&lt;=0,0,$C$279*INDEX(Inputs!$C$19:$C$24,MIN(N$286-$C287+1,6))),0)</f>
        <v>0.35</v>
      </c>
    </row>
    <row r="289" customFormat="false" ht="15" hidden="false" customHeight="false" outlineLevel="0" collapsed="false">
      <c r="B289" s="9" t="s">
        <v>73</v>
      </c>
      <c r="D289" s="25" t="n">
        <f aca="false">D287*D288</f>
        <v>15750</v>
      </c>
      <c r="E289" s="25" t="n">
        <f aca="false">E287*E288</f>
        <v>18375</v>
      </c>
      <c r="F289" s="25" t="n">
        <f aca="false">F287*F288</f>
        <v>19950</v>
      </c>
      <c r="G289" s="25" t="n">
        <f aca="false">G287*G288</f>
        <v>21000</v>
      </c>
      <c r="H289" s="25" t="n">
        <f aca="false">H287*H288</f>
        <v>21000</v>
      </c>
      <c r="I289" s="25" t="n">
        <f aca="false">I287*I288</f>
        <v>21000</v>
      </c>
      <c r="J289" s="25" t="n">
        <f aca="false">J287*J288</f>
        <v>21000</v>
      </c>
      <c r="K289" s="25" t="n">
        <f aca="false">K287*K288</f>
        <v>21000</v>
      </c>
      <c r="L289" s="25" t="n">
        <f aca="false">L287*L288</f>
        <v>21000</v>
      </c>
      <c r="M289" s="25" t="n">
        <f aca="false">M287*M288</f>
        <v>21000</v>
      </c>
      <c r="N289" s="25" t="n">
        <f aca="false">N287*N288</f>
        <v>21000</v>
      </c>
    </row>
    <row r="290" customFormat="false" ht="15" hidden="false" customHeight="false" outlineLevel="0" collapsed="false">
      <c r="B290" s="9" t="s">
        <v>74</v>
      </c>
      <c r="C290" s="24" t="n">
        <f aca="false">1</f>
        <v>1</v>
      </c>
      <c r="D290" s="25" t="n">
        <f aca="false">IF($C290&lt;=D$286,Inputs!$C$8,0)</f>
        <v>0</v>
      </c>
      <c r="E290" s="25" t="n">
        <f aca="false">IF($C290&lt;=E$286,Inputs!$C$8,0)</f>
        <v>20000</v>
      </c>
      <c r="F290" s="25" t="n">
        <f aca="false">IF($C290&lt;=F$286,Inputs!$C$8,0)</f>
        <v>20000</v>
      </c>
      <c r="G290" s="25" t="n">
        <f aca="false">IF($C290&lt;=G$286,Inputs!$C$8,0)</f>
        <v>20000</v>
      </c>
      <c r="H290" s="25" t="n">
        <f aca="false">IF($C290&lt;=H$286,Inputs!$C$8,0)</f>
        <v>20000</v>
      </c>
      <c r="I290" s="25" t="n">
        <f aca="false">IF($C290&lt;=I$286,Inputs!$C$8,0)</f>
        <v>20000</v>
      </c>
      <c r="J290" s="25" t="n">
        <f aca="false">IF($C290&lt;=J$286,Inputs!$C$8,0)</f>
        <v>20000</v>
      </c>
      <c r="K290" s="25" t="n">
        <f aca="false">IF($C290&lt;=K$286,Inputs!$C$8,0)</f>
        <v>20000</v>
      </c>
      <c r="L290" s="25" t="n">
        <f aca="false">IF($C290&lt;=L$286,Inputs!$C$8,0)</f>
        <v>20000</v>
      </c>
      <c r="M290" s="25" t="n">
        <f aca="false">IF($C290&lt;=M$286,Inputs!$C$8,0)</f>
        <v>20000</v>
      </c>
      <c r="N290" s="25" t="n">
        <f aca="false">IF($C290&lt;=N$286,Inputs!$C$8,0)</f>
        <v>20000</v>
      </c>
    </row>
    <row r="291" customFormat="false" ht="15" hidden="false" customHeight="false" outlineLevel="0" collapsed="false">
      <c r="B291" s="9" t="s">
        <v>75</v>
      </c>
      <c r="D291" s="17" t="n">
        <f aca="false">IF($C290&lt;=D$286,IF(D$286-$C290+1&lt;=0,0,$C$279*INDEX(Inputs!$C$19:$C$24,MIN(D$286-$C290+1,6))),0)</f>
        <v>0</v>
      </c>
      <c r="E291" s="17" t="n">
        <f aca="false">IF($C290&lt;=E$286,IF(E$286-$C290+1&lt;=0,0,$C$279*INDEX(Inputs!$C$19:$C$24,MIN(E$286-$C290+1,6))),0)</f>
        <v>0.105</v>
      </c>
      <c r="F291" s="17" t="n">
        <f aca="false">IF($C290&lt;=F$286,IF(F$286-$C290+1&lt;=0,0,$C$279*INDEX(Inputs!$C$19:$C$24,MIN(F$286-$C290+1,6))),0)</f>
        <v>0.1925</v>
      </c>
      <c r="G291" s="17" t="n">
        <f aca="false">IF($C290&lt;=G$286,IF(G$286-$C290+1&lt;=0,0,$C$279*INDEX(Inputs!$C$19:$C$24,MIN(G$286-$C290+1,6))),0)</f>
        <v>0.2625</v>
      </c>
      <c r="H291" s="17" t="n">
        <f aca="false">IF($C290&lt;=H$286,IF(H$286-$C290+1&lt;=0,0,$C$279*INDEX(Inputs!$C$19:$C$24,MIN(H$286-$C290+1,6))),0)</f>
        <v>0.30625</v>
      </c>
      <c r="I291" s="17" t="n">
        <f aca="false">IF($C290&lt;=I$286,IF(I$286-$C290+1&lt;=0,0,$C$279*INDEX(Inputs!$C$19:$C$24,MIN(I$286-$C290+1,6))),0)</f>
        <v>0.3325</v>
      </c>
      <c r="J291" s="17" t="n">
        <f aca="false">IF($C290&lt;=J$286,IF(J$286-$C290+1&lt;=0,0,$C$279*INDEX(Inputs!$C$19:$C$24,MIN(J$286-$C290+1,6))),0)</f>
        <v>0.35</v>
      </c>
      <c r="K291" s="17" t="n">
        <f aca="false">IF($C290&lt;=K$286,IF(K$286-$C290+1&lt;=0,0,$C$279*INDEX(Inputs!$C$19:$C$24,MIN(K$286-$C290+1,6))),0)</f>
        <v>0.35</v>
      </c>
      <c r="L291" s="17" t="n">
        <f aca="false">IF($C290&lt;=L$286,IF(L$286-$C290+1&lt;=0,0,$C$279*INDEX(Inputs!$C$19:$C$24,MIN(L$286-$C290+1,6))),0)</f>
        <v>0.35</v>
      </c>
      <c r="M291" s="17" t="n">
        <f aca="false">IF($C290&lt;=M$286,IF(M$286-$C290+1&lt;=0,0,$C$279*INDEX(Inputs!$C$19:$C$24,MIN(M$286-$C290+1,6))),0)</f>
        <v>0.35</v>
      </c>
      <c r="N291" s="17" t="n">
        <f aca="false">IF($C290&lt;=N$286,IF(N$286-$C290+1&lt;=0,0,$C$279*INDEX(Inputs!$C$19:$C$24,MIN(N$286-$C290+1,6))),0)</f>
        <v>0.35</v>
      </c>
    </row>
    <row r="292" customFormat="false" ht="15" hidden="false" customHeight="false" outlineLevel="0" collapsed="false">
      <c r="B292" s="9" t="s">
        <v>76</v>
      </c>
      <c r="D292" s="25" t="n">
        <f aca="false">D290*D291</f>
        <v>0</v>
      </c>
      <c r="E292" s="25" t="n">
        <f aca="false">E290*E291</f>
        <v>2100</v>
      </c>
      <c r="F292" s="25" t="n">
        <f aca="false">F290*F291</f>
        <v>3850</v>
      </c>
      <c r="G292" s="25" t="n">
        <f aca="false">G290*G291</f>
        <v>5250</v>
      </c>
      <c r="H292" s="25" t="n">
        <f aca="false">H290*H291</f>
        <v>6125</v>
      </c>
      <c r="I292" s="25" t="n">
        <f aca="false">I290*I291</f>
        <v>6650</v>
      </c>
      <c r="J292" s="25" t="n">
        <f aca="false">J290*J291</f>
        <v>7000</v>
      </c>
      <c r="K292" s="25" t="n">
        <f aca="false">K290*K291</f>
        <v>7000</v>
      </c>
      <c r="L292" s="25" t="n">
        <f aca="false">L290*L291</f>
        <v>7000</v>
      </c>
      <c r="M292" s="25" t="n">
        <f aca="false">M290*M291</f>
        <v>7000</v>
      </c>
      <c r="N292" s="25" t="n">
        <f aca="false">N290*N291</f>
        <v>7000</v>
      </c>
    </row>
    <row r="293" customFormat="false" ht="15" hidden="false" customHeight="false" outlineLevel="0" collapsed="false">
      <c r="B293" s="9" t="s">
        <v>77</v>
      </c>
      <c r="C293" s="24" t="n">
        <f aca="false">2</f>
        <v>2</v>
      </c>
      <c r="D293" s="25" t="n">
        <f aca="false">IF($C293&lt;=D$286,Inputs!$C$9,0)</f>
        <v>0</v>
      </c>
      <c r="E293" s="25" t="n">
        <f aca="false">IF($C293&lt;=E$286,Inputs!$C$9,0)</f>
        <v>0</v>
      </c>
      <c r="F293" s="25" t="n">
        <f aca="false">IF($C293&lt;=F$286,Inputs!$C$9,0)</f>
        <v>20000</v>
      </c>
      <c r="G293" s="25" t="n">
        <f aca="false">IF($C293&lt;=G$286,Inputs!$C$9,0)</f>
        <v>20000</v>
      </c>
      <c r="H293" s="25" t="n">
        <f aca="false">IF($C293&lt;=H$286,Inputs!$C$9,0)</f>
        <v>20000</v>
      </c>
      <c r="I293" s="25" t="n">
        <f aca="false">IF($C293&lt;=I$286,Inputs!$C$9,0)</f>
        <v>20000</v>
      </c>
      <c r="J293" s="25" t="n">
        <f aca="false">IF($C293&lt;=J$286,Inputs!$C$9,0)</f>
        <v>20000</v>
      </c>
      <c r="K293" s="25" t="n">
        <f aca="false">IF($C293&lt;=K$286,Inputs!$C$9,0)</f>
        <v>20000</v>
      </c>
      <c r="L293" s="25" t="n">
        <f aca="false">IF($C293&lt;=L$286,Inputs!$C$9,0)</f>
        <v>20000</v>
      </c>
      <c r="M293" s="25" t="n">
        <f aca="false">IF($C293&lt;=M$286,Inputs!$C$9,0)</f>
        <v>20000</v>
      </c>
      <c r="N293" s="25" t="n">
        <f aca="false">IF($C293&lt;=N$286,Inputs!$C$9,0)</f>
        <v>20000</v>
      </c>
    </row>
    <row r="294" customFormat="false" ht="15" hidden="false" customHeight="false" outlineLevel="0" collapsed="false">
      <c r="B294" s="9" t="s">
        <v>78</v>
      </c>
      <c r="D294" s="17" t="n">
        <f aca="false">IF($C293&lt;=D$286,IF(D$286-$C293+1&lt;=0,0,$C$279*INDEX(Inputs!$C$19:$C$24,MIN(D$286-$C293+1,6))),0)</f>
        <v>0</v>
      </c>
      <c r="E294" s="17" t="n">
        <f aca="false">IF($C293&lt;=E$286,IF(E$286-$C293+1&lt;=0,0,$C$279*INDEX(Inputs!$C$19:$C$24,MIN(E$286-$C293+1,6))),0)</f>
        <v>0</v>
      </c>
      <c r="F294" s="17" t="n">
        <f aca="false">IF($C293&lt;=F$286,IF(F$286-$C293+1&lt;=0,0,$C$279*INDEX(Inputs!$C$19:$C$24,MIN(F$286-$C293+1,6))),0)</f>
        <v>0.105</v>
      </c>
      <c r="G294" s="17" t="n">
        <f aca="false">IF($C293&lt;=G$286,IF(G$286-$C293+1&lt;=0,0,$C$279*INDEX(Inputs!$C$19:$C$24,MIN(G$286-$C293+1,6))),0)</f>
        <v>0.1925</v>
      </c>
      <c r="H294" s="17" t="n">
        <f aca="false">IF($C293&lt;=H$286,IF(H$286-$C293+1&lt;=0,0,$C$279*INDEX(Inputs!$C$19:$C$24,MIN(H$286-$C293+1,6))),0)</f>
        <v>0.2625</v>
      </c>
      <c r="I294" s="17" t="n">
        <f aca="false">IF($C293&lt;=I$286,IF(I$286-$C293+1&lt;=0,0,$C$279*INDEX(Inputs!$C$19:$C$24,MIN(I$286-$C293+1,6))),0)</f>
        <v>0.30625</v>
      </c>
      <c r="J294" s="17" t="n">
        <f aca="false">IF($C293&lt;=J$286,IF(J$286-$C293+1&lt;=0,0,$C$279*INDEX(Inputs!$C$19:$C$24,MIN(J$286-$C293+1,6))),0)</f>
        <v>0.3325</v>
      </c>
      <c r="K294" s="17" t="n">
        <f aca="false">IF($C293&lt;=K$286,IF(K$286-$C293+1&lt;=0,0,$C$279*INDEX(Inputs!$C$19:$C$24,MIN(K$286-$C293+1,6))),0)</f>
        <v>0.35</v>
      </c>
      <c r="L294" s="17" t="n">
        <f aca="false">IF($C293&lt;=L$286,IF(L$286-$C293+1&lt;=0,0,$C$279*INDEX(Inputs!$C$19:$C$24,MIN(L$286-$C293+1,6))),0)</f>
        <v>0.35</v>
      </c>
      <c r="M294" s="17" t="n">
        <f aca="false">IF($C293&lt;=M$286,IF(M$286-$C293+1&lt;=0,0,$C$279*INDEX(Inputs!$C$19:$C$24,MIN(M$286-$C293+1,6))),0)</f>
        <v>0.35</v>
      </c>
      <c r="N294" s="17" t="n">
        <f aca="false">IF($C293&lt;=N$286,IF(N$286-$C293+1&lt;=0,0,$C$279*INDEX(Inputs!$C$19:$C$24,MIN(N$286-$C293+1,6))),0)</f>
        <v>0.35</v>
      </c>
    </row>
    <row r="295" customFormat="false" ht="15" hidden="false" customHeight="false" outlineLevel="0" collapsed="false">
      <c r="B295" s="9" t="s">
        <v>79</v>
      </c>
      <c r="D295" s="25" t="n">
        <f aca="false">D293*D294</f>
        <v>0</v>
      </c>
      <c r="E295" s="25" t="n">
        <f aca="false">E293*E294</f>
        <v>0</v>
      </c>
      <c r="F295" s="25" t="n">
        <f aca="false">F293*F294</f>
        <v>2100</v>
      </c>
      <c r="G295" s="25" t="n">
        <f aca="false">G293*G294</f>
        <v>3850</v>
      </c>
      <c r="H295" s="25" t="n">
        <f aca="false">H293*H294</f>
        <v>5250</v>
      </c>
      <c r="I295" s="25" t="n">
        <f aca="false">I293*I294</f>
        <v>6125</v>
      </c>
      <c r="J295" s="25" t="n">
        <f aca="false">J293*J294</f>
        <v>6650</v>
      </c>
      <c r="K295" s="25" t="n">
        <f aca="false">K293*K294</f>
        <v>7000</v>
      </c>
      <c r="L295" s="25" t="n">
        <f aca="false">L293*L294</f>
        <v>7000</v>
      </c>
      <c r="M295" s="25" t="n">
        <f aca="false">M293*M294</f>
        <v>7000</v>
      </c>
      <c r="N295" s="25" t="n">
        <f aca="false">N293*N294</f>
        <v>7000</v>
      </c>
    </row>
    <row r="296" customFormat="false" ht="15" hidden="false" customHeight="false" outlineLevel="0" collapsed="false">
      <c r="B296" s="9" t="s">
        <v>80</v>
      </c>
      <c r="C296" s="24" t="n">
        <f aca="false">3</f>
        <v>3</v>
      </c>
      <c r="D296" s="25" t="n">
        <f aca="false">IF($C296&lt;=D$286,Inputs!$C$10,0)</f>
        <v>0</v>
      </c>
      <c r="E296" s="25" t="n">
        <f aca="false">IF($C296&lt;=E$286,Inputs!$C$10,0)</f>
        <v>0</v>
      </c>
      <c r="F296" s="25" t="n">
        <f aca="false">IF($C296&lt;=F$286,Inputs!$C$10,0)</f>
        <v>0</v>
      </c>
      <c r="G296" s="25" t="n">
        <f aca="false">IF($C296&lt;=G$286,Inputs!$C$10,0)</f>
        <v>20000</v>
      </c>
      <c r="H296" s="25" t="n">
        <f aca="false">IF($C296&lt;=H$286,Inputs!$C$10,0)</f>
        <v>20000</v>
      </c>
      <c r="I296" s="25" t="n">
        <f aca="false">IF($C296&lt;=I$286,Inputs!$C$10,0)</f>
        <v>20000</v>
      </c>
      <c r="J296" s="25" t="n">
        <f aca="false">IF($C296&lt;=J$286,Inputs!$C$10,0)</f>
        <v>20000</v>
      </c>
      <c r="K296" s="25" t="n">
        <f aca="false">IF($C296&lt;=K$286,Inputs!$C$10,0)</f>
        <v>20000</v>
      </c>
      <c r="L296" s="25" t="n">
        <f aca="false">IF($C296&lt;=L$286,Inputs!$C$10,0)</f>
        <v>20000</v>
      </c>
      <c r="M296" s="25" t="n">
        <f aca="false">IF($C296&lt;=M$286,Inputs!$C$10,0)</f>
        <v>20000</v>
      </c>
      <c r="N296" s="25" t="n">
        <f aca="false">IF($C296&lt;=N$286,Inputs!$C$10,0)</f>
        <v>20000</v>
      </c>
    </row>
    <row r="297" customFormat="false" ht="15" hidden="false" customHeight="false" outlineLevel="0" collapsed="false">
      <c r="B297" s="9" t="s">
        <v>81</v>
      </c>
      <c r="D297" s="17" t="n">
        <f aca="false">IF($C296&lt;=D$286,IF(D$286-$C296+1&lt;=0,0,$C$279*INDEX(Inputs!$C$19:$C$24,MIN(D$286-$C296+1,6))),0)</f>
        <v>0</v>
      </c>
      <c r="E297" s="17" t="n">
        <f aca="false">IF($C296&lt;=E$286,IF(E$286-$C296+1&lt;=0,0,$C$279*INDEX(Inputs!$C$19:$C$24,MIN(E$286-$C296+1,6))),0)</f>
        <v>0</v>
      </c>
      <c r="F297" s="17" t="n">
        <f aca="false">IF($C296&lt;=F$286,IF(F$286-$C296+1&lt;=0,0,$C$279*INDEX(Inputs!$C$19:$C$24,MIN(F$286-$C296+1,6))),0)</f>
        <v>0</v>
      </c>
      <c r="G297" s="17" t="n">
        <f aca="false">IF($C296&lt;=G$286,IF(G$286-$C296+1&lt;=0,0,$C$279*INDEX(Inputs!$C$19:$C$24,MIN(G$286-$C296+1,6))),0)</f>
        <v>0.105</v>
      </c>
      <c r="H297" s="17" t="n">
        <f aca="false">IF($C296&lt;=H$286,IF(H$286-$C296+1&lt;=0,0,$C$279*INDEX(Inputs!$C$19:$C$24,MIN(H$286-$C296+1,6))),0)</f>
        <v>0.1925</v>
      </c>
      <c r="I297" s="17" t="n">
        <f aca="false">IF($C296&lt;=I$286,IF(I$286-$C296+1&lt;=0,0,$C$279*INDEX(Inputs!$C$19:$C$24,MIN(I$286-$C296+1,6))),0)</f>
        <v>0.2625</v>
      </c>
      <c r="J297" s="17" t="n">
        <f aca="false">IF($C296&lt;=J$286,IF(J$286-$C296+1&lt;=0,0,$C$279*INDEX(Inputs!$C$19:$C$24,MIN(J$286-$C296+1,6))),0)</f>
        <v>0.30625</v>
      </c>
      <c r="K297" s="17" t="n">
        <f aca="false">IF($C296&lt;=K$286,IF(K$286-$C296+1&lt;=0,0,$C$279*INDEX(Inputs!$C$19:$C$24,MIN(K$286-$C296+1,6))),0)</f>
        <v>0.3325</v>
      </c>
      <c r="L297" s="17" t="n">
        <f aca="false">IF($C296&lt;=L$286,IF(L$286-$C296+1&lt;=0,0,$C$279*INDEX(Inputs!$C$19:$C$24,MIN(L$286-$C296+1,6))),0)</f>
        <v>0.35</v>
      </c>
      <c r="M297" s="17" t="n">
        <f aca="false">IF($C296&lt;=M$286,IF(M$286-$C296+1&lt;=0,0,$C$279*INDEX(Inputs!$C$19:$C$24,MIN(M$286-$C296+1,6))),0)</f>
        <v>0.35</v>
      </c>
      <c r="N297" s="17" t="n">
        <f aca="false">IF($C296&lt;=N$286,IF(N$286-$C296+1&lt;=0,0,$C$279*INDEX(Inputs!$C$19:$C$24,MIN(N$286-$C296+1,6))),0)</f>
        <v>0.35</v>
      </c>
    </row>
    <row r="298" customFormat="false" ht="15" hidden="false" customHeight="false" outlineLevel="0" collapsed="false">
      <c r="B298" s="9" t="s">
        <v>82</v>
      </c>
      <c r="D298" s="25" t="n">
        <f aca="false">D296*D297</f>
        <v>0</v>
      </c>
      <c r="E298" s="25" t="n">
        <f aca="false">E296*E297</f>
        <v>0</v>
      </c>
      <c r="F298" s="25" t="n">
        <f aca="false">F296*F297</f>
        <v>0</v>
      </c>
      <c r="G298" s="25" t="n">
        <f aca="false">G296*G297</f>
        <v>2100</v>
      </c>
      <c r="H298" s="25" t="n">
        <f aca="false">H296*H297</f>
        <v>3850</v>
      </c>
      <c r="I298" s="25" t="n">
        <f aca="false">I296*I297</f>
        <v>5250</v>
      </c>
      <c r="J298" s="25" t="n">
        <f aca="false">J296*J297</f>
        <v>6125</v>
      </c>
      <c r="K298" s="25" t="n">
        <f aca="false">K296*K297</f>
        <v>6650</v>
      </c>
      <c r="L298" s="25" t="n">
        <f aca="false">L296*L297</f>
        <v>7000</v>
      </c>
      <c r="M298" s="25" t="n">
        <f aca="false">M296*M297</f>
        <v>7000</v>
      </c>
      <c r="N298" s="25" t="n">
        <f aca="false">N296*N297</f>
        <v>7000</v>
      </c>
    </row>
    <row r="300" customFormat="false" ht="15" hidden="false" customHeight="false" outlineLevel="0" collapsed="false">
      <c r="B300" s="22" t="s">
        <v>83</v>
      </c>
      <c r="C300" s="23"/>
      <c r="D300" s="23" t="n">
        <v>0</v>
      </c>
      <c r="E300" s="23" t="n">
        <v>1</v>
      </c>
      <c r="F300" s="23" t="n">
        <v>2</v>
      </c>
      <c r="G300" s="23" t="n">
        <v>3</v>
      </c>
      <c r="H300" s="23" t="n">
        <v>4</v>
      </c>
      <c r="I300" s="23" t="n">
        <v>5</v>
      </c>
      <c r="J300" s="23" t="n">
        <v>6</v>
      </c>
      <c r="K300" s="23" t="n">
        <v>7</v>
      </c>
      <c r="L300" s="23" t="n">
        <v>8</v>
      </c>
      <c r="M300" s="23" t="n">
        <v>9</v>
      </c>
      <c r="N300" s="23" t="n">
        <v>10</v>
      </c>
    </row>
    <row r="301" customFormat="false" ht="15" hidden="false" customHeight="false" outlineLevel="0" collapsed="false">
      <c r="B301" s="9" t="s">
        <v>84</v>
      </c>
      <c r="D301" s="25" t="n">
        <f aca="false">D287+D290+D293+D296</f>
        <v>60000</v>
      </c>
      <c r="E301" s="25" t="n">
        <f aca="false">E287+E290+E293+E296</f>
        <v>80000</v>
      </c>
      <c r="F301" s="25" t="n">
        <f aca="false">F287+F290+F293+F296</f>
        <v>100000</v>
      </c>
      <c r="G301" s="25" t="n">
        <f aca="false">G287+G290+G293+G296</f>
        <v>120000</v>
      </c>
      <c r="H301" s="25" t="n">
        <f aca="false">H287+H290+H293+H296</f>
        <v>120000</v>
      </c>
      <c r="I301" s="25" t="n">
        <f aca="false">I287+I290+I293+I296</f>
        <v>120000</v>
      </c>
      <c r="J301" s="25" t="n">
        <f aca="false">J287+J290+J293+J296</f>
        <v>120000</v>
      </c>
      <c r="K301" s="25" t="n">
        <f aca="false">K287+K290+K293+K296</f>
        <v>120000</v>
      </c>
      <c r="L301" s="25" t="n">
        <f aca="false">L287+L290+L293+L296</f>
        <v>120000</v>
      </c>
      <c r="M301" s="25" t="n">
        <f aca="false">M287+M290+M293+M296</f>
        <v>120000</v>
      </c>
      <c r="N301" s="25" t="n">
        <f aca="false">N287+N290+N293+N296</f>
        <v>120000</v>
      </c>
    </row>
    <row r="302" customFormat="false" ht="15" hidden="false" customHeight="false" outlineLevel="0" collapsed="false">
      <c r="B302" s="9" t="s">
        <v>85</v>
      </c>
      <c r="D302" s="25" t="n">
        <f aca="false">D289+D292+D295+D298</f>
        <v>15750</v>
      </c>
      <c r="E302" s="25" t="n">
        <f aca="false">E289+E292+E295+E298</f>
        <v>20475</v>
      </c>
      <c r="F302" s="25" t="n">
        <f aca="false">F289+F292+F295+F298</f>
        <v>25900</v>
      </c>
      <c r="G302" s="25" t="n">
        <f aca="false">G289+G292+G295+G298</f>
        <v>32200</v>
      </c>
      <c r="H302" s="25" t="n">
        <f aca="false">H289+H292+H295+H298</f>
        <v>36225</v>
      </c>
      <c r="I302" s="25" t="n">
        <f aca="false">I289+I292+I295+I298</f>
        <v>39025</v>
      </c>
      <c r="J302" s="25" t="n">
        <f aca="false">J289+J292+J295+J298</f>
        <v>40775</v>
      </c>
      <c r="K302" s="25" t="n">
        <f aca="false">K289+K292+K295+K298</f>
        <v>41650</v>
      </c>
      <c r="L302" s="25" t="n">
        <f aca="false">L289+L292+L295+L298</f>
        <v>42000</v>
      </c>
      <c r="M302" s="25" t="n">
        <f aca="false">M289+M292+M295+M298</f>
        <v>42000</v>
      </c>
      <c r="N302" s="25" t="n">
        <f aca="false">N289+N292+N295+N298</f>
        <v>42000</v>
      </c>
    </row>
    <row r="303" customFormat="false" ht="15" hidden="false" customHeight="false" outlineLevel="0" collapsed="false">
      <c r="B303" s="9" t="s">
        <v>86</v>
      </c>
      <c r="E303" s="25" t="n">
        <f aca="false">E301-D301</f>
        <v>20000</v>
      </c>
      <c r="F303" s="25" t="n">
        <f aca="false">F301-E301</f>
        <v>20000</v>
      </c>
      <c r="G303" s="25" t="n">
        <f aca="false">G301-F301</f>
        <v>20000</v>
      </c>
      <c r="H303" s="25" t="n">
        <f aca="false">H301-G301</f>
        <v>0</v>
      </c>
      <c r="I303" s="25" t="n">
        <f aca="false">I301-H301</f>
        <v>0</v>
      </c>
      <c r="J303" s="25" t="n">
        <f aca="false">J301-I301</f>
        <v>0</v>
      </c>
      <c r="K303" s="25" t="n">
        <f aca="false">K301-J301</f>
        <v>0</v>
      </c>
      <c r="L303" s="25" t="n">
        <f aca="false">L301-K301</f>
        <v>0</v>
      </c>
      <c r="M303" s="25" t="n">
        <f aca="false">M301-L301</f>
        <v>0</v>
      </c>
      <c r="N303" s="25" t="n">
        <f aca="false">N301-M301</f>
        <v>0</v>
      </c>
    </row>
    <row r="304" customFormat="false" ht="15" hidden="false" customHeight="false" outlineLevel="0" collapsed="false">
      <c r="B304" s="9" t="s">
        <v>87</v>
      </c>
      <c r="E304" s="25" t="n">
        <f aca="false">(E301+D301)/2</f>
        <v>70000</v>
      </c>
      <c r="F304" s="25" t="n">
        <f aca="false">(F301+E301)/2</f>
        <v>90000</v>
      </c>
      <c r="G304" s="25" t="n">
        <f aca="false">(G301+F301)/2</f>
        <v>110000</v>
      </c>
      <c r="H304" s="25" t="n">
        <f aca="false">(H301+G301)/2</f>
        <v>120000</v>
      </c>
      <c r="I304" s="25" t="n">
        <f aca="false">(I301+H301)/2</f>
        <v>120000</v>
      </c>
      <c r="J304" s="25" t="n">
        <f aca="false">(J301+I301)/2</f>
        <v>120000</v>
      </c>
      <c r="K304" s="25" t="n">
        <f aca="false">(K301+J301)/2</f>
        <v>120000</v>
      </c>
      <c r="L304" s="25" t="n">
        <f aca="false">(L301+K301)/2</f>
        <v>120000</v>
      </c>
      <c r="M304" s="25" t="n">
        <f aca="false">(M301+L301)/2</f>
        <v>120000</v>
      </c>
      <c r="N304" s="25" t="n">
        <f aca="false">(N301+M301)/2</f>
        <v>120000</v>
      </c>
    </row>
    <row r="305" customFormat="false" ht="15" hidden="false" customHeight="false" outlineLevel="0" collapsed="false">
      <c r="B305" s="9" t="s">
        <v>88</v>
      </c>
      <c r="E305" s="25" t="n">
        <f aca="false">(E302+D302)/2</f>
        <v>18112.5</v>
      </c>
      <c r="F305" s="25" t="n">
        <f aca="false">(F302+E302)/2</f>
        <v>23187.5</v>
      </c>
      <c r="G305" s="25" t="n">
        <f aca="false">(G302+F302)/2</f>
        <v>29050</v>
      </c>
      <c r="H305" s="25" t="n">
        <f aca="false">(H302+G302)/2</f>
        <v>34212.5</v>
      </c>
      <c r="I305" s="25" t="n">
        <f aca="false">(I302+H302)/2</f>
        <v>37625</v>
      </c>
      <c r="J305" s="25" t="n">
        <f aca="false">(J302+I302)/2</f>
        <v>39900</v>
      </c>
      <c r="K305" s="25" t="n">
        <f aca="false">(K302+J302)/2</f>
        <v>41212.5</v>
      </c>
      <c r="L305" s="25" t="n">
        <f aca="false">(L302+K302)/2</f>
        <v>41825</v>
      </c>
      <c r="M305" s="25" t="n">
        <f aca="false">(M302+L302)/2</f>
        <v>42000</v>
      </c>
      <c r="N305" s="25" t="n">
        <f aca="false">(N302+M302)/2</f>
        <v>42000</v>
      </c>
    </row>
    <row r="306" customFormat="false" ht="15" hidden="false" customHeight="false" outlineLevel="0" collapsed="false">
      <c r="B306" s="9" t="s">
        <v>89</v>
      </c>
      <c r="E306" s="17" t="n">
        <f aca="false">E302/E301</f>
        <v>0.2559375</v>
      </c>
      <c r="F306" s="17" t="n">
        <f aca="false">F302/F301</f>
        <v>0.259</v>
      </c>
      <c r="G306" s="17" t="n">
        <f aca="false">G302/G301</f>
        <v>0.268333333333333</v>
      </c>
      <c r="H306" s="17" t="n">
        <f aca="false">H302/H301</f>
        <v>0.301875</v>
      </c>
      <c r="I306" s="17" t="n">
        <f aca="false">I302/I301</f>
        <v>0.325208333333333</v>
      </c>
      <c r="J306" s="17" t="n">
        <f aca="false">J302/J301</f>
        <v>0.339791666666667</v>
      </c>
      <c r="K306" s="17" t="n">
        <f aca="false">K302/K301</f>
        <v>0.347083333333333</v>
      </c>
      <c r="L306" s="17" t="n">
        <f aca="false">L302/L301</f>
        <v>0.35</v>
      </c>
      <c r="M306" s="17" t="n">
        <f aca="false">M302/M301</f>
        <v>0.35</v>
      </c>
      <c r="N306" s="17" t="n">
        <f aca="false">N302/N301</f>
        <v>0.35</v>
      </c>
    </row>
    <row r="307" customFormat="false" ht="15" hidden="false" customHeight="false" outlineLevel="0" collapsed="false">
      <c r="B307" s="9" t="s">
        <v>90</v>
      </c>
      <c r="E307" s="18" t="n">
        <f aca="false">$C$280*(1+Inputs!$C$26)^(E$286-1)</f>
        <v>70</v>
      </c>
      <c r="F307" s="18" t="n">
        <f aca="false">$C$280*(1+Inputs!$C$26)^(F$286-1)</f>
        <v>71.4</v>
      </c>
      <c r="G307" s="18" t="n">
        <f aca="false">$C$280*(1+Inputs!$C$26)^(G$286-1)</f>
        <v>72.828</v>
      </c>
      <c r="H307" s="18" t="n">
        <f aca="false">$C$280*(1+Inputs!$C$26)^(H$286-1)</f>
        <v>74.28456</v>
      </c>
      <c r="I307" s="18" t="n">
        <f aca="false">$C$280*(1+Inputs!$C$26)^(I$286-1)</f>
        <v>75.7702512</v>
      </c>
      <c r="J307" s="18" t="n">
        <f aca="false">$C$280*(1+Inputs!$C$26)^(J$286-1)</f>
        <v>77.285656224</v>
      </c>
      <c r="K307" s="18" t="n">
        <f aca="false">$C$280*(1+Inputs!$C$26)^(K$286-1)</f>
        <v>78.83136934848</v>
      </c>
      <c r="L307" s="18" t="n">
        <f aca="false">$C$280*(1+Inputs!$C$26)^(L$286-1)</f>
        <v>80.4079967354496</v>
      </c>
      <c r="M307" s="18" t="n">
        <f aca="false">$C$280*(1+Inputs!$C$26)^(M$286-1)</f>
        <v>82.0161566701586</v>
      </c>
      <c r="N307" s="18" t="n">
        <f aca="false">$C$280*(1+Inputs!$C$26)^(N$286-1)</f>
        <v>83.6564798035618</v>
      </c>
    </row>
    <row r="308" customFormat="false" ht="15" hidden="false" customHeight="false" outlineLevel="0" collapsed="false">
      <c r="B308" s="9" t="s">
        <v>91</v>
      </c>
      <c r="E308" s="18" t="n">
        <f aca="false">E305*E307*12/1000000</f>
        <v>15.2145</v>
      </c>
      <c r="F308" s="18" t="n">
        <f aca="false">F305*F307*12/1000000</f>
        <v>19.86705</v>
      </c>
      <c r="G308" s="18" t="n">
        <f aca="false">G305*G307*12/1000000</f>
        <v>25.3878408</v>
      </c>
      <c r="H308" s="18" t="n">
        <f aca="false">H305*H307*12/1000000</f>
        <v>30.497526108</v>
      </c>
      <c r="I308" s="18" t="n">
        <f aca="false">I305*I307*12/1000000</f>
        <v>34.2102684168</v>
      </c>
      <c r="J308" s="18" t="n">
        <f aca="false">J305*J307*12/1000000</f>
        <v>37.0043722000512</v>
      </c>
      <c r="K308" s="18" t="n">
        <f aca="false">K305*K307*12/1000000</f>
        <v>38.9860537112908</v>
      </c>
      <c r="L308" s="18" t="n">
        <f aca="false">L305*L307*12/1000000</f>
        <v>40.3567735615222</v>
      </c>
      <c r="M308" s="18" t="n">
        <f aca="false">M305*M307*12/1000000</f>
        <v>41.3361429617599</v>
      </c>
      <c r="N308" s="18" t="n">
        <f aca="false">N305*N307*12/1000000</f>
        <v>42.1628658209951</v>
      </c>
    </row>
    <row r="309" customFormat="false" ht="15" hidden="false" customHeight="false" outlineLevel="0" collapsed="false">
      <c r="B309" s="9" t="s">
        <v>92</v>
      </c>
      <c r="E309" s="18" t="n">
        <f aca="false">E305*$C$281*(1+Inputs!$C$31)^(E$286-1)*12/1000000</f>
        <v>3.9123</v>
      </c>
      <c r="F309" s="18" t="n">
        <f aca="false">F305*$C$281*(1+Inputs!$C$31)^(F$286-1)*12/1000000</f>
        <v>5.1337125</v>
      </c>
      <c r="G309" s="18" t="n">
        <f aca="false">G305*$C$281*(1+Inputs!$C$31)^(G$286-1)*12/1000000</f>
        <v>6.59246175</v>
      </c>
      <c r="H309" s="18" t="n">
        <f aca="false">H305*$C$281*(1+Inputs!$C$31)^(H$286-1)*12/1000000</f>
        <v>7.9581140296875</v>
      </c>
      <c r="I309" s="18" t="n">
        <f aca="false">I305*$C$281*(1+Inputs!$C$31)^(I$286-1)*12/1000000</f>
        <v>8.97068736210937</v>
      </c>
      <c r="J309" s="18" t="n">
        <f aca="false">J305*$C$281*(1+Inputs!$C$31)^(J$286-1)*12/1000000</f>
        <v>9.75092854197656</v>
      </c>
      <c r="K309" s="18" t="n">
        <f aca="false">K305*$C$281*(1+Inputs!$C$31)^(K$286-1)*12/1000000</f>
        <v>10.3234748395893</v>
      </c>
      <c r="L309" s="18" t="n">
        <f aca="false">L305*$C$281*(1+Inputs!$C$31)^(L$286-1)*12/1000000</f>
        <v>10.7388248357894</v>
      </c>
      <c r="M309" s="18" t="n">
        <f aca="false">M305*$C$281*(1+Inputs!$C$31)^(M$286-1)*12/1000000</f>
        <v>11.05335108621</v>
      </c>
      <c r="N309" s="18" t="n">
        <f aca="false">N305*$C$281*(1+Inputs!$C$31)^(N$286-1)*12/1000000</f>
        <v>11.3296848633652</v>
      </c>
    </row>
    <row r="310" customFormat="false" ht="15" hidden="false" customHeight="false" outlineLevel="0" collapsed="false">
      <c r="B310" s="9" t="s">
        <v>93</v>
      </c>
      <c r="E310" s="18" t="n">
        <f aca="false">E304*Inputs!$C$29*(1+Inputs!$C$31)^(E$286-1)*12/1000000</f>
        <v>2.52</v>
      </c>
      <c r="F310" s="18" t="n">
        <f aca="false">F304*Inputs!$C$29*(1+Inputs!$C$31)^(F$286-1)*12/1000000</f>
        <v>3.321</v>
      </c>
      <c r="G310" s="18" t="n">
        <f aca="false">G304*Inputs!$C$29*(1+Inputs!$C$31)^(G$286-1)*12/1000000</f>
        <v>4.160475</v>
      </c>
      <c r="H310" s="18" t="n">
        <f aca="false">H304*Inputs!$C$29*(1+Inputs!$C$31)^(H$286-1)*12/1000000</f>
        <v>4.6521675</v>
      </c>
      <c r="I310" s="18" t="n">
        <f aca="false">I304*Inputs!$C$29*(1+Inputs!$C$31)^(I$286-1)*12/1000000</f>
        <v>4.7684716875</v>
      </c>
      <c r="J310" s="18" t="n">
        <f aca="false">J304*Inputs!$C$29*(1+Inputs!$C$31)^(J$286-1)*12/1000000</f>
        <v>4.8876834796875</v>
      </c>
      <c r="K310" s="18" t="n">
        <f aca="false">K304*Inputs!$C$29*(1+Inputs!$C$31)^(K$286-1)*12/1000000</f>
        <v>5.00987556667969</v>
      </c>
      <c r="L310" s="18" t="n">
        <f aca="false">L304*Inputs!$C$29*(1+Inputs!$C$31)^(L$286-1)*12/1000000</f>
        <v>5.13512245584668</v>
      </c>
      <c r="M310" s="18" t="n">
        <f aca="false">M304*Inputs!$C$29*(1+Inputs!$C$31)^(M$286-1)*12/1000000</f>
        <v>5.26350051724284</v>
      </c>
      <c r="N310" s="18" t="n">
        <f aca="false">N304*Inputs!$C$29*(1+Inputs!$C$31)^(N$286-1)*12/1000000</f>
        <v>5.39508803017391</v>
      </c>
    </row>
    <row r="311" customFormat="false" ht="15" hidden="false" customHeight="false" outlineLevel="0" collapsed="false">
      <c r="B311" s="9" t="s">
        <v>94</v>
      </c>
      <c r="E311" s="18" t="n">
        <f aca="false">$C$282*(1+Inputs!$C$32)^(E$286-1)</f>
        <v>4</v>
      </c>
      <c r="F311" s="18" t="n">
        <f aca="false">$C$282*(1+Inputs!$C$32)^(F$286-1)</f>
        <v>4.12</v>
      </c>
      <c r="G311" s="18" t="n">
        <f aca="false">$C$282*(1+Inputs!$C$32)^(G$286-1)</f>
        <v>4.2436</v>
      </c>
      <c r="H311" s="18" t="n">
        <f aca="false">$C$282*(1+Inputs!$C$32)^(H$286-1)</f>
        <v>4.370908</v>
      </c>
      <c r="I311" s="18" t="n">
        <f aca="false">$C$282*(1+Inputs!$C$32)^(I$286-1)</f>
        <v>4.50203524</v>
      </c>
      <c r="J311" s="18" t="n">
        <f aca="false">$C$282*(1+Inputs!$C$32)^(J$286-1)</f>
        <v>4.6370962972</v>
      </c>
      <c r="K311" s="18" t="n">
        <f aca="false">$C$282*(1+Inputs!$C$32)^(K$286-1)</f>
        <v>4.776209186116</v>
      </c>
      <c r="L311" s="18" t="n">
        <f aca="false">$C$282*(1+Inputs!$C$32)^(L$286-1)</f>
        <v>4.91949546169948</v>
      </c>
      <c r="M311" s="18" t="n">
        <f aca="false">$C$282*(1+Inputs!$C$32)^(M$286-1)</f>
        <v>5.06708032555047</v>
      </c>
      <c r="N311" s="18" t="n">
        <f aca="false">$C$282*(1+Inputs!$C$32)^(N$286-1)</f>
        <v>5.21909273531698</v>
      </c>
    </row>
    <row r="312" customFormat="false" ht="15" hidden="false" customHeight="false" outlineLevel="0" collapsed="false">
      <c r="B312" s="26" t="s">
        <v>95</v>
      </c>
      <c r="E312" s="27" t="n">
        <f aca="false">E308-E309-E310-E311</f>
        <v>4.7822</v>
      </c>
      <c r="F312" s="27" t="n">
        <f aca="false">F308-F309-F310-F311</f>
        <v>7.2923375</v>
      </c>
      <c r="G312" s="27" t="n">
        <f aca="false">G308-G309-G310-G311</f>
        <v>10.39130405</v>
      </c>
      <c r="H312" s="27" t="n">
        <f aca="false">H308-H309-H310-H311</f>
        <v>13.5163365783125</v>
      </c>
      <c r="I312" s="27" t="n">
        <f aca="false">I308-I309-I310-I311</f>
        <v>15.9690741271906</v>
      </c>
      <c r="J312" s="27" t="n">
        <f aca="false">J308-J309-J310-J311</f>
        <v>17.7286638811872</v>
      </c>
      <c r="K312" s="27" t="n">
        <f aca="false">K308-K309-K310-K311</f>
        <v>18.8764941189058</v>
      </c>
      <c r="L312" s="27" t="n">
        <f aca="false">L308-L309-L310-L311</f>
        <v>19.5633308081866</v>
      </c>
      <c r="M312" s="27" t="n">
        <f aca="false">M308-M309-M310-M311</f>
        <v>19.9522110327567</v>
      </c>
      <c r="N312" s="27" t="n">
        <f aca="false">N308-N309-N310-N311</f>
        <v>20.219000192139</v>
      </c>
    </row>
    <row r="313" customFormat="false" ht="15" hidden="false" customHeight="false" outlineLevel="0" collapsed="false">
      <c r="B313" s="9" t="s">
        <v>96</v>
      </c>
      <c r="E313" s="25" t="n">
        <f aca="false">E302-D302</f>
        <v>4725</v>
      </c>
      <c r="F313" s="25" t="n">
        <f aca="false">F302-E302</f>
        <v>5425</v>
      </c>
      <c r="G313" s="25" t="n">
        <f aca="false">G302-F302</f>
        <v>6300</v>
      </c>
      <c r="H313" s="25" t="n">
        <f aca="false">H302-G302</f>
        <v>4025</v>
      </c>
      <c r="I313" s="25" t="n">
        <f aca="false">I302-H302</f>
        <v>2800</v>
      </c>
      <c r="J313" s="25" t="n">
        <f aca="false">J302-I302</f>
        <v>1750</v>
      </c>
      <c r="K313" s="25" t="n">
        <f aca="false">K302-J302</f>
        <v>875</v>
      </c>
      <c r="L313" s="25" t="n">
        <f aca="false">L302-K302</f>
        <v>350</v>
      </c>
      <c r="M313" s="25" t="n">
        <f aca="false">M302-L302</f>
        <v>0</v>
      </c>
      <c r="N313" s="25" t="n">
        <f aca="false">N302-M302</f>
        <v>0</v>
      </c>
    </row>
    <row r="314" customFormat="false" ht="15" hidden="false" customHeight="false" outlineLevel="0" collapsed="false">
      <c r="B314" s="9" t="s">
        <v>97</v>
      </c>
      <c r="E314" s="25" t="n">
        <f aca="false">E305*$C$283*12</f>
        <v>2825.55</v>
      </c>
      <c r="F314" s="25" t="n">
        <f aca="false">F305*$C$283*12</f>
        <v>3617.25</v>
      </c>
      <c r="G314" s="25" t="n">
        <f aca="false">G305*$C$283*12</f>
        <v>4531.8</v>
      </c>
      <c r="H314" s="25" t="n">
        <f aca="false">H305*$C$283*12</f>
        <v>5337.15</v>
      </c>
      <c r="I314" s="25" t="n">
        <f aca="false">I305*$C$283*12</f>
        <v>5869.5</v>
      </c>
      <c r="J314" s="25" t="n">
        <f aca="false">J305*$C$283*12</f>
        <v>6224.4</v>
      </c>
      <c r="K314" s="25" t="n">
        <f aca="false">K305*$C$283*12</f>
        <v>6429.15</v>
      </c>
      <c r="L314" s="25" t="n">
        <f aca="false">L305*$C$283*12</f>
        <v>6524.7</v>
      </c>
      <c r="M314" s="25" t="n">
        <f aca="false">M305*$C$283*12</f>
        <v>6552</v>
      </c>
      <c r="N314" s="25" t="n">
        <f aca="false">N305*$C$283*12</f>
        <v>6552</v>
      </c>
    </row>
    <row r="315" customFormat="false" ht="15" hidden="false" customHeight="false" outlineLevel="0" collapsed="false">
      <c r="B315" s="9" t="s">
        <v>98</v>
      </c>
      <c r="E315" s="25" t="n">
        <f aca="false">E313+E314</f>
        <v>7550.55</v>
      </c>
      <c r="F315" s="25" t="n">
        <f aca="false">F313+F314</f>
        <v>9042.25</v>
      </c>
      <c r="G315" s="25" t="n">
        <f aca="false">G313+G314</f>
        <v>10831.8</v>
      </c>
      <c r="H315" s="25" t="n">
        <f aca="false">H313+H314</f>
        <v>9362.15</v>
      </c>
      <c r="I315" s="25" t="n">
        <f aca="false">I313+I314</f>
        <v>8669.5</v>
      </c>
      <c r="J315" s="25" t="n">
        <f aca="false">J313+J314</f>
        <v>7974.4</v>
      </c>
      <c r="K315" s="25" t="n">
        <f aca="false">K313+K314</f>
        <v>7304.15</v>
      </c>
      <c r="L315" s="25" t="n">
        <f aca="false">L313+L314</f>
        <v>6874.7</v>
      </c>
      <c r="M315" s="25" t="n">
        <f aca="false">M313+M314</f>
        <v>6552</v>
      </c>
      <c r="N315" s="25" t="n">
        <f aca="false">N313+N314</f>
        <v>6552</v>
      </c>
    </row>
    <row r="316" customFormat="false" ht="15" hidden="false" customHeight="false" outlineLevel="0" collapsed="false">
      <c r="B316" s="9" t="s">
        <v>99</v>
      </c>
      <c r="E316" s="28" t="n">
        <f aca="false">(1+Inputs!$C$12)^(E$286-1)</f>
        <v>1</v>
      </c>
      <c r="F316" s="28" t="n">
        <f aca="false">(1+Inputs!$C$12)^(F$286-1)</f>
        <v>1.03</v>
      </c>
      <c r="G316" s="28" t="n">
        <f aca="false">(1+Inputs!$C$12)^(G$286-1)</f>
        <v>1.0609</v>
      </c>
      <c r="H316" s="28" t="n">
        <f aca="false">(1+Inputs!$C$12)^(H$286-1)</f>
        <v>1.092727</v>
      </c>
      <c r="I316" s="28" t="n">
        <f aca="false">(1+Inputs!$C$12)^(I$286-1)</f>
        <v>1.12550881</v>
      </c>
      <c r="J316" s="28" t="n">
        <f aca="false">(1+Inputs!$C$12)^(J$286-1)</f>
        <v>1.1592740743</v>
      </c>
      <c r="K316" s="28" t="n">
        <f aca="false">(1+Inputs!$C$12)^(K$286-1)</f>
        <v>1.194052296529</v>
      </c>
      <c r="L316" s="28" t="n">
        <f aca="false">(1+Inputs!$C$12)^(L$286-1)</f>
        <v>1.22987386542487</v>
      </c>
      <c r="M316" s="28" t="n">
        <f aca="false">(1+Inputs!$C$12)^(M$286-1)</f>
        <v>1.26677008138762</v>
      </c>
      <c r="N316" s="28" t="n">
        <f aca="false">(1+Inputs!$C$12)^(N$286-1)</f>
        <v>1.30477318382925</v>
      </c>
    </row>
    <row r="317" customFormat="false" ht="15" hidden="false" customHeight="false" outlineLevel="0" collapsed="false">
      <c r="B317" s="9" t="s">
        <v>100</v>
      </c>
      <c r="E317" s="18" t="n">
        <f aca="false">E303*$C$284*E316/1000000</f>
        <v>29</v>
      </c>
      <c r="F317" s="18" t="n">
        <f aca="false">F303*$C$284*F316/1000000</f>
        <v>29.87</v>
      </c>
      <c r="G317" s="18" t="n">
        <f aca="false">G303*$C$284*G316/1000000</f>
        <v>30.7661</v>
      </c>
      <c r="H317" s="18" t="n">
        <f aca="false">H303*$C$284*H316/1000000</f>
        <v>0</v>
      </c>
      <c r="I317" s="18" t="n">
        <f aca="false">I303*$C$284*I316/1000000</f>
        <v>0</v>
      </c>
      <c r="J317" s="18" t="n">
        <f aca="false">J303*$C$284*J316/1000000</f>
        <v>0</v>
      </c>
      <c r="K317" s="18" t="n">
        <f aca="false">K303*$C$284*K316/1000000</f>
        <v>0</v>
      </c>
      <c r="L317" s="18" t="n">
        <f aca="false">L303*$C$284*L316/1000000</f>
        <v>0</v>
      </c>
      <c r="M317" s="18" t="n">
        <f aca="false">M303*$C$284*M316/1000000</f>
        <v>0</v>
      </c>
      <c r="N317" s="18" t="n">
        <f aca="false">N303*$C$284*N316/1000000</f>
        <v>0</v>
      </c>
    </row>
    <row r="318" customFormat="false" ht="15" hidden="false" customHeight="false" outlineLevel="0" collapsed="false">
      <c r="B318" s="9" t="s">
        <v>101</v>
      </c>
      <c r="E318" s="18" t="n">
        <f aca="false">(MAX(E313,0)*Inputs!$C$13+E314*Inputs!$C$14)*E316/1000000</f>
        <v>3.87261</v>
      </c>
      <c r="F318" s="18" t="n">
        <f aca="false">(MAX(F313,0)*Inputs!$C$13+F314*Inputs!$C$14)*F316/1000000</f>
        <v>4.6565785</v>
      </c>
      <c r="G318" s="18" t="n">
        <f aca="false">(MAX(G313,0)*Inputs!$C$13+G314*Inputs!$C$14)*G316/1000000</f>
        <v>5.640126324</v>
      </c>
      <c r="H318" s="18" t="n">
        <f aca="false">(MAX(H313,0)*Inputs!$C$13+H314*Inputs!$C$14)*H316/1000000</f>
        <v>4.24516790411</v>
      </c>
      <c r="I318" s="18" t="n">
        <f aca="false">(MAX(I313,0)*Inputs!$C$13+I314*Inputs!$C$14)*I316/1000000</f>
        <v>3.527232059659</v>
      </c>
      <c r="J318" s="18" t="n">
        <f aca="false">(MAX(J313,0)*Inputs!$C$13+J314*Inputs!$C$14)*J316/1000000</f>
        <v>2.86326785063208</v>
      </c>
      <c r="K318" s="18" t="n">
        <f aca="false">(MAX(K313,0)*Inputs!$C$13+K314*Inputs!$C$14)*K316/1000000</f>
        <v>2.2667052960699</v>
      </c>
      <c r="L318" s="18" t="n">
        <f aca="false">(MAX(L313,0)*Inputs!$C$13+L314*Inputs!$C$14)*L316/1000000</f>
        <v>1.90623069897662</v>
      </c>
      <c r="M318" s="18" t="n">
        <f aca="false">(MAX(M313,0)*Inputs!$C$13+M314*Inputs!$C$14)*M316/1000000</f>
        <v>1.65997551465033</v>
      </c>
      <c r="N318" s="18" t="n">
        <f aca="false">(MAX(N313,0)*Inputs!$C$13+N314*Inputs!$C$14)*N316/1000000</f>
        <v>1.70977478008984</v>
      </c>
    </row>
    <row r="319" customFormat="false" ht="15" hidden="false" customHeight="false" outlineLevel="0" collapsed="false">
      <c r="B319" s="9" t="s">
        <v>102</v>
      </c>
      <c r="E319" s="18" t="n">
        <f aca="false">E301*Inputs!$C$15*E316/1000000</f>
        <v>1.2</v>
      </c>
      <c r="F319" s="18" t="n">
        <f aca="false">F301*Inputs!$C$15*F316/1000000</f>
        <v>1.545</v>
      </c>
      <c r="G319" s="18" t="n">
        <f aca="false">G301*Inputs!$C$15*G316/1000000</f>
        <v>1.90962</v>
      </c>
      <c r="H319" s="18" t="n">
        <f aca="false">H301*Inputs!$C$15*H316/1000000</f>
        <v>1.9669086</v>
      </c>
      <c r="I319" s="18" t="n">
        <f aca="false">I301*Inputs!$C$15*I316/1000000</f>
        <v>2.025915858</v>
      </c>
      <c r="J319" s="18" t="n">
        <f aca="false">J301*Inputs!$C$15*J316/1000000</f>
        <v>2.08669333374</v>
      </c>
      <c r="K319" s="18" t="n">
        <f aca="false">K301*Inputs!$C$15*K316/1000000</f>
        <v>2.1492941337522</v>
      </c>
      <c r="L319" s="18" t="n">
        <f aca="false">L301*Inputs!$C$15*L316/1000000</f>
        <v>2.21377295776477</v>
      </c>
      <c r="M319" s="18" t="n">
        <f aca="false">M301*Inputs!$C$15*M316/1000000</f>
        <v>2.28018614649771</v>
      </c>
      <c r="N319" s="18" t="n">
        <f aca="false">N301*Inputs!$C$15*N316/1000000</f>
        <v>2.34859173089264</v>
      </c>
    </row>
    <row r="320" customFormat="false" ht="15" hidden="false" customHeight="false" outlineLevel="0" collapsed="false">
      <c r="B320" s="26" t="s">
        <v>103</v>
      </c>
      <c r="E320" s="27" t="n">
        <f aca="false">E312-E317-E318-E319</f>
        <v>-29.29041</v>
      </c>
      <c r="F320" s="27" t="n">
        <f aca="false">F312-F317-F318-F319</f>
        <v>-28.779241</v>
      </c>
      <c r="G320" s="27" t="n">
        <f aca="false">G312-G317-G318-G319</f>
        <v>-27.924542274</v>
      </c>
      <c r="H320" s="27" t="n">
        <f aca="false">H312-H317-H318-H319</f>
        <v>7.30426007420251</v>
      </c>
      <c r="I320" s="27" t="n">
        <f aca="false">I312-I317-I318-I319</f>
        <v>10.4159262095316</v>
      </c>
      <c r="J320" s="27" t="n">
        <f aca="false">J312-J317-J318-J319</f>
        <v>12.7787026968151</v>
      </c>
      <c r="K320" s="27" t="n">
        <f aca="false">K312-K317-K318-K319</f>
        <v>14.4604946890837</v>
      </c>
      <c r="L320" s="27" t="n">
        <f aca="false">L312-L317-L318-L319</f>
        <v>15.4433271514452</v>
      </c>
      <c r="M320" s="27" t="n">
        <f aca="false">M312-M317-M318-M319</f>
        <v>16.0120493716086</v>
      </c>
      <c r="N320" s="27" t="n">
        <f aca="false">N312-N317-N318-N319</f>
        <v>16.1606336811565</v>
      </c>
    </row>
    <row r="321" customFormat="false" ht="15" hidden="false" customHeight="false" outlineLevel="0" collapsed="false">
      <c r="B321" s="9" t="s">
        <v>104</v>
      </c>
      <c r="C321" s="18" t="n">
        <f aca="false">Inputs!$C$42*(1+Inputs!$C$43)</f>
        <v>132.6</v>
      </c>
    </row>
    <row r="322" customFormat="false" ht="15" hidden="false" customHeight="false" outlineLevel="0" collapsed="false">
      <c r="B322" s="26" t="s">
        <v>105</v>
      </c>
      <c r="C322" s="27" t="n">
        <f aca="false">N312*$C$285*(1-Inputs!$C$45)</f>
        <v>278.820012649597</v>
      </c>
    </row>
    <row r="323" customFormat="false" ht="15" hidden="false" customHeight="false" outlineLevel="0" collapsed="false">
      <c r="B323" s="26" t="s">
        <v>106</v>
      </c>
      <c r="D323" s="27" t="n">
        <f aca="false">-$C$321</f>
        <v>-132.6</v>
      </c>
      <c r="E323" s="27" t="n">
        <f aca="false">E320</f>
        <v>-29.29041</v>
      </c>
      <c r="F323" s="27" t="n">
        <f aca="false">F320</f>
        <v>-28.779241</v>
      </c>
      <c r="G323" s="27" t="n">
        <f aca="false">G320</f>
        <v>-27.924542274</v>
      </c>
      <c r="H323" s="27" t="n">
        <f aca="false">H320</f>
        <v>7.30426007420251</v>
      </c>
      <c r="I323" s="27" t="n">
        <f aca="false">I320</f>
        <v>10.4159262095316</v>
      </c>
      <c r="J323" s="27" t="n">
        <f aca="false">J320</f>
        <v>12.7787026968151</v>
      </c>
      <c r="K323" s="27" t="n">
        <f aca="false">K320</f>
        <v>14.4604946890837</v>
      </c>
      <c r="L323" s="27" t="n">
        <f aca="false">L320</f>
        <v>15.4433271514452</v>
      </c>
      <c r="M323" s="27" t="n">
        <f aca="false">M320</f>
        <v>16.0120493716086</v>
      </c>
      <c r="N323" s="27" t="n">
        <f aca="false">N320+$C$322</f>
        <v>294.980646330754</v>
      </c>
    </row>
    <row r="325" customFormat="false" ht="15" hidden="false" customHeight="false" outlineLevel="0" collapsed="false">
      <c r="B325" s="26" t="s">
        <v>107</v>
      </c>
      <c r="C325" s="29" t="n">
        <f aca="false">IRR(D323:N323,0.08)</f>
        <v>0.0639816541873255</v>
      </c>
    </row>
    <row r="326" customFormat="false" ht="15" hidden="false" customHeight="false" outlineLevel="0" collapsed="false">
      <c r="B326" s="9" t="s">
        <v>108</v>
      </c>
      <c r="C326" s="30" t="n">
        <f aca="false">SUMIF(D323:N323,"&gt;0")/-SUMIF(D323:N323,"&lt;0")</f>
        <v>1.6990177138782</v>
      </c>
    </row>
    <row r="327" customFormat="false" ht="15" hidden="false" customHeight="false" outlineLevel="0" collapsed="false">
      <c r="B327" s="9" t="s">
        <v>109</v>
      </c>
      <c r="C327" s="18" t="n">
        <f aca="false">SUM(E317:N317)</f>
        <v>89.6361</v>
      </c>
    </row>
    <row r="328" customFormat="false" ht="15" hidden="false" customHeight="false" outlineLevel="0" collapsed="false">
      <c r="B328" s="9" t="s">
        <v>110</v>
      </c>
      <c r="C328" s="18" t="n">
        <f aca="false">N312</f>
        <v>20.219000192139</v>
      </c>
    </row>
    <row r="329" customFormat="false" ht="15" hidden="false" customHeight="false" outlineLevel="0" collapsed="false">
      <c r="B329" s="9" t="s">
        <v>111</v>
      </c>
      <c r="C329" s="17" t="n">
        <f aca="false">N306</f>
        <v>0.35</v>
      </c>
    </row>
    <row r="331" customFormat="false" ht="15" hidden="false" customHeight="false" outlineLevel="0" collapsed="false">
      <c r="B331" s="7" t="s">
        <v>139</v>
      </c>
      <c r="C331" s="8"/>
      <c r="D331" s="8"/>
      <c r="E331" s="8"/>
      <c r="F331" s="8"/>
      <c r="G331" s="8"/>
      <c r="H331" s="8"/>
      <c r="I331" s="8"/>
      <c r="J331" s="8"/>
      <c r="K331" s="8"/>
      <c r="L331" s="8"/>
      <c r="M331" s="8"/>
      <c r="N331" s="8"/>
    </row>
    <row r="332" customFormat="false" ht="15" hidden="false" customHeight="false" outlineLevel="0" collapsed="false">
      <c r="B332" s="9" t="s">
        <v>50</v>
      </c>
      <c r="C332" s="13" t="n">
        <v>0.4</v>
      </c>
    </row>
    <row r="333" customFormat="false" ht="15" hidden="false" customHeight="false" outlineLevel="0" collapsed="false">
      <c r="B333" s="9" t="s">
        <v>64</v>
      </c>
      <c r="C333" s="18" t="n">
        <f aca="false">Inputs!$C$25</f>
        <v>70</v>
      </c>
    </row>
    <row r="334" customFormat="false" ht="15" hidden="false" customHeight="false" outlineLevel="0" collapsed="false">
      <c r="B334" s="9" t="s">
        <v>65</v>
      </c>
      <c r="C334" s="18" t="n">
        <f aca="false">Inputs!$C$28</f>
        <v>18</v>
      </c>
    </row>
    <row r="335" customFormat="false" ht="15" hidden="false" customHeight="false" outlineLevel="0" collapsed="false">
      <c r="B335" s="9" t="s">
        <v>66</v>
      </c>
      <c r="C335" s="18" t="n">
        <f aca="false">Inputs!$C$30</f>
        <v>4</v>
      </c>
    </row>
    <row r="336" customFormat="false" ht="15" hidden="false" customHeight="false" outlineLevel="0" collapsed="false">
      <c r="B336" s="9" t="s">
        <v>67</v>
      </c>
      <c r="C336" s="19" t="n">
        <f aca="false">Inputs!$C$27</f>
        <v>0.013</v>
      </c>
    </row>
    <row r="337" customFormat="false" ht="15" hidden="false" customHeight="false" outlineLevel="0" collapsed="false">
      <c r="B337" s="9" t="s">
        <v>68</v>
      </c>
      <c r="C337" s="12" t="n">
        <v>950</v>
      </c>
    </row>
    <row r="338" customFormat="false" ht="15" hidden="false" customHeight="false" outlineLevel="0" collapsed="false">
      <c r="B338" s="9" t="s">
        <v>57</v>
      </c>
      <c r="C338" s="21" t="n">
        <f aca="false">Inputs!$C$44</f>
        <v>14</v>
      </c>
    </row>
    <row r="339" customFormat="false" ht="15" hidden="false" customHeight="false" outlineLevel="0" collapsed="false">
      <c r="B339" s="22" t="s">
        <v>69</v>
      </c>
      <c r="C339" s="23" t="s">
        <v>70</v>
      </c>
      <c r="D339" s="23" t="n">
        <v>0</v>
      </c>
      <c r="E339" s="23" t="n">
        <v>1</v>
      </c>
      <c r="F339" s="23" t="n">
        <v>2</v>
      </c>
      <c r="G339" s="23" t="n">
        <v>3</v>
      </c>
      <c r="H339" s="23" t="n">
        <v>4</v>
      </c>
      <c r="I339" s="23" t="n">
        <v>5</v>
      </c>
      <c r="J339" s="23" t="n">
        <v>6</v>
      </c>
      <c r="K339" s="23" t="n">
        <v>7</v>
      </c>
      <c r="L339" s="23" t="n">
        <v>8</v>
      </c>
      <c r="M339" s="23" t="n">
        <v>9</v>
      </c>
      <c r="N339" s="23" t="n">
        <v>10</v>
      </c>
    </row>
    <row r="340" customFormat="false" ht="15" hidden="false" customHeight="false" outlineLevel="0" collapsed="false">
      <c r="B340" s="9" t="s">
        <v>71</v>
      </c>
      <c r="C340" s="24" t="n">
        <f aca="false">1-Inputs!$C$7</f>
        <v>-2</v>
      </c>
      <c r="D340" s="25" t="n">
        <f aca="false">IF($C340&lt;=D$339,Inputs!$C$6,0)</f>
        <v>60000</v>
      </c>
      <c r="E340" s="25" t="n">
        <f aca="false">IF($C340&lt;=E$339,Inputs!$C$6,0)</f>
        <v>60000</v>
      </c>
      <c r="F340" s="25" t="n">
        <f aca="false">IF($C340&lt;=F$339,Inputs!$C$6,0)</f>
        <v>60000</v>
      </c>
      <c r="G340" s="25" t="n">
        <f aca="false">IF($C340&lt;=G$339,Inputs!$C$6,0)</f>
        <v>60000</v>
      </c>
      <c r="H340" s="25" t="n">
        <f aca="false">IF($C340&lt;=H$339,Inputs!$C$6,0)</f>
        <v>60000</v>
      </c>
      <c r="I340" s="25" t="n">
        <f aca="false">IF($C340&lt;=I$339,Inputs!$C$6,0)</f>
        <v>60000</v>
      </c>
      <c r="J340" s="25" t="n">
        <f aca="false">IF($C340&lt;=J$339,Inputs!$C$6,0)</f>
        <v>60000</v>
      </c>
      <c r="K340" s="25" t="n">
        <f aca="false">IF($C340&lt;=K$339,Inputs!$C$6,0)</f>
        <v>60000</v>
      </c>
      <c r="L340" s="25" t="n">
        <f aca="false">IF($C340&lt;=L$339,Inputs!$C$6,0)</f>
        <v>60000</v>
      </c>
      <c r="M340" s="25" t="n">
        <f aca="false">IF($C340&lt;=M$339,Inputs!$C$6,0)</f>
        <v>60000</v>
      </c>
      <c r="N340" s="25" t="n">
        <f aca="false">IF($C340&lt;=N$339,Inputs!$C$6,0)</f>
        <v>60000</v>
      </c>
    </row>
    <row r="341" customFormat="false" ht="15" hidden="false" customHeight="false" outlineLevel="0" collapsed="false">
      <c r="B341" s="9" t="s">
        <v>72</v>
      </c>
      <c r="D341" s="17" t="n">
        <f aca="false">IF($C340&lt;=D$339,IF(D$339-$C340+1&lt;=0,0,$C$332*INDEX(Inputs!$C$19:$C$24,MIN(D$339-$C340+1,6))),0)</f>
        <v>0.3</v>
      </c>
      <c r="E341" s="17" t="n">
        <f aca="false">IF($C340&lt;=E$339,IF(E$339-$C340+1&lt;=0,0,$C$332*INDEX(Inputs!$C$19:$C$24,MIN(E$339-$C340+1,6))),0)</f>
        <v>0.35</v>
      </c>
      <c r="F341" s="17" t="n">
        <f aca="false">IF($C340&lt;=F$339,IF(F$339-$C340+1&lt;=0,0,$C$332*INDEX(Inputs!$C$19:$C$24,MIN(F$339-$C340+1,6))),0)</f>
        <v>0.38</v>
      </c>
      <c r="G341" s="17" t="n">
        <f aca="false">IF($C340&lt;=G$339,IF(G$339-$C340+1&lt;=0,0,$C$332*INDEX(Inputs!$C$19:$C$24,MIN(G$339-$C340+1,6))),0)</f>
        <v>0.4</v>
      </c>
      <c r="H341" s="17" t="n">
        <f aca="false">IF($C340&lt;=H$339,IF(H$339-$C340+1&lt;=0,0,$C$332*INDEX(Inputs!$C$19:$C$24,MIN(H$339-$C340+1,6))),0)</f>
        <v>0.4</v>
      </c>
      <c r="I341" s="17" t="n">
        <f aca="false">IF($C340&lt;=I$339,IF(I$339-$C340+1&lt;=0,0,$C$332*INDEX(Inputs!$C$19:$C$24,MIN(I$339-$C340+1,6))),0)</f>
        <v>0.4</v>
      </c>
      <c r="J341" s="17" t="n">
        <f aca="false">IF($C340&lt;=J$339,IF(J$339-$C340+1&lt;=0,0,$C$332*INDEX(Inputs!$C$19:$C$24,MIN(J$339-$C340+1,6))),0)</f>
        <v>0.4</v>
      </c>
      <c r="K341" s="17" t="n">
        <f aca="false">IF($C340&lt;=K$339,IF(K$339-$C340+1&lt;=0,0,$C$332*INDEX(Inputs!$C$19:$C$24,MIN(K$339-$C340+1,6))),0)</f>
        <v>0.4</v>
      </c>
      <c r="L341" s="17" t="n">
        <f aca="false">IF($C340&lt;=L$339,IF(L$339-$C340+1&lt;=0,0,$C$332*INDEX(Inputs!$C$19:$C$24,MIN(L$339-$C340+1,6))),0)</f>
        <v>0.4</v>
      </c>
      <c r="M341" s="17" t="n">
        <f aca="false">IF($C340&lt;=M$339,IF(M$339-$C340+1&lt;=0,0,$C$332*INDEX(Inputs!$C$19:$C$24,MIN(M$339-$C340+1,6))),0)</f>
        <v>0.4</v>
      </c>
      <c r="N341" s="17" t="n">
        <f aca="false">IF($C340&lt;=N$339,IF(N$339-$C340+1&lt;=0,0,$C$332*INDEX(Inputs!$C$19:$C$24,MIN(N$339-$C340+1,6))),0)</f>
        <v>0.4</v>
      </c>
    </row>
    <row r="342" customFormat="false" ht="15" hidden="false" customHeight="false" outlineLevel="0" collapsed="false">
      <c r="B342" s="9" t="s">
        <v>73</v>
      </c>
      <c r="D342" s="25" t="n">
        <f aca="false">D340*D341</f>
        <v>18000</v>
      </c>
      <c r="E342" s="25" t="n">
        <f aca="false">E340*E341</f>
        <v>21000</v>
      </c>
      <c r="F342" s="25" t="n">
        <f aca="false">F340*F341</f>
        <v>22800</v>
      </c>
      <c r="G342" s="25" t="n">
        <f aca="false">G340*G341</f>
        <v>24000</v>
      </c>
      <c r="H342" s="25" t="n">
        <f aca="false">H340*H341</f>
        <v>24000</v>
      </c>
      <c r="I342" s="25" t="n">
        <f aca="false">I340*I341</f>
        <v>24000</v>
      </c>
      <c r="J342" s="25" t="n">
        <f aca="false">J340*J341</f>
        <v>24000</v>
      </c>
      <c r="K342" s="25" t="n">
        <f aca="false">K340*K341</f>
        <v>24000</v>
      </c>
      <c r="L342" s="25" t="n">
        <f aca="false">L340*L341</f>
        <v>24000</v>
      </c>
      <c r="M342" s="25" t="n">
        <f aca="false">M340*M341</f>
        <v>24000</v>
      </c>
      <c r="N342" s="25" t="n">
        <f aca="false">N340*N341</f>
        <v>24000</v>
      </c>
    </row>
    <row r="343" customFormat="false" ht="15" hidden="false" customHeight="false" outlineLevel="0" collapsed="false">
      <c r="B343" s="9" t="s">
        <v>74</v>
      </c>
      <c r="C343" s="24" t="n">
        <f aca="false">1</f>
        <v>1</v>
      </c>
      <c r="D343" s="25" t="n">
        <f aca="false">IF($C343&lt;=D$339,Inputs!$C$8,0)</f>
        <v>0</v>
      </c>
      <c r="E343" s="25" t="n">
        <f aca="false">IF($C343&lt;=E$339,Inputs!$C$8,0)</f>
        <v>20000</v>
      </c>
      <c r="F343" s="25" t="n">
        <f aca="false">IF($C343&lt;=F$339,Inputs!$C$8,0)</f>
        <v>20000</v>
      </c>
      <c r="G343" s="25" t="n">
        <f aca="false">IF($C343&lt;=G$339,Inputs!$C$8,0)</f>
        <v>20000</v>
      </c>
      <c r="H343" s="25" t="n">
        <f aca="false">IF($C343&lt;=H$339,Inputs!$C$8,0)</f>
        <v>20000</v>
      </c>
      <c r="I343" s="25" t="n">
        <f aca="false">IF($C343&lt;=I$339,Inputs!$C$8,0)</f>
        <v>20000</v>
      </c>
      <c r="J343" s="25" t="n">
        <f aca="false">IF($C343&lt;=J$339,Inputs!$C$8,0)</f>
        <v>20000</v>
      </c>
      <c r="K343" s="25" t="n">
        <f aca="false">IF($C343&lt;=K$339,Inputs!$C$8,0)</f>
        <v>20000</v>
      </c>
      <c r="L343" s="25" t="n">
        <f aca="false">IF($C343&lt;=L$339,Inputs!$C$8,0)</f>
        <v>20000</v>
      </c>
      <c r="M343" s="25" t="n">
        <f aca="false">IF($C343&lt;=M$339,Inputs!$C$8,0)</f>
        <v>20000</v>
      </c>
      <c r="N343" s="25" t="n">
        <f aca="false">IF($C343&lt;=N$339,Inputs!$C$8,0)</f>
        <v>20000</v>
      </c>
    </row>
    <row r="344" customFormat="false" ht="15" hidden="false" customHeight="false" outlineLevel="0" collapsed="false">
      <c r="B344" s="9" t="s">
        <v>75</v>
      </c>
      <c r="D344" s="17" t="n">
        <f aca="false">IF($C343&lt;=D$339,IF(D$339-$C343+1&lt;=0,0,$C$332*INDEX(Inputs!$C$19:$C$24,MIN(D$339-$C343+1,6))),0)</f>
        <v>0</v>
      </c>
      <c r="E344" s="17" t="n">
        <f aca="false">IF($C343&lt;=E$339,IF(E$339-$C343+1&lt;=0,0,$C$332*INDEX(Inputs!$C$19:$C$24,MIN(E$339-$C343+1,6))),0)</f>
        <v>0.12</v>
      </c>
      <c r="F344" s="17" t="n">
        <f aca="false">IF($C343&lt;=F$339,IF(F$339-$C343+1&lt;=0,0,$C$332*INDEX(Inputs!$C$19:$C$24,MIN(F$339-$C343+1,6))),0)</f>
        <v>0.22</v>
      </c>
      <c r="G344" s="17" t="n">
        <f aca="false">IF($C343&lt;=G$339,IF(G$339-$C343+1&lt;=0,0,$C$332*INDEX(Inputs!$C$19:$C$24,MIN(G$339-$C343+1,6))),0)</f>
        <v>0.3</v>
      </c>
      <c r="H344" s="17" t="n">
        <f aca="false">IF($C343&lt;=H$339,IF(H$339-$C343+1&lt;=0,0,$C$332*INDEX(Inputs!$C$19:$C$24,MIN(H$339-$C343+1,6))),0)</f>
        <v>0.35</v>
      </c>
      <c r="I344" s="17" t="n">
        <f aca="false">IF($C343&lt;=I$339,IF(I$339-$C343+1&lt;=0,0,$C$332*INDEX(Inputs!$C$19:$C$24,MIN(I$339-$C343+1,6))),0)</f>
        <v>0.38</v>
      </c>
      <c r="J344" s="17" t="n">
        <f aca="false">IF($C343&lt;=J$339,IF(J$339-$C343+1&lt;=0,0,$C$332*INDEX(Inputs!$C$19:$C$24,MIN(J$339-$C343+1,6))),0)</f>
        <v>0.4</v>
      </c>
      <c r="K344" s="17" t="n">
        <f aca="false">IF($C343&lt;=K$339,IF(K$339-$C343+1&lt;=0,0,$C$332*INDEX(Inputs!$C$19:$C$24,MIN(K$339-$C343+1,6))),0)</f>
        <v>0.4</v>
      </c>
      <c r="L344" s="17" t="n">
        <f aca="false">IF($C343&lt;=L$339,IF(L$339-$C343+1&lt;=0,0,$C$332*INDEX(Inputs!$C$19:$C$24,MIN(L$339-$C343+1,6))),0)</f>
        <v>0.4</v>
      </c>
      <c r="M344" s="17" t="n">
        <f aca="false">IF($C343&lt;=M$339,IF(M$339-$C343+1&lt;=0,0,$C$332*INDEX(Inputs!$C$19:$C$24,MIN(M$339-$C343+1,6))),0)</f>
        <v>0.4</v>
      </c>
      <c r="N344" s="17" t="n">
        <f aca="false">IF($C343&lt;=N$339,IF(N$339-$C343+1&lt;=0,0,$C$332*INDEX(Inputs!$C$19:$C$24,MIN(N$339-$C343+1,6))),0)</f>
        <v>0.4</v>
      </c>
    </row>
    <row r="345" customFormat="false" ht="15" hidden="false" customHeight="false" outlineLevel="0" collapsed="false">
      <c r="B345" s="9" t="s">
        <v>76</v>
      </c>
      <c r="D345" s="25" t="n">
        <f aca="false">D343*D344</f>
        <v>0</v>
      </c>
      <c r="E345" s="25" t="n">
        <f aca="false">E343*E344</f>
        <v>2400</v>
      </c>
      <c r="F345" s="25" t="n">
        <f aca="false">F343*F344</f>
        <v>4400</v>
      </c>
      <c r="G345" s="25" t="n">
        <f aca="false">G343*G344</f>
        <v>6000</v>
      </c>
      <c r="H345" s="25" t="n">
        <f aca="false">H343*H344</f>
        <v>7000</v>
      </c>
      <c r="I345" s="25" t="n">
        <f aca="false">I343*I344</f>
        <v>7600</v>
      </c>
      <c r="J345" s="25" t="n">
        <f aca="false">J343*J344</f>
        <v>8000</v>
      </c>
      <c r="K345" s="25" t="n">
        <f aca="false">K343*K344</f>
        <v>8000</v>
      </c>
      <c r="L345" s="25" t="n">
        <f aca="false">L343*L344</f>
        <v>8000</v>
      </c>
      <c r="M345" s="25" t="n">
        <f aca="false">M343*M344</f>
        <v>8000</v>
      </c>
      <c r="N345" s="25" t="n">
        <f aca="false">N343*N344</f>
        <v>8000</v>
      </c>
    </row>
    <row r="346" customFormat="false" ht="15" hidden="false" customHeight="false" outlineLevel="0" collapsed="false">
      <c r="B346" s="9" t="s">
        <v>77</v>
      </c>
      <c r="C346" s="24" t="n">
        <f aca="false">2</f>
        <v>2</v>
      </c>
      <c r="D346" s="25" t="n">
        <f aca="false">IF($C346&lt;=D$339,Inputs!$C$9,0)</f>
        <v>0</v>
      </c>
      <c r="E346" s="25" t="n">
        <f aca="false">IF($C346&lt;=E$339,Inputs!$C$9,0)</f>
        <v>0</v>
      </c>
      <c r="F346" s="25" t="n">
        <f aca="false">IF($C346&lt;=F$339,Inputs!$C$9,0)</f>
        <v>20000</v>
      </c>
      <c r="G346" s="25" t="n">
        <f aca="false">IF($C346&lt;=G$339,Inputs!$C$9,0)</f>
        <v>20000</v>
      </c>
      <c r="H346" s="25" t="n">
        <f aca="false">IF($C346&lt;=H$339,Inputs!$C$9,0)</f>
        <v>20000</v>
      </c>
      <c r="I346" s="25" t="n">
        <f aca="false">IF($C346&lt;=I$339,Inputs!$C$9,0)</f>
        <v>20000</v>
      </c>
      <c r="J346" s="25" t="n">
        <f aca="false">IF($C346&lt;=J$339,Inputs!$C$9,0)</f>
        <v>20000</v>
      </c>
      <c r="K346" s="25" t="n">
        <f aca="false">IF($C346&lt;=K$339,Inputs!$C$9,0)</f>
        <v>20000</v>
      </c>
      <c r="L346" s="25" t="n">
        <f aca="false">IF($C346&lt;=L$339,Inputs!$C$9,0)</f>
        <v>20000</v>
      </c>
      <c r="M346" s="25" t="n">
        <f aca="false">IF($C346&lt;=M$339,Inputs!$C$9,0)</f>
        <v>20000</v>
      </c>
      <c r="N346" s="25" t="n">
        <f aca="false">IF($C346&lt;=N$339,Inputs!$C$9,0)</f>
        <v>20000</v>
      </c>
    </row>
    <row r="347" customFormat="false" ht="15" hidden="false" customHeight="false" outlineLevel="0" collapsed="false">
      <c r="B347" s="9" t="s">
        <v>78</v>
      </c>
      <c r="D347" s="17" t="n">
        <f aca="false">IF($C346&lt;=D$339,IF(D$339-$C346+1&lt;=0,0,$C$332*INDEX(Inputs!$C$19:$C$24,MIN(D$339-$C346+1,6))),0)</f>
        <v>0</v>
      </c>
      <c r="E347" s="17" t="n">
        <f aca="false">IF($C346&lt;=E$339,IF(E$339-$C346+1&lt;=0,0,$C$332*INDEX(Inputs!$C$19:$C$24,MIN(E$339-$C346+1,6))),0)</f>
        <v>0</v>
      </c>
      <c r="F347" s="17" t="n">
        <f aca="false">IF($C346&lt;=F$339,IF(F$339-$C346+1&lt;=0,0,$C$332*INDEX(Inputs!$C$19:$C$24,MIN(F$339-$C346+1,6))),0)</f>
        <v>0.12</v>
      </c>
      <c r="G347" s="17" t="n">
        <f aca="false">IF($C346&lt;=G$339,IF(G$339-$C346+1&lt;=0,0,$C$332*INDEX(Inputs!$C$19:$C$24,MIN(G$339-$C346+1,6))),0)</f>
        <v>0.22</v>
      </c>
      <c r="H347" s="17" t="n">
        <f aca="false">IF($C346&lt;=H$339,IF(H$339-$C346+1&lt;=0,0,$C$332*INDEX(Inputs!$C$19:$C$24,MIN(H$339-$C346+1,6))),0)</f>
        <v>0.3</v>
      </c>
      <c r="I347" s="17" t="n">
        <f aca="false">IF($C346&lt;=I$339,IF(I$339-$C346+1&lt;=0,0,$C$332*INDEX(Inputs!$C$19:$C$24,MIN(I$339-$C346+1,6))),0)</f>
        <v>0.35</v>
      </c>
      <c r="J347" s="17" t="n">
        <f aca="false">IF($C346&lt;=J$339,IF(J$339-$C346+1&lt;=0,0,$C$332*INDEX(Inputs!$C$19:$C$24,MIN(J$339-$C346+1,6))),0)</f>
        <v>0.38</v>
      </c>
      <c r="K347" s="17" t="n">
        <f aca="false">IF($C346&lt;=K$339,IF(K$339-$C346+1&lt;=0,0,$C$332*INDEX(Inputs!$C$19:$C$24,MIN(K$339-$C346+1,6))),0)</f>
        <v>0.4</v>
      </c>
      <c r="L347" s="17" t="n">
        <f aca="false">IF($C346&lt;=L$339,IF(L$339-$C346+1&lt;=0,0,$C$332*INDEX(Inputs!$C$19:$C$24,MIN(L$339-$C346+1,6))),0)</f>
        <v>0.4</v>
      </c>
      <c r="M347" s="17" t="n">
        <f aca="false">IF($C346&lt;=M$339,IF(M$339-$C346+1&lt;=0,0,$C$332*INDEX(Inputs!$C$19:$C$24,MIN(M$339-$C346+1,6))),0)</f>
        <v>0.4</v>
      </c>
      <c r="N347" s="17" t="n">
        <f aca="false">IF($C346&lt;=N$339,IF(N$339-$C346+1&lt;=0,0,$C$332*INDEX(Inputs!$C$19:$C$24,MIN(N$339-$C346+1,6))),0)</f>
        <v>0.4</v>
      </c>
    </row>
    <row r="348" customFormat="false" ht="15" hidden="false" customHeight="false" outlineLevel="0" collapsed="false">
      <c r="B348" s="9" t="s">
        <v>79</v>
      </c>
      <c r="D348" s="25" t="n">
        <f aca="false">D346*D347</f>
        <v>0</v>
      </c>
      <c r="E348" s="25" t="n">
        <f aca="false">E346*E347</f>
        <v>0</v>
      </c>
      <c r="F348" s="25" t="n">
        <f aca="false">F346*F347</f>
        <v>2400</v>
      </c>
      <c r="G348" s="25" t="n">
        <f aca="false">G346*G347</f>
        <v>4400</v>
      </c>
      <c r="H348" s="25" t="n">
        <f aca="false">H346*H347</f>
        <v>6000</v>
      </c>
      <c r="I348" s="25" t="n">
        <f aca="false">I346*I347</f>
        <v>7000</v>
      </c>
      <c r="J348" s="25" t="n">
        <f aca="false">J346*J347</f>
        <v>7600</v>
      </c>
      <c r="K348" s="25" t="n">
        <f aca="false">K346*K347</f>
        <v>8000</v>
      </c>
      <c r="L348" s="25" t="n">
        <f aca="false">L346*L347</f>
        <v>8000</v>
      </c>
      <c r="M348" s="25" t="n">
        <f aca="false">M346*M347</f>
        <v>8000</v>
      </c>
      <c r="N348" s="25" t="n">
        <f aca="false">N346*N347</f>
        <v>8000</v>
      </c>
    </row>
    <row r="349" customFormat="false" ht="15" hidden="false" customHeight="false" outlineLevel="0" collapsed="false">
      <c r="B349" s="9" t="s">
        <v>80</v>
      </c>
      <c r="C349" s="24" t="n">
        <f aca="false">3</f>
        <v>3</v>
      </c>
      <c r="D349" s="25" t="n">
        <f aca="false">IF($C349&lt;=D$339,Inputs!$C$10,0)</f>
        <v>0</v>
      </c>
      <c r="E349" s="25" t="n">
        <f aca="false">IF($C349&lt;=E$339,Inputs!$C$10,0)</f>
        <v>0</v>
      </c>
      <c r="F349" s="25" t="n">
        <f aca="false">IF($C349&lt;=F$339,Inputs!$C$10,0)</f>
        <v>0</v>
      </c>
      <c r="G349" s="25" t="n">
        <f aca="false">IF($C349&lt;=G$339,Inputs!$C$10,0)</f>
        <v>20000</v>
      </c>
      <c r="H349" s="25" t="n">
        <f aca="false">IF($C349&lt;=H$339,Inputs!$C$10,0)</f>
        <v>20000</v>
      </c>
      <c r="I349" s="25" t="n">
        <f aca="false">IF($C349&lt;=I$339,Inputs!$C$10,0)</f>
        <v>20000</v>
      </c>
      <c r="J349" s="25" t="n">
        <f aca="false">IF($C349&lt;=J$339,Inputs!$C$10,0)</f>
        <v>20000</v>
      </c>
      <c r="K349" s="25" t="n">
        <f aca="false">IF($C349&lt;=K$339,Inputs!$C$10,0)</f>
        <v>20000</v>
      </c>
      <c r="L349" s="25" t="n">
        <f aca="false">IF($C349&lt;=L$339,Inputs!$C$10,0)</f>
        <v>20000</v>
      </c>
      <c r="M349" s="25" t="n">
        <f aca="false">IF($C349&lt;=M$339,Inputs!$C$10,0)</f>
        <v>20000</v>
      </c>
      <c r="N349" s="25" t="n">
        <f aca="false">IF($C349&lt;=N$339,Inputs!$C$10,0)</f>
        <v>20000</v>
      </c>
    </row>
    <row r="350" customFormat="false" ht="15" hidden="false" customHeight="false" outlineLevel="0" collapsed="false">
      <c r="B350" s="9" t="s">
        <v>81</v>
      </c>
      <c r="D350" s="17" t="n">
        <f aca="false">IF($C349&lt;=D$339,IF(D$339-$C349+1&lt;=0,0,$C$332*INDEX(Inputs!$C$19:$C$24,MIN(D$339-$C349+1,6))),0)</f>
        <v>0</v>
      </c>
      <c r="E350" s="17" t="n">
        <f aca="false">IF($C349&lt;=E$339,IF(E$339-$C349+1&lt;=0,0,$C$332*INDEX(Inputs!$C$19:$C$24,MIN(E$339-$C349+1,6))),0)</f>
        <v>0</v>
      </c>
      <c r="F350" s="17" t="n">
        <f aca="false">IF($C349&lt;=F$339,IF(F$339-$C349+1&lt;=0,0,$C$332*INDEX(Inputs!$C$19:$C$24,MIN(F$339-$C349+1,6))),0)</f>
        <v>0</v>
      </c>
      <c r="G350" s="17" t="n">
        <f aca="false">IF($C349&lt;=G$339,IF(G$339-$C349+1&lt;=0,0,$C$332*INDEX(Inputs!$C$19:$C$24,MIN(G$339-$C349+1,6))),0)</f>
        <v>0.12</v>
      </c>
      <c r="H350" s="17" t="n">
        <f aca="false">IF($C349&lt;=H$339,IF(H$339-$C349+1&lt;=0,0,$C$332*INDEX(Inputs!$C$19:$C$24,MIN(H$339-$C349+1,6))),0)</f>
        <v>0.22</v>
      </c>
      <c r="I350" s="17" t="n">
        <f aca="false">IF($C349&lt;=I$339,IF(I$339-$C349+1&lt;=0,0,$C$332*INDEX(Inputs!$C$19:$C$24,MIN(I$339-$C349+1,6))),0)</f>
        <v>0.3</v>
      </c>
      <c r="J350" s="17" t="n">
        <f aca="false">IF($C349&lt;=J$339,IF(J$339-$C349+1&lt;=0,0,$C$332*INDEX(Inputs!$C$19:$C$24,MIN(J$339-$C349+1,6))),0)</f>
        <v>0.35</v>
      </c>
      <c r="K350" s="17" t="n">
        <f aca="false">IF($C349&lt;=K$339,IF(K$339-$C349+1&lt;=0,0,$C$332*INDEX(Inputs!$C$19:$C$24,MIN(K$339-$C349+1,6))),0)</f>
        <v>0.38</v>
      </c>
      <c r="L350" s="17" t="n">
        <f aca="false">IF($C349&lt;=L$339,IF(L$339-$C349+1&lt;=0,0,$C$332*INDEX(Inputs!$C$19:$C$24,MIN(L$339-$C349+1,6))),0)</f>
        <v>0.4</v>
      </c>
      <c r="M350" s="17" t="n">
        <f aca="false">IF($C349&lt;=M$339,IF(M$339-$C349+1&lt;=0,0,$C$332*INDEX(Inputs!$C$19:$C$24,MIN(M$339-$C349+1,6))),0)</f>
        <v>0.4</v>
      </c>
      <c r="N350" s="17" t="n">
        <f aca="false">IF($C349&lt;=N$339,IF(N$339-$C349+1&lt;=0,0,$C$332*INDEX(Inputs!$C$19:$C$24,MIN(N$339-$C349+1,6))),0)</f>
        <v>0.4</v>
      </c>
    </row>
    <row r="351" customFormat="false" ht="15" hidden="false" customHeight="false" outlineLevel="0" collapsed="false">
      <c r="B351" s="9" t="s">
        <v>82</v>
      </c>
      <c r="D351" s="25" t="n">
        <f aca="false">D349*D350</f>
        <v>0</v>
      </c>
      <c r="E351" s="25" t="n">
        <f aca="false">E349*E350</f>
        <v>0</v>
      </c>
      <c r="F351" s="25" t="n">
        <f aca="false">F349*F350</f>
        <v>0</v>
      </c>
      <c r="G351" s="25" t="n">
        <f aca="false">G349*G350</f>
        <v>2400</v>
      </c>
      <c r="H351" s="25" t="n">
        <f aca="false">H349*H350</f>
        <v>4400</v>
      </c>
      <c r="I351" s="25" t="n">
        <f aca="false">I349*I350</f>
        <v>6000</v>
      </c>
      <c r="J351" s="25" t="n">
        <f aca="false">J349*J350</f>
        <v>7000</v>
      </c>
      <c r="K351" s="25" t="n">
        <f aca="false">K349*K350</f>
        <v>7600</v>
      </c>
      <c r="L351" s="25" t="n">
        <f aca="false">L349*L350</f>
        <v>8000</v>
      </c>
      <c r="M351" s="25" t="n">
        <f aca="false">M349*M350</f>
        <v>8000</v>
      </c>
      <c r="N351" s="25" t="n">
        <f aca="false">N349*N350</f>
        <v>8000</v>
      </c>
    </row>
    <row r="353" customFormat="false" ht="15" hidden="false" customHeight="false" outlineLevel="0" collapsed="false">
      <c r="B353" s="22" t="s">
        <v>83</v>
      </c>
      <c r="C353" s="23"/>
      <c r="D353" s="23" t="n">
        <v>0</v>
      </c>
      <c r="E353" s="23" t="n">
        <v>1</v>
      </c>
      <c r="F353" s="23" t="n">
        <v>2</v>
      </c>
      <c r="G353" s="23" t="n">
        <v>3</v>
      </c>
      <c r="H353" s="23" t="n">
        <v>4</v>
      </c>
      <c r="I353" s="23" t="n">
        <v>5</v>
      </c>
      <c r="J353" s="23" t="n">
        <v>6</v>
      </c>
      <c r="K353" s="23" t="n">
        <v>7</v>
      </c>
      <c r="L353" s="23" t="n">
        <v>8</v>
      </c>
      <c r="M353" s="23" t="n">
        <v>9</v>
      </c>
      <c r="N353" s="23" t="n">
        <v>10</v>
      </c>
    </row>
    <row r="354" customFormat="false" ht="15" hidden="false" customHeight="false" outlineLevel="0" collapsed="false">
      <c r="B354" s="9" t="s">
        <v>84</v>
      </c>
      <c r="D354" s="25" t="n">
        <f aca="false">D340+D343+D346+D349</f>
        <v>60000</v>
      </c>
      <c r="E354" s="25" t="n">
        <f aca="false">E340+E343+E346+E349</f>
        <v>80000</v>
      </c>
      <c r="F354" s="25" t="n">
        <f aca="false">F340+F343+F346+F349</f>
        <v>100000</v>
      </c>
      <c r="G354" s="25" t="n">
        <f aca="false">G340+G343+G346+G349</f>
        <v>120000</v>
      </c>
      <c r="H354" s="25" t="n">
        <f aca="false">H340+H343+H346+H349</f>
        <v>120000</v>
      </c>
      <c r="I354" s="25" t="n">
        <f aca="false">I340+I343+I346+I349</f>
        <v>120000</v>
      </c>
      <c r="J354" s="25" t="n">
        <f aca="false">J340+J343+J346+J349</f>
        <v>120000</v>
      </c>
      <c r="K354" s="25" t="n">
        <f aca="false">K340+K343+K346+K349</f>
        <v>120000</v>
      </c>
      <c r="L354" s="25" t="n">
        <f aca="false">L340+L343+L346+L349</f>
        <v>120000</v>
      </c>
      <c r="M354" s="25" t="n">
        <f aca="false">M340+M343+M346+M349</f>
        <v>120000</v>
      </c>
      <c r="N354" s="25" t="n">
        <f aca="false">N340+N343+N346+N349</f>
        <v>120000</v>
      </c>
    </row>
    <row r="355" customFormat="false" ht="15" hidden="false" customHeight="false" outlineLevel="0" collapsed="false">
      <c r="B355" s="9" t="s">
        <v>85</v>
      </c>
      <c r="D355" s="25" t="n">
        <f aca="false">D342+D345+D348+D351</f>
        <v>18000</v>
      </c>
      <c r="E355" s="25" t="n">
        <f aca="false">E342+E345+E348+E351</f>
        <v>23400</v>
      </c>
      <c r="F355" s="25" t="n">
        <f aca="false">F342+F345+F348+F351</f>
        <v>29600</v>
      </c>
      <c r="G355" s="25" t="n">
        <f aca="false">G342+G345+G348+G351</f>
        <v>36800</v>
      </c>
      <c r="H355" s="25" t="n">
        <f aca="false">H342+H345+H348+H351</f>
        <v>41400</v>
      </c>
      <c r="I355" s="25" t="n">
        <f aca="false">I342+I345+I348+I351</f>
        <v>44600</v>
      </c>
      <c r="J355" s="25" t="n">
        <f aca="false">J342+J345+J348+J351</f>
        <v>46600</v>
      </c>
      <c r="K355" s="25" t="n">
        <f aca="false">K342+K345+K348+K351</f>
        <v>47600</v>
      </c>
      <c r="L355" s="25" t="n">
        <f aca="false">L342+L345+L348+L351</f>
        <v>48000</v>
      </c>
      <c r="M355" s="25" t="n">
        <f aca="false">M342+M345+M348+M351</f>
        <v>48000</v>
      </c>
      <c r="N355" s="25" t="n">
        <f aca="false">N342+N345+N348+N351</f>
        <v>48000</v>
      </c>
    </row>
    <row r="356" customFormat="false" ht="15" hidden="false" customHeight="false" outlineLevel="0" collapsed="false">
      <c r="B356" s="9" t="s">
        <v>86</v>
      </c>
      <c r="E356" s="25" t="n">
        <f aca="false">E354-D354</f>
        <v>20000</v>
      </c>
      <c r="F356" s="25" t="n">
        <f aca="false">F354-E354</f>
        <v>20000</v>
      </c>
      <c r="G356" s="25" t="n">
        <f aca="false">G354-F354</f>
        <v>20000</v>
      </c>
      <c r="H356" s="25" t="n">
        <f aca="false">H354-G354</f>
        <v>0</v>
      </c>
      <c r="I356" s="25" t="n">
        <f aca="false">I354-H354</f>
        <v>0</v>
      </c>
      <c r="J356" s="25" t="n">
        <f aca="false">J354-I354</f>
        <v>0</v>
      </c>
      <c r="K356" s="25" t="n">
        <f aca="false">K354-J354</f>
        <v>0</v>
      </c>
      <c r="L356" s="25" t="n">
        <f aca="false">L354-K354</f>
        <v>0</v>
      </c>
      <c r="M356" s="25" t="n">
        <f aca="false">M354-L354</f>
        <v>0</v>
      </c>
      <c r="N356" s="25" t="n">
        <f aca="false">N354-M354</f>
        <v>0</v>
      </c>
    </row>
    <row r="357" customFormat="false" ht="15" hidden="false" customHeight="false" outlineLevel="0" collapsed="false">
      <c r="B357" s="9" t="s">
        <v>87</v>
      </c>
      <c r="E357" s="25" t="n">
        <f aca="false">(E354+D354)/2</f>
        <v>70000</v>
      </c>
      <c r="F357" s="25" t="n">
        <f aca="false">(F354+E354)/2</f>
        <v>90000</v>
      </c>
      <c r="G357" s="25" t="n">
        <f aca="false">(G354+F354)/2</f>
        <v>110000</v>
      </c>
      <c r="H357" s="25" t="n">
        <f aca="false">(H354+G354)/2</f>
        <v>120000</v>
      </c>
      <c r="I357" s="25" t="n">
        <f aca="false">(I354+H354)/2</f>
        <v>120000</v>
      </c>
      <c r="J357" s="25" t="n">
        <f aca="false">(J354+I354)/2</f>
        <v>120000</v>
      </c>
      <c r="K357" s="25" t="n">
        <f aca="false">(K354+J354)/2</f>
        <v>120000</v>
      </c>
      <c r="L357" s="25" t="n">
        <f aca="false">(L354+K354)/2</f>
        <v>120000</v>
      </c>
      <c r="M357" s="25" t="n">
        <f aca="false">(M354+L354)/2</f>
        <v>120000</v>
      </c>
      <c r="N357" s="25" t="n">
        <f aca="false">(N354+M354)/2</f>
        <v>120000</v>
      </c>
    </row>
    <row r="358" customFormat="false" ht="15" hidden="false" customHeight="false" outlineLevel="0" collapsed="false">
      <c r="B358" s="9" t="s">
        <v>88</v>
      </c>
      <c r="E358" s="25" t="n">
        <f aca="false">(E355+D355)/2</f>
        <v>20700</v>
      </c>
      <c r="F358" s="25" t="n">
        <f aca="false">(F355+E355)/2</f>
        <v>26500</v>
      </c>
      <c r="G358" s="25" t="n">
        <f aca="false">(G355+F355)/2</f>
        <v>33200</v>
      </c>
      <c r="H358" s="25" t="n">
        <f aca="false">(H355+G355)/2</f>
        <v>39100</v>
      </c>
      <c r="I358" s="25" t="n">
        <f aca="false">(I355+H355)/2</f>
        <v>43000</v>
      </c>
      <c r="J358" s="25" t="n">
        <f aca="false">(J355+I355)/2</f>
        <v>45600</v>
      </c>
      <c r="K358" s="25" t="n">
        <f aca="false">(K355+J355)/2</f>
        <v>47100</v>
      </c>
      <c r="L358" s="25" t="n">
        <f aca="false">(L355+K355)/2</f>
        <v>47800</v>
      </c>
      <c r="M358" s="25" t="n">
        <f aca="false">(M355+L355)/2</f>
        <v>48000</v>
      </c>
      <c r="N358" s="25" t="n">
        <f aca="false">(N355+M355)/2</f>
        <v>48000</v>
      </c>
    </row>
    <row r="359" customFormat="false" ht="15" hidden="false" customHeight="false" outlineLevel="0" collapsed="false">
      <c r="B359" s="9" t="s">
        <v>89</v>
      </c>
      <c r="E359" s="17" t="n">
        <f aca="false">E355/E354</f>
        <v>0.2925</v>
      </c>
      <c r="F359" s="17" t="n">
        <f aca="false">F355/F354</f>
        <v>0.296</v>
      </c>
      <c r="G359" s="17" t="n">
        <f aca="false">G355/G354</f>
        <v>0.306666666666667</v>
      </c>
      <c r="H359" s="17" t="n">
        <f aca="false">H355/H354</f>
        <v>0.345</v>
      </c>
      <c r="I359" s="17" t="n">
        <f aca="false">I355/I354</f>
        <v>0.371666666666667</v>
      </c>
      <c r="J359" s="17" t="n">
        <f aca="false">J355/J354</f>
        <v>0.388333333333333</v>
      </c>
      <c r="K359" s="17" t="n">
        <f aca="false">K355/K354</f>
        <v>0.396666666666667</v>
      </c>
      <c r="L359" s="17" t="n">
        <f aca="false">L355/L354</f>
        <v>0.4</v>
      </c>
      <c r="M359" s="17" t="n">
        <f aca="false">M355/M354</f>
        <v>0.4</v>
      </c>
      <c r="N359" s="17" t="n">
        <f aca="false">N355/N354</f>
        <v>0.4</v>
      </c>
    </row>
    <row r="360" customFormat="false" ht="15" hidden="false" customHeight="false" outlineLevel="0" collapsed="false">
      <c r="B360" s="9" t="s">
        <v>90</v>
      </c>
      <c r="E360" s="18" t="n">
        <f aca="false">$C$333*(1+Inputs!$C$26)^(E$339-1)</f>
        <v>70</v>
      </c>
      <c r="F360" s="18" t="n">
        <f aca="false">$C$333*(1+Inputs!$C$26)^(F$339-1)</f>
        <v>71.4</v>
      </c>
      <c r="G360" s="18" t="n">
        <f aca="false">$C$333*(1+Inputs!$C$26)^(G$339-1)</f>
        <v>72.828</v>
      </c>
      <c r="H360" s="18" t="n">
        <f aca="false">$C$333*(1+Inputs!$C$26)^(H$339-1)</f>
        <v>74.28456</v>
      </c>
      <c r="I360" s="18" t="n">
        <f aca="false">$C$333*(1+Inputs!$C$26)^(I$339-1)</f>
        <v>75.7702512</v>
      </c>
      <c r="J360" s="18" t="n">
        <f aca="false">$C$333*(1+Inputs!$C$26)^(J$339-1)</f>
        <v>77.285656224</v>
      </c>
      <c r="K360" s="18" t="n">
        <f aca="false">$C$333*(1+Inputs!$C$26)^(K$339-1)</f>
        <v>78.83136934848</v>
      </c>
      <c r="L360" s="18" t="n">
        <f aca="false">$C$333*(1+Inputs!$C$26)^(L$339-1)</f>
        <v>80.4079967354496</v>
      </c>
      <c r="M360" s="18" t="n">
        <f aca="false">$C$333*(1+Inputs!$C$26)^(M$339-1)</f>
        <v>82.0161566701586</v>
      </c>
      <c r="N360" s="18" t="n">
        <f aca="false">$C$333*(1+Inputs!$C$26)^(N$339-1)</f>
        <v>83.6564798035618</v>
      </c>
    </row>
    <row r="361" customFormat="false" ht="15" hidden="false" customHeight="false" outlineLevel="0" collapsed="false">
      <c r="B361" s="9" t="s">
        <v>91</v>
      </c>
      <c r="E361" s="18" t="n">
        <f aca="false">E358*E360*12/1000000</f>
        <v>17.388</v>
      </c>
      <c r="F361" s="18" t="n">
        <f aca="false">F358*F360*12/1000000</f>
        <v>22.7052</v>
      </c>
      <c r="G361" s="18" t="n">
        <f aca="false">G358*G360*12/1000000</f>
        <v>29.0146752</v>
      </c>
      <c r="H361" s="18" t="n">
        <f aca="false">H358*H360*12/1000000</f>
        <v>34.854315552</v>
      </c>
      <c r="I361" s="18" t="n">
        <f aca="false">I358*I360*12/1000000</f>
        <v>39.0974496192</v>
      </c>
      <c r="J361" s="18" t="n">
        <f aca="false">J358*J360*12/1000000</f>
        <v>42.2907110857728</v>
      </c>
      <c r="K361" s="18" t="n">
        <f aca="false">K358*K360*12/1000000</f>
        <v>44.5554899557609</v>
      </c>
      <c r="L361" s="18" t="n">
        <f aca="false">L358*L360*12/1000000</f>
        <v>46.1220269274539</v>
      </c>
      <c r="M361" s="18" t="n">
        <f aca="false">M358*M360*12/1000000</f>
        <v>47.2413062420114</v>
      </c>
      <c r="N361" s="18" t="n">
        <f aca="false">N358*N360*12/1000000</f>
        <v>48.1861323668516</v>
      </c>
    </row>
    <row r="362" customFormat="false" ht="15" hidden="false" customHeight="false" outlineLevel="0" collapsed="false">
      <c r="B362" s="9" t="s">
        <v>92</v>
      </c>
      <c r="E362" s="18" t="n">
        <f aca="false">E358*$C$334*(1+Inputs!$C$31)^(E$339-1)*12/1000000</f>
        <v>4.4712</v>
      </c>
      <c r="F362" s="18" t="n">
        <f aca="false">F358*$C$334*(1+Inputs!$C$31)^(F$339-1)*12/1000000</f>
        <v>5.8671</v>
      </c>
      <c r="G362" s="18" t="n">
        <f aca="false">G358*$C$334*(1+Inputs!$C$31)^(G$339-1)*12/1000000</f>
        <v>7.534242</v>
      </c>
      <c r="H362" s="18" t="n">
        <f aca="false">H358*$C$334*(1+Inputs!$C$31)^(H$339-1)*12/1000000</f>
        <v>9.0949874625</v>
      </c>
      <c r="I362" s="18" t="n">
        <f aca="false">I358*$C$334*(1+Inputs!$C$31)^(I$339-1)*12/1000000</f>
        <v>10.252214128125</v>
      </c>
      <c r="J362" s="18" t="n">
        <f aca="false">J358*$C$334*(1+Inputs!$C$31)^(J$339-1)*12/1000000</f>
        <v>11.1439183336875</v>
      </c>
      <c r="K362" s="18" t="n">
        <f aca="false">K358*$C$334*(1+Inputs!$C$31)^(K$339-1)*12/1000000</f>
        <v>11.7982569595307</v>
      </c>
      <c r="L362" s="18" t="n">
        <f aca="false">L358*$C$334*(1+Inputs!$C$31)^(L$339-1)*12/1000000</f>
        <v>12.2729426694736</v>
      </c>
      <c r="M362" s="18" t="n">
        <f aca="false">M358*$C$334*(1+Inputs!$C$31)^(M$339-1)*12/1000000</f>
        <v>12.6324012413828</v>
      </c>
      <c r="N362" s="18" t="n">
        <f aca="false">N358*$C$334*(1+Inputs!$C$31)^(N$339-1)*12/1000000</f>
        <v>12.9482112724174</v>
      </c>
    </row>
    <row r="363" customFormat="false" ht="15" hidden="false" customHeight="false" outlineLevel="0" collapsed="false">
      <c r="B363" s="9" t="s">
        <v>93</v>
      </c>
      <c r="E363" s="18" t="n">
        <f aca="false">E357*Inputs!$C$29*(1+Inputs!$C$31)^(E$339-1)*12/1000000</f>
        <v>2.52</v>
      </c>
      <c r="F363" s="18" t="n">
        <f aca="false">F357*Inputs!$C$29*(1+Inputs!$C$31)^(F$339-1)*12/1000000</f>
        <v>3.321</v>
      </c>
      <c r="G363" s="18" t="n">
        <f aca="false">G357*Inputs!$C$29*(1+Inputs!$C$31)^(G$339-1)*12/1000000</f>
        <v>4.160475</v>
      </c>
      <c r="H363" s="18" t="n">
        <f aca="false">H357*Inputs!$C$29*(1+Inputs!$C$31)^(H$339-1)*12/1000000</f>
        <v>4.6521675</v>
      </c>
      <c r="I363" s="18" t="n">
        <f aca="false">I357*Inputs!$C$29*(1+Inputs!$C$31)^(I$339-1)*12/1000000</f>
        <v>4.7684716875</v>
      </c>
      <c r="J363" s="18" t="n">
        <f aca="false">J357*Inputs!$C$29*(1+Inputs!$C$31)^(J$339-1)*12/1000000</f>
        <v>4.8876834796875</v>
      </c>
      <c r="K363" s="18" t="n">
        <f aca="false">K357*Inputs!$C$29*(1+Inputs!$C$31)^(K$339-1)*12/1000000</f>
        <v>5.00987556667969</v>
      </c>
      <c r="L363" s="18" t="n">
        <f aca="false">L357*Inputs!$C$29*(1+Inputs!$C$31)^(L$339-1)*12/1000000</f>
        <v>5.13512245584668</v>
      </c>
      <c r="M363" s="18" t="n">
        <f aca="false">M357*Inputs!$C$29*(1+Inputs!$C$31)^(M$339-1)*12/1000000</f>
        <v>5.26350051724284</v>
      </c>
      <c r="N363" s="18" t="n">
        <f aca="false">N357*Inputs!$C$29*(1+Inputs!$C$31)^(N$339-1)*12/1000000</f>
        <v>5.39508803017391</v>
      </c>
    </row>
    <row r="364" customFormat="false" ht="15" hidden="false" customHeight="false" outlineLevel="0" collapsed="false">
      <c r="B364" s="9" t="s">
        <v>94</v>
      </c>
      <c r="E364" s="18" t="n">
        <f aca="false">$C$335*(1+Inputs!$C$32)^(E$339-1)</f>
        <v>4</v>
      </c>
      <c r="F364" s="18" t="n">
        <f aca="false">$C$335*(1+Inputs!$C$32)^(F$339-1)</f>
        <v>4.12</v>
      </c>
      <c r="G364" s="18" t="n">
        <f aca="false">$C$335*(1+Inputs!$C$32)^(G$339-1)</f>
        <v>4.2436</v>
      </c>
      <c r="H364" s="18" t="n">
        <f aca="false">$C$335*(1+Inputs!$C$32)^(H$339-1)</f>
        <v>4.370908</v>
      </c>
      <c r="I364" s="18" t="n">
        <f aca="false">$C$335*(1+Inputs!$C$32)^(I$339-1)</f>
        <v>4.50203524</v>
      </c>
      <c r="J364" s="18" t="n">
        <f aca="false">$C$335*(1+Inputs!$C$32)^(J$339-1)</f>
        <v>4.6370962972</v>
      </c>
      <c r="K364" s="18" t="n">
        <f aca="false">$C$335*(1+Inputs!$C$32)^(K$339-1)</f>
        <v>4.776209186116</v>
      </c>
      <c r="L364" s="18" t="n">
        <f aca="false">$C$335*(1+Inputs!$C$32)^(L$339-1)</f>
        <v>4.91949546169948</v>
      </c>
      <c r="M364" s="18" t="n">
        <f aca="false">$C$335*(1+Inputs!$C$32)^(M$339-1)</f>
        <v>5.06708032555047</v>
      </c>
      <c r="N364" s="18" t="n">
        <f aca="false">$C$335*(1+Inputs!$C$32)^(N$339-1)</f>
        <v>5.21909273531698</v>
      </c>
    </row>
    <row r="365" customFormat="false" ht="15" hidden="false" customHeight="false" outlineLevel="0" collapsed="false">
      <c r="B365" s="26" t="s">
        <v>95</v>
      </c>
      <c r="E365" s="27" t="n">
        <f aca="false">E361-E362-E363-E364</f>
        <v>6.39680000000001</v>
      </c>
      <c r="F365" s="27" t="n">
        <f aca="false">F361-F362-F363-F364</f>
        <v>9.39710000000001</v>
      </c>
      <c r="G365" s="27" t="n">
        <f aca="false">G361-G362-G363-G364</f>
        <v>13.0763582</v>
      </c>
      <c r="H365" s="27" t="n">
        <f aca="false">H361-H362-H363-H364</f>
        <v>16.7362525895</v>
      </c>
      <c r="I365" s="27" t="n">
        <f aca="false">I361-I362-I363-I364</f>
        <v>19.574728563575</v>
      </c>
      <c r="J365" s="27" t="n">
        <f aca="false">J361-J362-J363-J364</f>
        <v>21.6220129751978</v>
      </c>
      <c r="K365" s="27" t="n">
        <f aca="false">K361-K362-K363-K364</f>
        <v>22.9711482434346</v>
      </c>
      <c r="L365" s="27" t="n">
        <f aca="false">L361-L362-L363-L364</f>
        <v>23.7944663404342</v>
      </c>
      <c r="M365" s="27" t="n">
        <f aca="false">M361-M362-M363-M364</f>
        <v>24.2783241578352</v>
      </c>
      <c r="N365" s="27" t="n">
        <f aca="false">N361-N362-N363-N364</f>
        <v>24.6237403289433</v>
      </c>
    </row>
    <row r="366" customFormat="false" ht="15" hidden="false" customHeight="false" outlineLevel="0" collapsed="false">
      <c r="B366" s="9" t="s">
        <v>96</v>
      </c>
      <c r="E366" s="25" t="n">
        <f aca="false">E355-D355</f>
        <v>5400</v>
      </c>
      <c r="F366" s="25" t="n">
        <f aca="false">F355-E355</f>
        <v>6200</v>
      </c>
      <c r="G366" s="25" t="n">
        <f aca="false">G355-F355</f>
        <v>7200</v>
      </c>
      <c r="H366" s="25" t="n">
        <f aca="false">H355-G355</f>
        <v>4600</v>
      </c>
      <c r="I366" s="25" t="n">
        <f aca="false">I355-H355</f>
        <v>3200</v>
      </c>
      <c r="J366" s="25" t="n">
        <f aca="false">J355-I355</f>
        <v>2000</v>
      </c>
      <c r="K366" s="25" t="n">
        <f aca="false">K355-J355</f>
        <v>1000</v>
      </c>
      <c r="L366" s="25" t="n">
        <f aca="false">L355-K355</f>
        <v>400</v>
      </c>
      <c r="M366" s="25" t="n">
        <f aca="false">M355-L355</f>
        <v>0</v>
      </c>
      <c r="N366" s="25" t="n">
        <f aca="false">N355-M355</f>
        <v>0</v>
      </c>
    </row>
    <row r="367" customFormat="false" ht="15" hidden="false" customHeight="false" outlineLevel="0" collapsed="false">
      <c r="B367" s="9" t="s">
        <v>97</v>
      </c>
      <c r="E367" s="25" t="n">
        <f aca="false">E358*$C$336*12</f>
        <v>3229.2</v>
      </c>
      <c r="F367" s="25" t="n">
        <f aca="false">F358*$C$336*12</f>
        <v>4134</v>
      </c>
      <c r="G367" s="25" t="n">
        <f aca="false">G358*$C$336*12</f>
        <v>5179.2</v>
      </c>
      <c r="H367" s="25" t="n">
        <f aca="false">H358*$C$336*12</f>
        <v>6099.6</v>
      </c>
      <c r="I367" s="25" t="n">
        <f aca="false">I358*$C$336*12</f>
        <v>6708</v>
      </c>
      <c r="J367" s="25" t="n">
        <f aca="false">J358*$C$336*12</f>
        <v>7113.6</v>
      </c>
      <c r="K367" s="25" t="n">
        <f aca="false">K358*$C$336*12</f>
        <v>7347.6</v>
      </c>
      <c r="L367" s="25" t="n">
        <f aca="false">L358*$C$336*12</f>
        <v>7456.8</v>
      </c>
      <c r="M367" s="25" t="n">
        <f aca="false">M358*$C$336*12</f>
        <v>7488</v>
      </c>
      <c r="N367" s="25" t="n">
        <f aca="false">N358*$C$336*12</f>
        <v>7488</v>
      </c>
    </row>
    <row r="368" customFormat="false" ht="15" hidden="false" customHeight="false" outlineLevel="0" collapsed="false">
      <c r="B368" s="9" t="s">
        <v>98</v>
      </c>
      <c r="E368" s="25" t="n">
        <f aca="false">E366+E367</f>
        <v>8629.2</v>
      </c>
      <c r="F368" s="25" t="n">
        <f aca="false">F366+F367</f>
        <v>10334</v>
      </c>
      <c r="G368" s="25" t="n">
        <f aca="false">G366+G367</f>
        <v>12379.2</v>
      </c>
      <c r="H368" s="25" t="n">
        <f aca="false">H366+H367</f>
        <v>10699.6</v>
      </c>
      <c r="I368" s="25" t="n">
        <f aca="false">I366+I367</f>
        <v>9908</v>
      </c>
      <c r="J368" s="25" t="n">
        <f aca="false">J366+J367</f>
        <v>9113.6</v>
      </c>
      <c r="K368" s="25" t="n">
        <f aca="false">K366+K367</f>
        <v>8347.6</v>
      </c>
      <c r="L368" s="25" t="n">
        <f aca="false">L366+L367</f>
        <v>7856.8</v>
      </c>
      <c r="M368" s="25" t="n">
        <f aca="false">M366+M367</f>
        <v>7488</v>
      </c>
      <c r="N368" s="25" t="n">
        <f aca="false">N366+N367</f>
        <v>7488</v>
      </c>
    </row>
    <row r="369" customFormat="false" ht="15" hidden="false" customHeight="false" outlineLevel="0" collapsed="false">
      <c r="B369" s="9" t="s">
        <v>99</v>
      </c>
      <c r="E369" s="28" t="n">
        <f aca="false">(1+Inputs!$C$12)^(E$339-1)</f>
        <v>1</v>
      </c>
      <c r="F369" s="28" t="n">
        <f aca="false">(1+Inputs!$C$12)^(F$339-1)</f>
        <v>1.03</v>
      </c>
      <c r="G369" s="28" t="n">
        <f aca="false">(1+Inputs!$C$12)^(G$339-1)</f>
        <v>1.0609</v>
      </c>
      <c r="H369" s="28" t="n">
        <f aca="false">(1+Inputs!$C$12)^(H$339-1)</f>
        <v>1.092727</v>
      </c>
      <c r="I369" s="28" t="n">
        <f aca="false">(1+Inputs!$C$12)^(I$339-1)</f>
        <v>1.12550881</v>
      </c>
      <c r="J369" s="28" t="n">
        <f aca="false">(1+Inputs!$C$12)^(J$339-1)</f>
        <v>1.1592740743</v>
      </c>
      <c r="K369" s="28" t="n">
        <f aca="false">(1+Inputs!$C$12)^(K$339-1)</f>
        <v>1.194052296529</v>
      </c>
      <c r="L369" s="28" t="n">
        <f aca="false">(1+Inputs!$C$12)^(L$339-1)</f>
        <v>1.22987386542487</v>
      </c>
      <c r="M369" s="28" t="n">
        <f aca="false">(1+Inputs!$C$12)^(M$339-1)</f>
        <v>1.26677008138762</v>
      </c>
      <c r="N369" s="28" t="n">
        <f aca="false">(1+Inputs!$C$12)^(N$339-1)</f>
        <v>1.30477318382925</v>
      </c>
    </row>
    <row r="370" customFormat="false" ht="15" hidden="false" customHeight="false" outlineLevel="0" collapsed="false">
      <c r="B370" s="9" t="s">
        <v>100</v>
      </c>
      <c r="E370" s="18" t="n">
        <f aca="false">E356*$C$337*E369/1000000</f>
        <v>19</v>
      </c>
      <c r="F370" s="18" t="n">
        <f aca="false">F356*$C$337*F369/1000000</f>
        <v>19.57</v>
      </c>
      <c r="G370" s="18" t="n">
        <f aca="false">G356*$C$337*G369/1000000</f>
        <v>20.1571</v>
      </c>
      <c r="H370" s="18" t="n">
        <f aca="false">H356*$C$337*H369/1000000</f>
        <v>0</v>
      </c>
      <c r="I370" s="18" t="n">
        <f aca="false">I356*$C$337*I369/1000000</f>
        <v>0</v>
      </c>
      <c r="J370" s="18" t="n">
        <f aca="false">J356*$C$337*J369/1000000</f>
        <v>0</v>
      </c>
      <c r="K370" s="18" t="n">
        <f aca="false">K356*$C$337*K369/1000000</f>
        <v>0</v>
      </c>
      <c r="L370" s="18" t="n">
        <f aca="false">L356*$C$337*L369/1000000</f>
        <v>0</v>
      </c>
      <c r="M370" s="18" t="n">
        <f aca="false">M356*$C$337*M369/1000000</f>
        <v>0</v>
      </c>
      <c r="N370" s="18" t="n">
        <f aca="false">N356*$C$337*N369/1000000</f>
        <v>0</v>
      </c>
    </row>
    <row r="371" customFormat="false" ht="15" hidden="false" customHeight="false" outlineLevel="0" collapsed="false">
      <c r="B371" s="9" t="s">
        <v>101</v>
      </c>
      <c r="E371" s="18" t="n">
        <f aca="false">(MAX(E366,0)*Inputs!$C$13+E367*Inputs!$C$14)*E369/1000000</f>
        <v>4.42584</v>
      </c>
      <c r="F371" s="18" t="n">
        <f aca="false">(MAX(F366,0)*Inputs!$C$13+F367*Inputs!$C$14)*F369/1000000</f>
        <v>5.321804</v>
      </c>
      <c r="G371" s="18" t="n">
        <f aca="false">(MAX(G366,0)*Inputs!$C$13+G367*Inputs!$C$14)*G369/1000000</f>
        <v>6.445858656</v>
      </c>
      <c r="H371" s="18" t="n">
        <f aca="false">(MAX(H366,0)*Inputs!$C$13+H367*Inputs!$C$14)*H369/1000000</f>
        <v>4.85162046184</v>
      </c>
      <c r="I371" s="18" t="n">
        <f aca="false">(MAX(I366,0)*Inputs!$C$13+I367*Inputs!$C$14)*I369/1000000</f>
        <v>4.031122353896</v>
      </c>
      <c r="J371" s="18" t="n">
        <f aca="false">(MAX(J366,0)*Inputs!$C$13+J367*Inputs!$C$14)*J369/1000000</f>
        <v>3.2723061150081</v>
      </c>
      <c r="K371" s="18" t="n">
        <f aca="false">(MAX(K366,0)*Inputs!$C$13+K367*Inputs!$C$14)*K369/1000000</f>
        <v>2.5905203383656</v>
      </c>
      <c r="L371" s="18" t="n">
        <f aca="false">(MAX(L366,0)*Inputs!$C$13+L367*Inputs!$C$14)*L369/1000000</f>
        <v>2.178549370259</v>
      </c>
      <c r="M371" s="18" t="n">
        <f aca="false">(MAX(M366,0)*Inputs!$C$13+M367*Inputs!$C$14)*M369/1000000</f>
        <v>1.89711487388609</v>
      </c>
      <c r="N371" s="18" t="n">
        <f aca="false">(MAX(N366,0)*Inputs!$C$13+N367*Inputs!$C$14)*N369/1000000</f>
        <v>1.95402832010268</v>
      </c>
    </row>
    <row r="372" customFormat="false" ht="15" hidden="false" customHeight="false" outlineLevel="0" collapsed="false">
      <c r="B372" s="9" t="s">
        <v>102</v>
      </c>
      <c r="E372" s="18" t="n">
        <f aca="false">E354*Inputs!$C$15*E369/1000000</f>
        <v>1.2</v>
      </c>
      <c r="F372" s="18" t="n">
        <f aca="false">F354*Inputs!$C$15*F369/1000000</f>
        <v>1.545</v>
      </c>
      <c r="G372" s="18" t="n">
        <f aca="false">G354*Inputs!$C$15*G369/1000000</f>
        <v>1.90962</v>
      </c>
      <c r="H372" s="18" t="n">
        <f aca="false">H354*Inputs!$C$15*H369/1000000</f>
        <v>1.9669086</v>
      </c>
      <c r="I372" s="18" t="n">
        <f aca="false">I354*Inputs!$C$15*I369/1000000</f>
        <v>2.025915858</v>
      </c>
      <c r="J372" s="18" t="n">
        <f aca="false">J354*Inputs!$C$15*J369/1000000</f>
        <v>2.08669333374</v>
      </c>
      <c r="K372" s="18" t="n">
        <f aca="false">K354*Inputs!$C$15*K369/1000000</f>
        <v>2.1492941337522</v>
      </c>
      <c r="L372" s="18" t="n">
        <f aca="false">L354*Inputs!$C$15*L369/1000000</f>
        <v>2.21377295776477</v>
      </c>
      <c r="M372" s="18" t="n">
        <f aca="false">M354*Inputs!$C$15*M369/1000000</f>
        <v>2.28018614649771</v>
      </c>
      <c r="N372" s="18" t="n">
        <f aca="false">N354*Inputs!$C$15*N369/1000000</f>
        <v>2.34859173089264</v>
      </c>
    </row>
    <row r="373" customFormat="false" ht="15" hidden="false" customHeight="false" outlineLevel="0" collapsed="false">
      <c r="B373" s="26" t="s">
        <v>103</v>
      </c>
      <c r="E373" s="27" t="n">
        <f aca="false">E365-E370-E371-E372</f>
        <v>-18.22904</v>
      </c>
      <c r="F373" s="27" t="n">
        <f aca="false">F365-F370-F371-F372</f>
        <v>-17.039704</v>
      </c>
      <c r="G373" s="27" t="n">
        <f aca="false">G365-G370-G371-G372</f>
        <v>-15.436220456</v>
      </c>
      <c r="H373" s="27" t="n">
        <f aca="false">H365-H370-H371-H372</f>
        <v>9.91772352766002</v>
      </c>
      <c r="I373" s="27" t="n">
        <f aca="false">I365-I370-I371-I372</f>
        <v>13.517690351679</v>
      </c>
      <c r="J373" s="27" t="n">
        <f aca="false">J365-J370-J371-J372</f>
        <v>16.2630135264497</v>
      </c>
      <c r="K373" s="27" t="n">
        <f aca="false">K365-K370-K371-K372</f>
        <v>18.2313337713168</v>
      </c>
      <c r="L373" s="27" t="n">
        <f aca="false">L365-L370-L371-L372</f>
        <v>19.4021440124104</v>
      </c>
      <c r="M373" s="27" t="n">
        <f aca="false">M365-M370-M371-M372</f>
        <v>20.1010231374514</v>
      </c>
      <c r="N373" s="27" t="n">
        <f aca="false">N365-N370-N371-N372</f>
        <v>20.321120277948</v>
      </c>
    </row>
    <row r="374" customFormat="false" ht="15" hidden="false" customHeight="false" outlineLevel="0" collapsed="false">
      <c r="B374" s="9" t="s">
        <v>104</v>
      </c>
      <c r="C374" s="18" t="n">
        <f aca="false">Inputs!$C$42*(1+Inputs!$C$43)</f>
        <v>132.6</v>
      </c>
    </row>
    <row r="375" customFormat="false" ht="15" hidden="false" customHeight="false" outlineLevel="0" collapsed="false">
      <c r="B375" s="26" t="s">
        <v>105</v>
      </c>
      <c r="C375" s="27" t="n">
        <f aca="false">N365*$C$338*(1-Inputs!$C$45)</f>
        <v>339.561379136128</v>
      </c>
    </row>
    <row r="376" customFormat="false" ht="15" hidden="false" customHeight="false" outlineLevel="0" collapsed="false">
      <c r="B376" s="26" t="s">
        <v>106</v>
      </c>
      <c r="D376" s="27" t="n">
        <f aca="false">-$C$374</f>
        <v>-132.6</v>
      </c>
      <c r="E376" s="27" t="n">
        <f aca="false">E373</f>
        <v>-18.22904</v>
      </c>
      <c r="F376" s="27" t="n">
        <f aca="false">F373</f>
        <v>-17.039704</v>
      </c>
      <c r="G376" s="27" t="n">
        <f aca="false">G373</f>
        <v>-15.436220456</v>
      </c>
      <c r="H376" s="27" t="n">
        <f aca="false">H373</f>
        <v>9.91772352766002</v>
      </c>
      <c r="I376" s="27" t="n">
        <f aca="false">I373</f>
        <v>13.517690351679</v>
      </c>
      <c r="J376" s="27" t="n">
        <f aca="false">J373</f>
        <v>16.2630135264497</v>
      </c>
      <c r="K376" s="27" t="n">
        <f aca="false">K373</f>
        <v>18.2313337713168</v>
      </c>
      <c r="L376" s="27" t="n">
        <f aca="false">L373</f>
        <v>19.4021440124104</v>
      </c>
      <c r="M376" s="27" t="n">
        <f aca="false">M373</f>
        <v>20.1010231374514</v>
      </c>
      <c r="N376" s="27" t="n">
        <f aca="false">N373+$C$375</f>
        <v>359.882499414076</v>
      </c>
    </row>
    <row r="378" customFormat="false" ht="15" hidden="false" customHeight="false" outlineLevel="0" collapsed="false">
      <c r="B378" s="26" t="s">
        <v>107</v>
      </c>
      <c r="C378" s="29" t="n">
        <f aca="false">IRR(D376:N376,0.08)</f>
        <v>0.110675422210676</v>
      </c>
    </row>
    <row r="379" customFormat="false" ht="15" hidden="false" customHeight="false" outlineLevel="0" collapsed="false">
      <c r="B379" s="9" t="s">
        <v>108</v>
      </c>
      <c r="C379" s="30" t="n">
        <f aca="false">SUMIF(D376:N376,"&gt;0")/-SUMIF(D376:N376,"&lt;0")</f>
        <v>2.49483383659702</v>
      </c>
    </row>
    <row r="380" customFormat="false" ht="15" hidden="false" customHeight="false" outlineLevel="0" collapsed="false">
      <c r="B380" s="9" t="s">
        <v>109</v>
      </c>
      <c r="C380" s="18" t="n">
        <f aca="false">SUM(E370:N370)</f>
        <v>58.7271</v>
      </c>
    </row>
    <row r="381" customFormat="false" ht="15" hidden="false" customHeight="false" outlineLevel="0" collapsed="false">
      <c r="B381" s="9" t="s">
        <v>110</v>
      </c>
      <c r="C381" s="18" t="n">
        <f aca="false">N365</f>
        <v>24.6237403289433</v>
      </c>
    </row>
    <row r="382" customFormat="false" ht="15" hidden="false" customHeight="false" outlineLevel="0" collapsed="false">
      <c r="B382" s="9" t="s">
        <v>111</v>
      </c>
      <c r="C382" s="17" t="n">
        <f aca="false">N359</f>
        <v>0.4</v>
      </c>
    </row>
    <row r="384" customFormat="false" ht="15" hidden="false" customHeight="false" outlineLevel="0" collapsed="false">
      <c r="B384" s="7" t="s">
        <v>140</v>
      </c>
      <c r="C384" s="8"/>
      <c r="D384" s="8"/>
      <c r="E384" s="8"/>
      <c r="F384" s="8"/>
      <c r="G384" s="8"/>
      <c r="H384" s="8"/>
      <c r="I384" s="8"/>
      <c r="J384" s="8"/>
      <c r="K384" s="8"/>
      <c r="L384" s="8"/>
      <c r="M384" s="8"/>
      <c r="N384" s="8"/>
    </row>
    <row r="385" customFormat="false" ht="15" hidden="false" customHeight="false" outlineLevel="0" collapsed="false">
      <c r="B385" s="9" t="s">
        <v>50</v>
      </c>
      <c r="C385" s="13" t="n">
        <v>0.4</v>
      </c>
    </row>
    <row r="386" customFormat="false" ht="15" hidden="false" customHeight="false" outlineLevel="0" collapsed="false">
      <c r="B386" s="9" t="s">
        <v>64</v>
      </c>
      <c r="C386" s="18" t="n">
        <f aca="false">Inputs!$C$25</f>
        <v>70</v>
      </c>
    </row>
    <row r="387" customFormat="false" ht="15" hidden="false" customHeight="false" outlineLevel="0" collapsed="false">
      <c r="B387" s="9" t="s">
        <v>65</v>
      </c>
      <c r="C387" s="18" t="n">
        <f aca="false">Inputs!$C$28</f>
        <v>18</v>
      </c>
    </row>
    <row r="388" customFormat="false" ht="15" hidden="false" customHeight="false" outlineLevel="0" collapsed="false">
      <c r="B388" s="9" t="s">
        <v>66</v>
      </c>
      <c r="C388" s="18" t="n">
        <f aca="false">Inputs!$C$30</f>
        <v>4</v>
      </c>
    </row>
    <row r="389" customFormat="false" ht="15" hidden="false" customHeight="false" outlineLevel="0" collapsed="false">
      <c r="B389" s="9" t="s">
        <v>67</v>
      </c>
      <c r="C389" s="19" t="n">
        <f aca="false">Inputs!$C$27</f>
        <v>0.013</v>
      </c>
    </row>
    <row r="390" customFormat="false" ht="15" hidden="false" customHeight="false" outlineLevel="0" collapsed="false">
      <c r="B390" s="9" t="s">
        <v>68</v>
      </c>
      <c r="C390" s="12" t="n">
        <v>1150</v>
      </c>
    </row>
    <row r="391" customFormat="false" ht="15" hidden="false" customHeight="false" outlineLevel="0" collapsed="false">
      <c r="B391" s="9" t="s">
        <v>57</v>
      </c>
      <c r="C391" s="21" t="n">
        <f aca="false">Inputs!$C$44</f>
        <v>14</v>
      </c>
    </row>
    <row r="392" customFormat="false" ht="15" hidden="false" customHeight="false" outlineLevel="0" collapsed="false">
      <c r="B392" s="22" t="s">
        <v>69</v>
      </c>
      <c r="C392" s="23" t="s">
        <v>70</v>
      </c>
      <c r="D392" s="23" t="n">
        <v>0</v>
      </c>
      <c r="E392" s="23" t="n">
        <v>1</v>
      </c>
      <c r="F392" s="23" t="n">
        <v>2</v>
      </c>
      <c r="G392" s="23" t="n">
        <v>3</v>
      </c>
      <c r="H392" s="23" t="n">
        <v>4</v>
      </c>
      <c r="I392" s="23" t="n">
        <v>5</v>
      </c>
      <c r="J392" s="23" t="n">
        <v>6</v>
      </c>
      <c r="K392" s="23" t="n">
        <v>7</v>
      </c>
      <c r="L392" s="23" t="n">
        <v>8</v>
      </c>
      <c r="M392" s="23" t="n">
        <v>9</v>
      </c>
      <c r="N392" s="23" t="n">
        <v>10</v>
      </c>
    </row>
    <row r="393" customFormat="false" ht="15" hidden="false" customHeight="false" outlineLevel="0" collapsed="false">
      <c r="B393" s="9" t="s">
        <v>71</v>
      </c>
      <c r="C393" s="24" t="n">
        <f aca="false">1-Inputs!$C$7</f>
        <v>-2</v>
      </c>
      <c r="D393" s="25" t="n">
        <f aca="false">IF($C393&lt;=D$392,Inputs!$C$6,0)</f>
        <v>60000</v>
      </c>
      <c r="E393" s="25" t="n">
        <f aca="false">IF($C393&lt;=E$392,Inputs!$C$6,0)</f>
        <v>60000</v>
      </c>
      <c r="F393" s="25" t="n">
        <f aca="false">IF($C393&lt;=F$392,Inputs!$C$6,0)</f>
        <v>60000</v>
      </c>
      <c r="G393" s="25" t="n">
        <f aca="false">IF($C393&lt;=G$392,Inputs!$C$6,0)</f>
        <v>60000</v>
      </c>
      <c r="H393" s="25" t="n">
        <f aca="false">IF($C393&lt;=H$392,Inputs!$C$6,0)</f>
        <v>60000</v>
      </c>
      <c r="I393" s="25" t="n">
        <f aca="false">IF($C393&lt;=I$392,Inputs!$C$6,0)</f>
        <v>60000</v>
      </c>
      <c r="J393" s="25" t="n">
        <f aca="false">IF($C393&lt;=J$392,Inputs!$C$6,0)</f>
        <v>60000</v>
      </c>
      <c r="K393" s="25" t="n">
        <f aca="false">IF($C393&lt;=K$392,Inputs!$C$6,0)</f>
        <v>60000</v>
      </c>
      <c r="L393" s="25" t="n">
        <f aca="false">IF($C393&lt;=L$392,Inputs!$C$6,0)</f>
        <v>60000</v>
      </c>
      <c r="M393" s="25" t="n">
        <f aca="false">IF($C393&lt;=M$392,Inputs!$C$6,0)</f>
        <v>60000</v>
      </c>
      <c r="N393" s="25" t="n">
        <f aca="false">IF($C393&lt;=N$392,Inputs!$C$6,0)</f>
        <v>60000</v>
      </c>
    </row>
    <row r="394" customFormat="false" ht="15" hidden="false" customHeight="false" outlineLevel="0" collapsed="false">
      <c r="B394" s="9" t="s">
        <v>72</v>
      </c>
      <c r="D394" s="17" t="n">
        <f aca="false">IF($C393&lt;=D$392,IF(D$392-$C393+1&lt;=0,0,$C$385*INDEX(Inputs!$C$19:$C$24,MIN(D$392-$C393+1,6))),0)</f>
        <v>0.3</v>
      </c>
      <c r="E394" s="17" t="n">
        <f aca="false">IF($C393&lt;=E$392,IF(E$392-$C393+1&lt;=0,0,$C$385*INDEX(Inputs!$C$19:$C$24,MIN(E$392-$C393+1,6))),0)</f>
        <v>0.35</v>
      </c>
      <c r="F394" s="17" t="n">
        <f aca="false">IF($C393&lt;=F$392,IF(F$392-$C393+1&lt;=0,0,$C$385*INDEX(Inputs!$C$19:$C$24,MIN(F$392-$C393+1,6))),0)</f>
        <v>0.38</v>
      </c>
      <c r="G394" s="17" t="n">
        <f aca="false">IF($C393&lt;=G$392,IF(G$392-$C393+1&lt;=0,0,$C$385*INDEX(Inputs!$C$19:$C$24,MIN(G$392-$C393+1,6))),0)</f>
        <v>0.4</v>
      </c>
      <c r="H394" s="17" t="n">
        <f aca="false">IF($C393&lt;=H$392,IF(H$392-$C393+1&lt;=0,0,$C$385*INDEX(Inputs!$C$19:$C$24,MIN(H$392-$C393+1,6))),0)</f>
        <v>0.4</v>
      </c>
      <c r="I394" s="17" t="n">
        <f aca="false">IF($C393&lt;=I$392,IF(I$392-$C393+1&lt;=0,0,$C$385*INDEX(Inputs!$C$19:$C$24,MIN(I$392-$C393+1,6))),0)</f>
        <v>0.4</v>
      </c>
      <c r="J394" s="17" t="n">
        <f aca="false">IF($C393&lt;=J$392,IF(J$392-$C393+1&lt;=0,0,$C$385*INDEX(Inputs!$C$19:$C$24,MIN(J$392-$C393+1,6))),0)</f>
        <v>0.4</v>
      </c>
      <c r="K394" s="17" t="n">
        <f aca="false">IF($C393&lt;=K$392,IF(K$392-$C393+1&lt;=0,0,$C$385*INDEX(Inputs!$C$19:$C$24,MIN(K$392-$C393+1,6))),0)</f>
        <v>0.4</v>
      </c>
      <c r="L394" s="17" t="n">
        <f aca="false">IF($C393&lt;=L$392,IF(L$392-$C393+1&lt;=0,0,$C$385*INDEX(Inputs!$C$19:$C$24,MIN(L$392-$C393+1,6))),0)</f>
        <v>0.4</v>
      </c>
      <c r="M394" s="17" t="n">
        <f aca="false">IF($C393&lt;=M$392,IF(M$392-$C393+1&lt;=0,0,$C$385*INDEX(Inputs!$C$19:$C$24,MIN(M$392-$C393+1,6))),0)</f>
        <v>0.4</v>
      </c>
      <c r="N394" s="17" t="n">
        <f aca="false">IF($C393&lt;=N$392,IF(N$392-$C393+1&lt;=0,0,$C$385*INDEX(Inputs!$C$19:$C$24,MIN(N$392-$C393+1,6))),0)</f>
        <v>0.4</v>
      </c>
    </row>
    <row r="395" customFormat="false" ht="15" hidden="false" customHeight="false" outlineLevel="0" collapsed="false">
      <c r="B395" s="9" t="s">
        <v>73</v>
      </c>
      <c r="D395" s="25" t="n">
        <f aca="false">D393*D394</f>
        <v>18000</v>
      </c>
      <c r="E395" s="25" t="n">
        <f aca="false">E393*E394</f>
        <v>21000</v>
      </c>
      <c r="F395" s="25" t="n">
        <f aca="false">F393*F394</f>
        <v>22800</v>
      </c>
      <c r="G395" s="25" t="n">
        <f aca="false">G393*G394</f>
        <v>24000</v>
      </c>
      <c r="H395" s="25" t="n">
        <f aca="false">H393*H394</f>
        <v>24000</v>
      </c>
      <c r="I395" s="25" t="n">
        <f aca="false">I393*I394</f>
        <v>24000</v>
      </c>
      <c r="J395" s="25" t="n">
        <f aca="false">J393*J394</f>
        <v>24000</v>
      </c>
      <c r="K395" s="25" t="n">
        <f aca="false">K393*K394</f>
        <v>24000</v>
      </c>
      <c r="L395" s="25" t="n">
        <f aca="false">L393*L394</f>
        <v>24000</v>
      </c>
      <c r="M395" s="25" t="n">
        <f aca="false">M393*M394</f>
        <v>24000</v>
      </c>
      <c r="N395" s="25" t="n">
        <f aca="false">N393*N394</f>
        <v>24000</v>
      </c>
    </row>
    <row r="396" customFormat="false" ht="15" hidden="false" customHeight="false" outlineLevel="0" collapsed="false">
      <c r="B396" s="9" t="s">
        <v>74</v>
      </c>
      <c r="C396" s="24" t="n">
        <f aca="false">1</f>
        <v>1</v>
      </c>
      <c r="D396" s="25" t="n">
        <f aca="false">IF($C396&lt;=D$392,Inputs!$C$8,0)</f>
        <v>0</v>
      </c>
      <c r="E396" s="25" t="n">
        <f aca="false">IF($C396&lt;=E$392,Inputs!$C$8,0)</f>
        <v>20000</v>
      </c>
      <c r="F396" s="25" t="n">
        <f aca="false">IF($C396&lt;=F$392,Inputs!$C$8,0)</f>
        <v>20000</v>
      </c>
      <c r="G396" s="25" t="n">
        <f aca="false">IF($C396&lt;=G$392,Inputs!$C$8,0)</f>
        <v>20000</v>
      </c>
      <c r="H396" s="25" t="n">
        <f aca="false">IF($C396&lt;=H$392,Inputs!$C$8,0)</f>
        <v>20000</v>
      </c>
      <c r="I396" s="25" t="n">
        <f aca="false">IF($C396&lt;=I$392,Inputs!$C$8,0)</f>
        <v>20000</v>
      </c>
      <c r="J396" s="25" t="n">
        <f aca="false">IF($C396&lt;=J$392,Inputs!$C$8,0)</f>
        <v>20000</v>
      </c>
      <c r="K396" s="25" t="n">
        <f aca="false">IF($C396&lt;=K$392,Inputs!$C$8,0)</f>
        <v>20000</v>
      </c>
      <c r="L396" s="25" t="n">
        <f aca="false">IF($C396&lt;=L$392,Inputs!$C$8,0)</f>
        <v>20000</v>
      </c>
      <c r="M396" s="25" t="n">
        <f aca="false">IF($C396&lt;=M$392,Inputs!$C$8,0)</f>
        <v>20000</v>
      </c>
      <c r="N396" s="25" t="n">
        <f aca="false">IF($C396&lt;=N$392,Inputs!$C$8,0)</f>
        <v>20000</v>
      </c>
    </row>
    <row r="397" customFormat="false" ht="15" hidden="false" customHeight="false" outlineLevel="0" collapsed="false">
      <c r="B397" s="9" t="s">
        <v>75</v>
      </c>
      <c r="D397" s="17" t="n">
        <f aca="false">IF($C396&lt;=D$392,IF(D$392-$C396+1&lt;=0,0,$C$385*INDEX(Inputs!$C$19:$C$24,MIN(D$392-$C396+1,6))),0)</f>
        <v>0</v>
      </c>
      <c r="E397" s="17" t="n">
        <f aca="false">IF($C396&lt;=E$392,IF(E$392-$C396+1&lt;=0,0,$C$385*INDEX(Inputs!$C$19:$C$24,MIN(E$392-$C396+1,6))),0)</f>
        <v>0.12</v>
      </c>
      <c r="F397" s="17" t="n">
        <f aca="false">IF($C396&lt;=F$392,IF(F$392-$C396+1&lt;=0,0,$C$385*INDEX(Inputs!$C$19:$C$24,MIN(F$392-$C396+1,6))),0)</f>
        <v>0.22</v>
      </c>
      <c r="G397" s="17" t="n">
        <f aca="false">IF($C396&lt;=G$392,IF(G$392-$C396+1&lt;=0,0,$C$385*INDEX(Inputs!$C$19:$C$24,MIN(G$392-$C396+1,6))),0)</f>
        <v>0.3</v>
      </c>
      <c r="H397" s="17" t="n">
        <f aca="false">IF($C396&lt;=H$392,IF(H$392-$C396+1&lt;=0,0,$C$385*INDEX(Inputs!$C$19:$C$24,MIN(H$392-$C396+1,6))),0)</f>
        <v>0.35</v>
      </c>
      <c r="I397" s="17" t="n">
        <f aca="false">IF($C396&lt;=I$392,IF(I$392-$C396+1&lt;=0,0,$C$385*INDEX(Inputs!$C$19:$C$24,MIN(I$392-$C396+1,6))),0)</f>
        <v>0.38</v>
      </c>
      <c r="J397" s="17" t="n">
        <f aca="false">IF($C396&lt;=J$392,IF(J$392-$C396+1&lt;=0,0,$C$385*INDEX(Inputs!$C$19:$C$24,MIN(J$392-$C396+1,6))),0)</f>
        <v>0.4</v>
      </c>
      <c r="K397" s="17" t="n">
        <f aca="false">IF($C396&lt;=K$392,IF(K$392-$C396+1&lt;=0,0,$C$385*INDEX(Inputs!$C$19:$C$24,MIN(K$392-$C396+1,6))),0)</f>
        <v>0.4</v>
      </c>
      <c r="L397" s="17" t="n">
        <f aca="false">IF($C396&lt;=L$392,IF(L$392-$C396+1&lt;=0,0,$C$385*INDEX(Inputs!$C$19:$C$24,MIN(L$392-$C396+1,6))),0)</f>
        <v>0.4</v>
      </c>
      <c r="M397" s="17" t="n">
        <f aca="false">IF($C396&lt;=M$392,IF(M$392-$C396+1&lt;=0,0,$C$385*INDEX(Inputs!$C$19:$C$24,MIN(M$392-$C396+1,6))),0)</f>
        <v>0.4</v>
      </c>
      <c r="N397" s="17" t="n">
        <f aca="false">IF($C396&lt;=N$392,IF(N$392-$C396+1&lt;=0,0,$C$385*INDEX(Inputs!$C$19:$C$24,MIN(N$392-$C396+1,6))),0)</f>
        <v>0.4</v>
      </c>
    </row>
    <row r="398" customFormat="false" ht="15" hidden="false" customHeight="false" outlineLevel="0" collapsed="false">
      <c r="B398" s="9" t="s">
        <v>76</v>
      </c>
      <c r="D398" s="25" t="n">
        <f aca="false">D396*D397</f>
        <v>0</v>
      </c>
      <c r="E398" s="25" t="n">
        <f aca="false">E396*E397</f>
        <v>2400</v>
      </c>
      <c r="F398" s="25" t="n">
        <f aca="false">F396*F397</f>
        <v>4400</v>
      </c>
      <c r="G398" s="25" t="n">
        <f aca="false">G396*G397</f>
        <v>6000</v>
      </c>
      <c r="H398" s="25" t="n">
        <f aca="false">H396*H397</f>
        <v>7000</v>
      </c>
      <c r="I398" s="25" t="n">
        <f aca="false">I396*I397</f>
        <v>7600</v>
      </c>
      <c r="J398" s="25" t="n">
        <f aca="false">J396*J397</f>
        <v>8000</v>
      </c>
      <c r="K398" s="25" t="n">
        <f aca="false">K396*K397</f>
        <v>8000</v>
      </c>
      <c r="L398" s="25" t="n">
        <f aca="false">L396*L397</f>
        <v>8000</v>
      </c>
      <c r="M398" s="25" t="n">
        <f aca="false">M396*M397</f>
        <v>8000</v>
      </c>
      <c r="N398" s="25" t="n">
        <f aca="false">N396*N397</f>
        <v>8000</v>
      </c>
    </row>
    <row r="399" customFormat="false" ht="15" hidden="false" customHeight="false" outlineLevel="0" collapsed="false">
      <c r="B399" s="9" t="s">
        <v>77</v>
      </c>
      <c r="C399" s="24" t="n">
        <f aca="false">2</f>
        <v>2</v>
      </c>
      <c r="D399" s="25" t="n">
        <f aca="false">IF($C399&lt;=D$392,Inputs!$C$9,0)</f>
        <v>0</v>
      </c>
      <c r="E399" s="25" t="n">
        <f aca="false">IF($C399&lt;=E$392,Inputs!$C$9,0)</f>
        <v>0</v>
      </c>
      <c r="F399" s="25" t="n">
        <f aca="false">IF($C399&lt;=F$392,Inputs!$C$9,0)</f>
        <v>20000</v>
      </c>
      <c r="G399" s="25" t="n">
        <f aca="false">IF($C399&lt;=G$392,Inputs!$C$9,0)</f>
        <v>20000</v>
      </c>
      <c r="H399" s="25" t="n">
        <f aca="false">IF($C399&lt;=H$392,Inputs!$C$9,0)</f>
        <v>20000</v>
      </c>
      <c r="I399" s="25" t="n">
        <f aca="false">IF($C399&lt;=I$392,Inputs!$C$9,0)</f>
        <v>20000</v>
      </c>
      <c r="J399" s="25" t="n">
        <f aca="false">IF($C399&lt;=J$392,Inputs!$C$9,0)</f>
        <v>20000</v>
      </c>
      <c r="K399" s="25" t="n">
        <f aca="false">IF($C399&lt;=K$392,Inputs!$C$9,0)</f>
        <v>20000</v>
      </c>
      <c r="L399" s="25" t="n">
        <f aca="false">IF($C399&lt;=L$392,Inputs!$C$9,0)</f>
        <v>20000</v>
      </c>
      <c r="M399" s="25" t="n">
        <f aca="false">IF($C399&lt;=M$392,Inputs!$C$9,0)</f>
        <v>20000</v>
      </c>
      <c r="N399" s="25" t="n">
        <f aca="false">IF($C399&lt;=N$392,Inputs!$C$9,0)</f>
        <v>20000</v>
      </c>
    </row>
    <row r="400" customFormat="false" ht="15" hidden="false" customHeight="false" outlineLevel="0" collapsed="false">
      <c r="B400" s="9" t="s">
        <v>78</v>
      </c>
      <c r="D400" s="17" t="n">
        <f aca="false">IF($C399&lt;=D$392,IF(D$392-$C399+1&lt;=0,0,$C$385*INDEX(Inputs!$C$19:$C$24,MIN(D$392-$C399+1,6))),0)</f>
        <v>0</v>
      </c>
      <c r="E400" s="17" t="n">
        <f aca="false">IF($C399&lt;=E$392,IF(E$392-$C399+1&lt;=0,0,$C$385*INDEX(Inputs!$C$19:$C$24,MIN(E$392-$C399+1,6))),0)</f>
        <v>0</v>
      </c>
      <c r="F400" s="17" t="n">
        <f aca="false">IF($C399&lt;=F$392,IF(F$392-$C399+1&lt;=0,0,$C$385*INDEX(Inputs!$C$19:$C$24,MIN(F$392-$C399+1,6))),0)</f>
        <v>0.12</v>
      </c>
      <c r="G400" s="17" t="n">
        <f aca="false">IF($C399&lt;=G$392,IF(G$392-$C399+1&lt;=0,0,$C$385*INDEX(Inputs!$C$19:$C$24,MIN(G$392-$C399+1,6))),0)</f>
        <v>0.22</v>
      </c>
      <c r="H400" s="17" t="n">
        <f aca="false">IF($C399&lt;=H$392,IF(H$392-$C399+1&lt;=0,0,$C$385*INDEX(Inputs!$C$19:$C$24,MIN(H$392-$C399+1,6))),0)</f>
        <v>0.3</v>
      </c>
      <c r="I400" s="17" t="n">
        <f aca="false">IF($C399&lt;=I$392,IF(I$392-$C399+1&lt;=0,0,$C$385*INDEX(Inputs!$C$19:$C$24,MIN(I$392-$C399+1,6))),0)</f>
        <v>0.35</v>
      </c>
      <c r="J400" s="17" t="n">
        <f aca="false">IF($C399&lt;=J$392,IF(J$392-$C399+1&lt;=0,0,$C$385*INDEX(Inputs!$C$19:$C$24,MIN(J$392-$C399+1,6))),0)</f>
        <v>0.38</v>
      </c>
      <c r="K400" s="17" t="n">
        <f aca="false">IF($C399&lt;=K$392,IF(K$392-$C399+1&lt;=0,0,$C$385*INDEX(Inputs!$C$19:$C$24,MIN(K$392-$C399+1,6))),0)</f>
        <v>0.4</v>
      </c>
      <c r="L400" s="17" t="n">
        <f aca="false">IF($C399&lt;=L$392,IF(L$392-$C399+1&lt;=0,0,$C$385*INDEX(Inputs!$C$19:$C$24,MIN(L$392-$C399+1,6))),0)</f>
        <v>0.4</v>
      </c>
      <c r="M400" s="17" t="n">
        <f aca="false">IF($C399&lt;=M$392,IF(M$392-$C399+1&lt;=0,0,$C$385*INDEX(Inputs!$C$19:$C$24,MIN(M$392-$C399+1,6))),0)</f>
        <v>0.4</v>
      </c>
      <c r="N400" s="17" t="n">
        <f aca="false">IF($C399&lt;=N$392,IF(N$392-$C399+1&lt;=0,0,$C$385*INDEX(Inputs!$C$19:$C$24,MIN(N$392-$C399+1,6))),0)</f>
        <v>0.4</v>
      </c>
    </row>
    <row r="401" customFormat="false" ht="15" hidden="false" customHeight="false" outlineLevel="0" collapsed="false">
      <c r="B401" s="9" t="s">
        <v>79</v>
      </c>
      <c r="D401" s="25" t="n">
        <f aca="false">D399*D400</f>
        <v>0</v>
      </c>
      <c r="E401" s="25" t="n">
        <f aca="false">E399*E400</f>
        <v>0</v>
      </c>
      <c r="F401" s="25" t="n">
        <f aca="false">F399*F400</f>
        <v>2400</v>
      </c>
      <c r="G401" s="25" t="n">
        <f aca="false">G399*G400</f>
        <v>4400</v>
      </c>
      <c r="H401" s="25" t="n">
        <f aca="false">H399*H400</f>
        <v>6000</v>
      </c>
      <c r="I401" s="25" t="n">
        <f aca="false">I399*I400</f>
        <v>7000</v>
      </c>
      <c r="J401" s="25" t="n">
        <f aca="false">J399*J400</f>
        <v>7600</v>
      </c>
      <c r="K401" s="25" t="n">
        <f aca="false">K399*K400</f>
        <v>8000</v>
      </c>
      <c r="L401" s="25" t="n">
        <f aca="false">L399*L400</f>
        <v>8000</v>
      </c>
      <c r="M401" s="25" t="n">
        <f aca="false">M399*M400</f>
        <v>8000</v>
      </c>
      <c r="N401" s="25" t="n">
        <f aca="false">N399*N400</f>
        <v>8000</v>
      </c>
    </row>
    <row r="402" customFormat="false" ht="15" hidden="false" customHeight="false" outlineLevel="0" collapsed="false">
      <c r="B402" s="9" t="s">
        <v>80</v>
      </c>
      <c r="C402" s="24" t="n">
        <f aca="false">3</f>
        <v>3</v>
      </c>
      <c r="D402" s="25" t="n">
        <f aca="false">IF($C402&lt;=D$392,Inputs!$C$10,0)</f>
        <v>0</v>
      </c>
      <c r="E402" s="25" t="n">
        <f aca="false">IF($C402&lt;=E$392,Inputs!$C$10,0)</f>
        <v>0</v>
      </c>
      <c r="F402" s="25" t="n">
        <f aca="false">IF($C402&lt;=F$392,Inputs!$C$10,0)</f>
        <v>0</v>
      </c>
      <c r="G402" s="25" t="n">
        <f aca="false">IF($C402&lt;=G$392,Inputs!$C$10,0)</f>
        <v>20000</v>
      </c>
      <c r="H402" s="25" t="n">
        <f aca="false">IF($C402&lt;=H$392,Inputs!$C$10,0)</f>
        <v>20000</v>
      </c>
      <c r="I402" s="25" t="n">
        <f aca="false">IF($C402&lt;=I$392,Inputs!$C$10,0)</f>
        <v>20000</v>
      </c>
      <c r="J402" s="25" t="n">
        <f aca="false">IF($C402&lt;=J$392,Inputs!$C$10,0)</f>
        <v>20000</v>
      </c>
      <c r="K402" s="25" t="n">
        <f aca="false">IF($C402&lt;=K$392,Inputs!$C$10,0)</f>
        <v>20000</v>
      </c>
      <c r="L402" s="25" t="n">
        <f aca="false">IF($C402&lt;=L$392,Inputs!$C$10,0)</f>
        <v>20000</v>
      </c>
      <c r="M402" s="25" t="n">
        <f aca="false">IF($C402&lt;=M$392,Inputs!$C$10,0)</f>
        <v>20000</v>
      </c>
      <c r="N402" s="25" t="n">
        <f aca="false">IF($C402&lt;=N$392,Inputs!$C$10,0)</f>
        <v>20000</v>
      </c>
    </row>
    <row r="403" customFormat="false" ht="15" hidden="false" customHeight="false" outlineLevel="0" collapsed="false">
      <c r="B403" s="9" t="s">
        <v>81</v>
      </c>
      <c r="D403" s="17" t="n">
        <f aca="false">IF($C402&lt;=D$392,IF(D$392-$C402+1&lt;=0,0,$C$385*INDEX(Inputs!$C$19:$C$24,MIN(D$392-$C402+1,6))),0)</f>
        <v>0</v>
      </c>
      <c r="E403" s="17" t="n">
        <f aca="false">IF($C402&lt;=E$392,IF(E$392-$C402+1&lt;=0,0,$C$385*INDEX(Inputs!$C$19:$C$24,MIN(E$392-$C402+1,6))),0)</f>
        <v>0</v>
      </c>
      <c r="F403" s="17" t="n">
        <f aca="false">IF($C402&lt;=F$392,IF(F$392-$C402+1&lt;=0,0,$C$385*INDEX(Inputs!$C$19:$C$24,MIN(F$392-$C402+1,6))),0)</f>
        <v>0</v>
      </c>
      <c r="G403" s="17" t="n">
        <f aca="false">IF($C402&lt;=G$392,IF(G$392-$C402+1&lt;=0,0,$C$385*INDEX(Inputs!$C$19:$C$24,MIN(G$392-$C402+1,6))),0)</f>
        <v>0.12</v>
      </c>
      <c r="H403" s="17" t="n">
        <f aca="false">IF($C402&lt;=H$392,IF(H$392-$C402+1&lt;=0,0,$C$385*INDEX(Inputs!$C$19:$C$24,MIN(H$392-$C402+1,6))),0)</f>
        <v>0.22</v>
      </c>
      <c r="I403" s="17" t="n">
        <f aca="false">IF($C402&lt;=I$392,IF(I$392-$C402+1&lt;=0,0,$C$385*INDEX(Inputs!$C$19:$C$24,MIN(I$392-$C402+1,6))),0)</f>
        <v>0.3</v>
      </c>
      <c r="J403" s="17" t="n">
        <f aca="false">IF($C402&lt;=J$392,IF(J$392-$C402+1&lt;=0,0,$C$385*INDEX(Inputs!$C$19:$C$24,MIN(J$392-$C402+1,6))),0)</f>
        <v>0.35</v>
      </c>
      <c r="K403" s="17" t="n">
        <f aca="false">IF($C402&lt;=K$392,IF(K$392-$C402+1&lt;=0,0,$C$385*INDEX(Inputs!$C$19:$C$24,MIN(K$392-$C402+1,6))),0)</f>
        <v>0.38</v>
      </c>
      <c r="L403" s="17" t="n">
        <f aca="false">IF($C402&lt;=L$392,IF(L$392-$C402+1&lt;=0,0,$C$385*INDEX(Inputs!$C$19:$C$24,MIN(L$392-$C402+1,6))),0)</f>
        <v>0.4</v>
      </c>
      <c r="M403" s="17" t="n">
        <f aca="false">IF($C402&lt;=M$392,IF(M$392-$C402+1&lt;=0,0,$C$385*INDEX(Inputs!$C$19:$C$24,MIN(M$392-$C402+1,6))),0)</f>
        <v>0.4</v>
      </c>
      <c r="N403" s="17" t="n">
        <f aca="false">IF($C402&lt;=N$392,IF(N$392-$C402+1&lt;=0,0,$C$385*INDEX(Inputs!$C$19:$C$24,MIN(N$392-$C402+1,6))),0)</f>
        <v>0.4</v>
      </c>
    </row>
    <row r="404" customFormat="false" ht="15" hidden="false" customHeight="false" outlineLevel="0" collapsed="false">
      <c r="B404" s="9" t="s">
        <v>82</v>
      </c>
      <c r="D404" s="25" t="n">
        <f aca="false">D402*D403</f>
        <v>0</v>
      </c>
      <c r="E404" s="25" t="n">
        <f aca="false">E402*E403</f>
        <v>0</v>
      </c>
      <c r="F404" s="25" t="n">
        <f aca="false">F402*F403</f>
        <v>0</v>
      </c>
      <c r="G404" s="25" t="n">
        <f aca="false">G402*G403</f>
        <v>2400</v>
      </c>
      <c r="H404" s="25" t="n">
        <f aca="false">H402*H403</f>
        <v>4400</v>
      </c>
      <c r="I404" s="25" t="n">
        <f aca="false">I402*I403</f>
        <v>6000</v>
      </c>
      <c r="J404" s="25" t="n">
        <f aca="false">J402*J403</f>
        <v>7000</v>
      </c>
      <c r="K404" s="25" t="n">
        <f aca="false">K402*K403</f>
        <v>7600</v>
      </c>
      <c r="L404" s="25" t="n">
        <f aca="false">L402*L403</f>
        <v>8000</v>
      </c>
      <c r="M404" s="25" t="n">
        <f aca="false">M402*M403</f>
        <v>8000</v>
      </c>
      <c r="N404" s="25" t="n">
        <f aca="false">N402*N403</f>
        <v>8000</v>
      </c>
    </row>
    <row r="406" customFormat="false" ht="15" hidden="false" customHeight="false" outlineLevel="0" collapsed="false">
      <c r="B406" s="22" t="s">
        <v>83</v>
      </c>
      <c r="C406" s="23"/>
      <c r="D406" s="23" t="n">
        <v>0</v>
      </c>
      <c r="E406" s="23" t="n">
        <v>1</v>
      </c>
      <c r="F406" s="23" t="n">
        <v>2</v>
      </c>
      <c r="G406" s="23" t="n">
        <v>3</v>
      </c>
      <c r="H406" s="23" t="n">
        <v>4</v>
      </c>
      <c r="I406" s="23" t="n">
        <v>5</v>
      </c>
      <c r="J406" s="23" t="n">
        <v>6</v>
      </c>
      <c r="K406" s="23" t="n">
        <v>7</v>
      </c>
      <c r="L406" s="23" t="n">
        <v>8</v>
      </c>
      <c r="M406" s="23" t="n">
        <v>9</v>
      </c>
      <c r="N406" s="23" t="n">
        <v>10</v>
      </c>
    </row>
    <row r="407" customFormat="false" ht="15" hidden="false" customHeight="false" outlineLevel="0" collapsed="false">
      <c r="B407" s="9" t="s">
        <v>84</v>
      </c>
      <c r="D407" s="25" t="n">
        <f aca="false">D393+D396+D399+D402</f>
        <v>60000</v>
      </c>
      <c r="E407" s="25" t="n">
        <f aca="false">E393+E396+E399+E402</f>
        <v>80000</v>
      </c>
      <c r="F407" s="25" t="n">
        <f aca="false">F393+F396+F399+F402</f>
        <v>100000</v>
      </c>
      <c r="G407" s="25" t="n">
        <f aca="false">G393+G396+G399+G402</f>
        <v>120000</v>
      </c>
      <c r="H407" s="25" t="n">
        <f aca="false">H393+H396+H399+H402</f>
        <v>120000</v>
      </c>
      <c r="I407" s="25" t="n">
        <f aca="false">I393+I396+I399+I402</f>
        <v>120000</v>
      </c>
      <c r="J407" s="25" t="n">
        <f aca="false">J393+J396+J399+J402</f>
        <v>120000</v>
      </c>
      <c r="K407" s="25" t="n">
        <f aca="false">K393+K396+K399+K402</f>
        <v>120000</v>
      </c>
      <c r="L407" s="25" t="n">
        <f aca="false">L393+L396+L399+L402</f>
        <v>120000</v>
      </c>
      <c r="M407" s="25" t="n">
        <f aca="false">M393+M396+M399+M402</f>
        <v>120000</v>
      </c>
      <c r="N407" s="25" t="n">
        <f aca="false">N393+N396+N399+N402</f>
        <v>120000</v>
      </c>
    </row>
    <row r="408" customFormat="false" ht="15" hidden="false" customHeight="false" outlineLevel="0" collapsed="false">
      <c r="B408" s="9" t="s">
        <v>85</v>
      </c>
      <c r="D408" s="25" t="n">
        <f aca="false">D395+D398+D401+D404</f>
        <v>18000</v>
      </c>
      <c r="E408" s="25" t="n">
        <f aca="false">E395+E398+E401+E404</f>
        <v>23400</v>
      </c>
      <c r="F408" s="25" t="n">
        <f aca="false">F395+F398+F401+F404</f>
        <v>29600</v>
      </c>
      <c r="G408" s="25" t="n">
        <f aca="false">G395+G398+G401+G404</f>
        <v>36800</v>
      </c>
      <c r="H408" s="25" t="n">
        <f aca="false">H395+H398+H401+H404</f>
        <v>41400</v>
      </c>
      <c r="I408" s="25" t="n">
        <f aca="false">I395+I398+I401+I404</f>
        <v>44600</v>
      </c>
      <c r="J408" s="25" t="n">
        <f aca="false">J395+J398+J401+J404</f>
        <v>46600</v>
      </c>
      <c r="K408" s="25" t="n">
        <f aca="false">K395+K398+K401+K404</f>
        <v>47600</v>
      </c>
      <c r="L408" s="25" t="n">
        <f aca="false">L395+L398+L401+L404</f>
        <v>48000</v>
      </c>
      <c r="M408" s="25" t="n">
        <f aca="false">M395+M398+M401+M404</f>
        <v>48000</v>
      </c>
      <c r="N408" s="25" t="n">
        <f aca="false">N395+N398+N401+N404</f>
        <v>48000</v>
      </c>
    </row>
    <row r="409" customFormat="false" ht="15" hidden="false" customHeight="false" outlineLevel="0" collapsed="false">
      <c r="B409" s="9" t="s">
        <v>86</v>
      </c>
      <c r="E409" s="25" t="n">
        <f aca="false">E407-D407</f>
        <v>20000</v>
      </c>
      <c r="F409" s="25" t="n">
        <f aca="false">F407-E407</f>
        <v>20000</v>
      </c>
      <c r="G409" s="25" t="n">
        <f aca="false">G407-F407</f>
        <v>20000</v>
      </c>
      <c r="H409" s="25" t="n">
        <f aca="false">H407-G407</f>
        <v>0</v>
      </c>
      <c r="I409" s="25" t="n">
        <f aca="false">I407-H407</f>
        <v>0</v>
      </c>
      <c r="J409" s="25" t="n">
        <f aca="false">J407-I407</f>
        <v>0</v>
      </c>
      <c r="K409" s="25" t="n">
        <f aca="false">K407-J407</f>
        <v>0</v>
      </c>
      <c r="L409" s="25" t="n">
        <f aca="false">L407-K407</f>
        <v>0</v>
      </c>
      <c r="M409" s="25" t="n">
        <f aca="false">M407-L407</f>
        <v>0</v>
      </c>
      <c r="N409" s="25" t="n">
        <f aca="false">N407-M407</f>
        <v>0</v>
      </c>
    </row>
    <row r="410" customFormat="false" ht="15" hidden="false" customHeight="false" outlineLevel="0" collapsed="false">
      <c r="B410" s="9" t="s">
        <v>87</v>
      </c>
      <c r="E410" s="25" t="n">
        <f aca="false">(E407+D407)/2</f>
        <v>70000</v>
      </c>
      <c r="F410" s="25" t="n">
        <f aca="false">(F407+E407)/2</f>
        <v>90000</v>
      </c>
      <c r="G410" s="25" t="n">
        <f aca="false">(G407+F407)/2</f>
        <v>110000</v>
      </c>
      <c r="H410" s="25" t="n">
        <f aca="false">(H407+G407)/2</f>
        <v>120000</v>
      </c>
      <c r="I410" s="25" t="n">
        <f aca="false">(I407+H407)/2</f>
        <v>120000</v>
      </c>
      <c r="J410" s="25" t="n">
        <f aca="false">(J407+I407)/2</f>
        <v>120000</v>
      </c>
      <c r="K410" s="25" t="n">
        <f aca="false">(K407+J407)/2</f>
        <v>120000</v>
      </c>
      <c r="L410" s="25" t="n">
        <f aca="false">(L407+K407)/2</f>
        <v>120000</v>
      </c>
      <c r="M410" s="25" t="n">
        <f aca="false">(M407+L407)/2</f>
        <v>120000</v>
      </c>
      <c r="N410" s="25" t="n">
        <f aca="false">(N407+M407)/2</f>
        <v>120000</v>
      </c>
    </row>
    <row r="411" customFormat="false" ht="15" hidden="false" customHeight="false" outlineLevel="0" collapsed="false">
      <c r="B411" s="9" t="s">
        <v>88</v>
      </c>
      <c r="E411" s="25" t="n">
        <f aca="false">(E408+D408)/2</f>
        <v>20700</v>
      </c>
      <c r="F411" s="25" t="n">
        <f aca="false">(F408+E408)/2</f>
        <v>26500</v>
      </c>
      <c r="G411" s="25" t="n">
        <f aca="false">(G408+F408)/2</f>
        <v>33200</v>
      </c>
      <c r="H411" s="25" t="n">
        <f aca="false">(H408+G408)/2</f>
        <v>39100</v>
      </c>
      <c r="I411" s="25" t="n">
        <f aca="false">(I408+H408)/2</f>
        <v>43000</v>
      </c>
      <c r="J411" s="25" t="n">
        <f aca="false">(J408+I408)/2</f>
        <v>45600</v>
      </c>
      <c r="K411" s="25" t="n">
        <f aca="false">(K408+J408)/2</f>
        <v>47100</v>
      </c>
      <c r="L411" s="25" t="n">
        <f aca="false">(L408+K408)/2</f>
        <v>47800</v>
      </c>
      <c r="M411" s="25" t="n">
        <f aca="false">(M408+L408)/2</f>
        <v>48000</v>
      </c>
      <c r="N411" s="25" t="n">
        <f aca="false">(N408+M408)/2</f>
        <v>48000</v>
      </c>
    </row>
    <row r="412" customFormat="false" ht="15" hidden="false" customHeight="false" outlineLevel="0" collapsed="false">
      <c r="B412" s="9" t="s">
        <v>89</v>
      </c>
      <c r="E412" s="17" t="n">
        <f aca="false">E408/E407</f>
        <v>0.2925</v>
      </c>
      <c r="F412" s="17" t="n">
        <f aca="false">F408/F407</f>
        <v>0.296</v>
      </c>
      <c r="G412" s="17" t="n">
        <f aca="false">G408/G407</f>
        <v>0.306666666666667</v>
      </c>
      <c r="H412" s="17" t="n">
        <f aca="false">H408/H407</f>
        <v>0.345</v>
      </c>
      <c r="I412" s="17" t="n">
        <f aca="false">I408/I407</f>
        <v>0.371666666666667</v>
      </c>
      <c r="J412" s="17" t="n">
        <f aca="false">J408/J407</f>
        <v>0.388333333333333</v>
      </c>
      <c r="K412" s="17" t="n">
        <f aca="false">K408/K407</f>
        <v>0.396666666666667</v>
      </c>
      <c r="L412" s="17" t="n">
        <f aca="false">L408/L407</f>
        <v>0.4</v>
      </c>
      <c r="M412" s="17" t="n">
        <f aca="false">M408/M407</f>
        <v>0.4</v>
      </c>
      <c r="N412" s="17" t="n">
        <f aca="false">N408/N407</f>
        <v>0.4</v>
      </c>
    </row>
    <row r="413" customFormat="false" ht="15" hidden="false" customHeight="false" outlineLevel="0" collapsed="false">
      <c r="B413" s="9" t="s">
        <v>90</v>
      </c>
      <c r="E413" s="18" t="n">
        <f aca="false">$C$386*(1+Inputs!$C$26)^(E$392-1)</f>
        <v>70</v>
      </c>
      <c r="F413" s="18" t="n">
        <f aca="false">$C$386*(1+Inputs!$C$26)^(F$392-1)</f>
        <v>71.4</v>
      </c>
      <c r="G413" s="18" t="n">
        <f aca="false">$C$386*(1+Inputs!$C$26)^(G$392-1)</f>
        <v>72.828</v>
      </c>
      <c r="H413" s="18" t="n">
        <f aca="false">$C$386*(1+Inputs!$C$26)^(H$392-1)</f>
        <v>74.28456</v>
      </c>
      <c r="I413" s="18" t="n">
        <f aca="false">$C$386*(1+Inputs!$C$26)^(I$392-1)</f>
        <v>75.7702512</v>
      </c>
      <c r="J413" s="18" t="n">
        <f aca="false">$C$386*(1+Inputs!$C$26)^(J$392-1)</f>
        <v>77.285656224</v>
      </c>
      <c r="K413" s="18" t="n">
        <f aca="false">$C$386*(1+Inputs!$C$26)^(K$392-1)</f>
        <v>78.83136934848</v>
      </c>
      <c r="L413" s="18" t="n">
        <f aca="false">$C$386*(1+Inputs!$C$26)^(L$392-1)</f>
        <v>80.4079967354496</v>
      </c>
      <c r="M413" s="18" t="n">
        <f aca="false">$C$386*(1+Inputs!$C$26)^(M$392-1)</f>
        <v>82.0161566701586</v>
      </c>
      <c r="N413" s="18" t="n">
        <f aca="false">$C$386*(1+Inputs!$C$26)^(N$392-1)</f>
        <v>83.6564798035618</v>
      </c>
    </row>
    <row r="414" customFormat="false" ht="15" hidden="false" customHeight="false" outlineLevel="0" collapsed="false">
      <c r="B414" s="9" t="s">
        <v>91</v>
      </c>
      <c r="E414" s="18" t="n">
        <f aca="false">E411*E413*12/1000000</f>
        <v>17.388</v>
      </c>
      <c r="F414" s="18" t="n">
        <f aca="false">F411*F413*12/1000000</f>
        <v>22.7052</v>
      </c>
      <c r="G414" s="18" t="n">
        <f aca="false">G411*G413*12/1000000</f>
        <v>29.0146752</v>
      </c>
      <c r="H414" s="18" t="n">
        <f aca="false">H411*H413*12/1000000</f>
        <v>34.854315552</v>
      </c>
      <c r="I414" s="18" t="n">
        <f aca="false">I411*I413*12/1000000</f>
        <v>39.0974496192</v>
      </c>
      <c r="J414" s="18" t="n">
        <f aca="false">J411*J413*12/1000000</f>
        <v>42.2907110857728</v>
      </c>
      <c r="K414" s="18" t="n">
        <f aca="false">K411*K413*12/1000000</f>
        <v>44.5554899557609</v>
      </c>
      <c r="L414" s="18" t="n">
        <f aca="false">L411*L413*12/1000000</f>
        <v>46.1220269274539</v>
      </c>
      <c r="M414" s="18" t="n">
        <f aca="false">M411*M413*12/1000000</f>
        <v>47.2413062420114</v>
      </c>
      <c r="N414" s="18" t="n">
        <f aca="false">N411*N413*12/1000000</f>
        <v>48.1861323668516</v>
      </c>
    </row>
    <row r="415" customFormat="false" ht="15" hidden="false" customHeight="false" outlineLevel="0" collapsed="false">
      <c r="B415" s="9" t="s">
        <v>92</v>
      </c>
      <c r="E415" s="18" t="n">
        <f aca="false">E411*$C$387*(1+Inputs!$C$31)^(E$392-1)*12/1000000</f>
        <v>4.4712</v>
      </c>
      <c r="F415" s="18" t="n">
        <f aca="false">F411*$C$387*(1+Inputs!$C$31)^(F$392-1)*12/1000000</f>
        <v>5.8671</v>
      </c>
      <c r="G415" s="18" t="n">
        <f aca="false">G411*$C$387*(1+Inputs!$C$31)^(G$392-1)*12/1000000</f>
        <v>7.534242</v>
      </c>
      <c r="H415" s="18" t="n">
        <f aca="false">H411*$C$387*(1+Inputs!$C$31)^(H$392-1)*12/1000000</f>
        <v>9.0949874625</v>
      </c>
      <c r="I415" s="18" t="n">
        <f aca="false">I411*$C$387*(1+Inputs!$C$31)^(I$392-1)*12/1000000</f>
        <v>10.252214128125</v>
      </c>
      <c r="J415" s="18" t="n">
        <f aca="false">J411*$C$387*(1+Inputs!$C$31)^(J$392-1)*12/1000000</f>
        <v>11.1439183336875</v>
      </c>
      <c r="K415" s="18" t="n">
        <f aca="false">K411*$C$387*(1+Inputs!$C$31)^(K$392-1)*12/1000000</f>
        <v>11.7982569595307</v>
      </c>
      <c r="L415" s="18" t="n">
        <f aca="false">L411*$C$387*(1+Inputs!$C$31)^(L$392-1)*12/1000000</f>
        <v>12.2729426694736</v>
      </c>
      <c r="M415" s="18" t="n">
        <f aca="false">M411*$C$387*(1+Inputs!$C$31)^(M$392-1)*12/1000000</f>
        <v>12.6324012413828</v>
      </c>
      <c r="N415" s="18" t="n">
        <f aca="false">N411*$C$387*(1+Inputs!$C$31)^(N$392-1)*12/1000000</f>
        <v>12.9482112724174</v>
      </c>
    </row>
    <row r="416" customFormat="false" ht="15" hidden="false" customHeight="false" outlineLevel="0" collapsed="false">
      <c r="B416" s="9" t="s">
        <v>93</v>
      </c>
      <c r="E416" s="18" t="n">
        <f aca="false">E410*Inputs!$C$29*(1+Inputs!$C$31)^(E$392-1)*12/1000000</f>
        <v>2.52</v>
      </c>
      <c r="F416" s="18" t="n">
        <f aca="false">F410*Inputs!$C$29*(1+Inputs!$C$31)^(F$392-1)*12/1000000</f>
        <v>3.321</v>
      </c>
      <c r="G416" s="18" t="n">
        <f aca="false">G410*Inputs!$C$29*(1+Inputs!$C$31)^(G$392-1)*12/1000000</f>
        <v>4.160475</v>
      </c>
      <c r="H416" s="18" t="n">
        <f aca="false">H410*Inputs!$C$29*(1+Inputs!$C$31)^(H$392-1)*12/1000000</f>
        <v>4.6521675</v>
      </c>
      <c r="I416" s="18" t="n">
        <f aca="false">I410*Inputs!$C$29*(1+Inputs!$C$31)^(I$392-1)*12/1000000</f>
        <v>4.7684716875</v>
      </c>
      <c r="J416" s="18" t="n">
        <f aca="false">J410*Inputs!$C$29*(1+Inputs!$C$31)^(J$392-1)*12/1000000</f>
        <v>4.8876834796875</v>
      </c>
      <c r="K416" s="18" t="n">
        <f aca="false">K410*Inputs!$C$29*(1+Inputs!$C$31)^(K$392-1)*12/1000000</f>
        <v>5.00987556667969</v>
      </c>
      <c r="L416" s="18" t="n">
        <f aca="false">L410*Inputs!$C$29*(1+Inputs!$C$31)^(L$392-1)*12/1000000</f>
        <v>5.13512245584668</v>
      </c>
      <c r="M416" s="18" t="n">
        <f aca="false">M410*Inputs!$C$29*(1+Inputs!$C$31)^(M$392-1)*12/1000000</f>
        <v>5.26350051724284</v>
      </c>
      <c r="N416" s="18" t="n">
        <f aca="false">N410*Inputs!$C$29*(1+Inputs!$C$31)^(N$392-1)*12/1000000</f>
        <v>5.39508803017391</v>
      </c>
    </row>
    <row r="417" customFormat="false" ht="15" hidden="false" customHeight="false" outlineLevel="0" collapsed="false">
      <c r="B417" s="9" t="s">
        <v>94</v>
      </c>
      <c r="E417" s="18" t="n">
        <f aca="false">$C$388*(1+Inputs!$C$32)^(E$392-1)</f>
        <v>4</v>
      </c>
      <c r="F417" s="18" t="n">
        <f aca="false">$C$388*(1+Inputs!$C$32)^(F$392-1)</f>
        <v>4.12</v>
      </c>
      <c r="G417" s="18" t="n">
        <f aca="false">$C$388*(1+Inputs!$C$32)^(G$392-1)</f>
        <v>4.2436</v>
      </c>
      <c r="H417" s="18" t="n">
        <f aca="false">$C$388*(1+Inputs!$C$32)^(H$392-1)</f>
        <v>4.370908</v>
      </c>
      <c r="I417" s="18" t="n">
        <f aca="false">$C$388*(1+Inputs!$C$32)^(I$392-1)</f>
        <v>4.50203524</v>
      </c>
      <c r="J417" s="18" t="n">
        <f aca="false">$C$388*(1+Inputs!$C$32)^(J$392-1)</f>
        <v>4.6370962972</v>
      </c>
      <c r="K417" s="18" t="n">
        <f aca="false">$C$388*(1+Inputs!$C$32)^(K$392-1)</f>
        <v>4.776209186116</v>
      </c>
      <c r="L417" s="18" t="n">
        <f aca="false">$C$388*(1+Inputs!$C$32)^(L$392-1)</f>
        <v>4.91949546169948</v>
      </c>
      <c r="M417" s="18" t="n">
        <f aca="false">$C$388*(1+Inputs!$C$32)^(M$392-1)</f>
        <v>5.06708032555047</v>
      </c>
      <c r="N417" s="18" t="n">
        <f aca="false">$C$388*(1+Inputs!$C$32)^(N$392-1)</f>
        <v>5.21909273531698</v>
      </c>
    </row>
    <row r="418" customFormat="false" ht="15" hidden="false" customHeight="false" outlineLevel="0" collapsed="false">
      <c r="B418" s="26" t="s">
        <v>95</v>
      </c>
      <c r="E418" s="27" t="n">
        <f aca="false">E414-E415-E416-E417</f>
        <v>6.39680000000001</v>
      </c>
      <c r="F418" s="27" t="n">
        <f aca="false">F414-F415-F416-F417</f>
        <v>9.39710000000001</v>
      </c>
      <c r="G418" s="27" t="n">
        <f aca="false">G414-G415-G416-G417</f>
        <v>13.0763582</v>
      </c>
      <c r="H418" s="27" t="n">
        <f aca="false">H414-H415-H416-H417</f>
        <v>16.7362525895</v>
      </c>
      <c r="I418" s="27" t="n">
        <f aca="false">I414-I415-I416-I417</f>
        <v>19.574728563575</v>
      </c>
      <c r="J418" s="27" t="n">
        <f aca="false">J414-J415-J416-J417</f>
        <v>21.6220129751978</v>
      </c>
      <c r="K418" s="27" t="n">
        <f aca="false">K414-K415-K416-K417</f>
        <v>22.9711482434346</v>
      </c>
      <c r="L418" s="27" t="n">
        <f aca="false">L414-L415-L416-L417</f>
        <v>23.7944663404342</v>
      </c>
      <c r="M418" s="27" t="n">
        <f aca="false">M414-M415-M416-M417</f>
        <v>24.2783241578352</v>
      </c>
      <c r="N418" s="27" t="n">
        <f aca="false">N414-N415-N416-N417</f>
        <v>24.6237403289433</v>
      </c>
    </row>
    <row r="419" customFormat="false" ht="15" hidden="false" customHeight="false" outlineLevel="0" collapsed="false">
      <c r="B419" s="9" t="s">
        <v>96</v>
      </c>
      <c r="E419" s="25" t="n">
        <f aca="false">E408-D408</f>
        <v>5400</v>
      </c>
      <c r="F419" s="25" t="n">
        <f aca="false">F408-E408</f>
        <v>6200</v>
      </c>
      <c r="G419" s="25" t="n">
        <f aca="false">G408-F408</f>
        <v>7200</v>
      </c>
      <c r="H419" s="25" t="n">
        <f aca="false">H408-G408</f>
        <v>4600</v>
      </c>
      <c r="I419" s="25" t="n">
        <f aca="false">I408-H408</f>
        <v>3200</v>
      </c>
      <c r="J419" s="25" t="n">
        <f aca="false">J408-I408</f>
        <v>2000</v>
      </c>
      <c r="K419" s="25" t="n">
        <f aca="false">K408-J408</f>
        <v>1000</v>
      </c>
      <c r="L419" s="25" t="n">
        <f aca="false">L408-K408</f>
        <v>400</v>
      </c>
      <c r="M419" s="25" t="n">
        <f aca="false">M408-L408</f>
        <v>0</v>
      </c>
      <c r="N419" s="25" t="n">
        <f aca="false">N408-M408</f>
        <v>0</v>
      </c>
    </row>
    <row r="420" customFormat="false" ht="15" hidden="false" customHeight="false" outlineLevel="0" collapsed="false">
      <c r="B420" s="9" t="s">
        <v>97</v>
      </c>
      <c r="E420" s="25" t="n">
        <f aca="false">E411*$C$389*12</f>
        <v>3229.2</v>
      </c>
      <c r="F420" s="25" t="n">
        <f aca="false">F411*$C$389*12</f>
        <v>4134</v>
      </c>
      <c r="G420" s="25" t="n">
        <f aca="false">G411*$C$389*12</f>
        <v>5179.2</v>
      </c>
      <c r="H420" s="25" t="n">
        <f aca="false">H411*$C$389*12</f>
        <v>6099.6</v>
      </c>
      <c r="I420" s="25" t="n">
        <f aca="false">I411*$C$389*12</f>
        <v>6708</v>
      </c>
      <c r="J420" s="25" t="n">
        <f aca="false">J411*$C$389*12</f>
        <v>7113.6</v>
      </c>
      <c r="K420" s="25" t="n">
        <f aca="false">K411*$C$389*12</f>
        <v>7347.6</v>
      </c>
      <c r="L420" s="25" t="n">
        <f aca="false">L411*$C$389*12</f>
        <v>7456.8</v>
      </c>
      <c r="M420" s="25" t="n">
        <f aca="false">M411*$C$389*12</f>
        <v>7488</v>
      </c>
      <c r="N420" s="25" t="n">
        <f aca="false">N411*$C$389*12</f>
        <v>7488</v>
      </c>
    </row>
    <row r="421" customFormat="false" ht="15" hidden="false" customHeight="false" outlineLevel="0" collapsed="false">
      <c r="B421" s="9" t="s">
        <v>98</v>
      </c>
      <c r="E421" s="25" t="n">
        <f aca="false">E419+E420</f>
        <v>8629.2</v>
      </c>
      <c r="F421" s="25" t="n">
        <f aca="false">F419+F420</f>
        <v>10334</v>
      </c>
      <c r="G421" s="25" t="n">
        <f aca="false">G419+G420</f>
        <v>12379.2</v>
      </c>
      <c r="H421" s="25" t="n">
        <f aca="false">H419+H420</f>
        <v>10699.6</v>
      </c>
      <c r="I421" s="25" t="n">
        <f aca="false">I419+I420</f>
        <v>9908</v>
      </c>
      <c r="J421" s="25" t="n">
        <f aca="false">J419+J420</f>
        <v>9113.6</v>
      </c>
      <c r="K421" s="25" t="n">
        <f aca="false">K419+K420</f>
        <v>8347.6</v>
      </c>
      <c r="L421" s="25" t="n">
        <f aca="false">L419+L420</f>
        <v>7856.8</v>
      </c>
      <c r="M421" s="25" t="n">
        <f aca="false">M419+M420</f>
        <v>7488</v>
      </c>
      <c r="N421" s="25" t="n">
        <f aca="false">N419+N420</f>
        <v>7488</v>
      </c>
    </row>
    <row r="422" customFormat="false" ht="15" hidden="false" customHeight="false" outlineLevel="0" collapsed="false">
      <c r="B422" s="9" t="s">
        <v>99</v>
      </c>
      <c r="E422" s="28" t="n">
        <f aca="false">(1+Inputs!$C$12)^(E$392-1)</f>
        <v>1</v>
      </c>
      <c r="F422" s="28" t="n">
        <f aca="false">(1+Inputs!$C$12)^(F$392-1)</f>
        <v>1.03</v>
      </c>
      <c r="G422" s="28" t="n">
        <f aca="false">(1+Inputs!$C$12)^(G$392-1)</f>
        <v>1.0609</v>
      </c>
      <c r="H422" s="28" t="n">
        <f aca="false">(1+Inputs!$C$12)^(H$392-1)</f>
        <v>1.092727</v>
      </c>
      <c r="I422" s="28" t="n">
        <f aca="false">(1+Inputs!$C$12)^(I$392-1)</f>
        <v>1.12550881</v>
      </c>
      <c r="J422" s="28" t="n">
        <f aca="false">(1+Inputs!$C$12)^(J$392-1)</f>
        <v>1.1592740743</v>
      </c>
      <c r="K422" s="28" t="n">
        <f aca="false">(1+Inputs!$C$12)^(K$392-1)</f>
        <v>1.194052296529</v>
      </c>
      <c r="L422" s="28" t="n">
        <f aca="false">(1+Inputs!$C$12)^(L$392-1)</f>
        <v>1.22987386542487</v>
      </c>
      <c r="M422" s="28" t="n">
        <f aca="false">(1+Inputs!$C$12)^(M$392-1)</f>
        <v>1.26677008138762</v>
      </c>
      <c r="N422" s="28" t="n">
        <f aca="false">(1+Inputs!$C$12)^(N$392-1)</f>
        <v>1.30477318382925</v>
      </c>
    </row>
    <row r="423" customFormat="false" ht="15" hidden="false" customHeight="false" outlineLevel="0" collapsed="false">
      <c r="B423" s="9" t="s">
        <v>100</v>
      </c>
      <c r="E423" s="18" t="n">
        <f aca="false">E409*$C$390*E422/1000000</f>
        <v>23</v>
      </c>
      <c r="F423" s="18" t="n">
        <f aca="false">F409*$C$390*F422/1000000</f>
        <v>23.69</v>
      </c>
      <c r="G423" s="18" t="n">
        <f aca="false">G409*$C$390*G422/1000000</f>
        <v>24.4007</v>
      </c>
      <c r="H423" s="18" t="n">
        <f aca="false">H409*$C$390*H422/1000000</f>
        <v>0</v>
      </c>
      <c r="I423" s="18" t="n">
        <f aca="false">I409*$C$390*I422/1000000</f>
        <v>0</v>
      </c>
      <c r="J423" s="18" t="n">
        <f aca="false">J409*$C$390*J422/1000000</f>
        <v>0</v>
      </c>
      <c r="K423" s="18" t="n">
        <f aca="false">K409*$C$390*K422/1000000</f>
        <v>0</v>
      </c>
      <c r="L423" s="18" t="n">
        <f aca="false">L409*$C$390*L422/1000000</f>
        <v>0</v>
      </c>
      <c r="M423" s="18" t="n">
        <f aca="false">M409*$C$390*M422/1000000</f>
        <v>0</v>
      </c>
      <c r="N423" s="18" t="n">
        <f aca="false">N409*$C$390*N422/1000000</f>
        <v>0</v>
      </c>
    </row>
    <row r="424" customFormat="false" ht="15" hidden="false" customHeight="false" outlineLevel="0" collapsed="false">
      <c r="B424" s="9" t="s">
        <v>101</v>
      </c>
      <c r="E424" s="18" t="n">
        <f aca="false">(MAX(E419,0)*Inputs!$C$13+E420*Inputs!$C$14)*E422/1000000</f>
        <v>4.42584</v>
      </c>
      <c r="F424" s="18" t="n">
        <f aca="false">(MAX(F419,0)*Inputs!$C$13+F420*Inputs!$C$14)*F422/1000000</f>
        <v>5.321804</v>
      </c>
      <c r="G424" s="18" t="n">
        <f aca="false">(MAX(G419,0)*Inputs!$C$13+G420*Inputs!$C$14)*G422/1000000</f>
        <v>6.445858656</v>
      </c>
      <c r="H424" s="18" t="n">
        <f aca="false">(MAX(H419,0)*Inputs!$C$13+H420*Inputs!$C$14)*H422/1000000</f>
        <v>4.85162046184</v>
      </c>
      <c r="I424" s="18" t="n">
        <f aca="false">(MAX(I419,0)*Inputs!$C$13+I420*Inputs!$C$14)*I422/1000000</f>
        <v>4.031122353896</v>
      </c>
      <c r="J424" s="18" t="n">
        <f aca="false">(MAX(J419,0)*Inputs!$C$13+J420*Inputs!$C$14)*J422/1000000</f>
        <v>3.2723061150081</v>
      </c>
      <c r="K424" s="18" t="n">
        <f aca="false">(MAX(K419,0)*Inputs!$C$13+K420*Inputs!$C$14)*K422/1000000</f>
        <v>2.5905203383656</v>
      </c>
      <c r="L424" s="18" t="n">
        <f aca="false">(MAX(L419,0)*Inputs!$C$13+L420*Inputs!$C$14)*L422/1000000</f>
        <v>2.178549370259</v>
      </c>
      <c r="M424" s="18" t="n">
        <f aca="false">(MAX(M419,0)*Inputs!$C$13+M420*Inputs!$C$14)*M422/1000000</f>
        <v>1.89711487388609</v>
      </c>
      <c r="N424" s="18" t="n">
        <f aca="false">(MAX(N419,0)*Inputs!$C$13+N420*Inputs!$C$14)*N422/1000000</f>
        <v>1.95402832010268</v>
      </c>
    </row>
    <row r="425" customFormat="false" ht="15" hidden="false" customHeight="false" outlineLevel="0" collapsed="false">
      <c r="B425" s="9" t="s">
        <v>102</v>
      </c>
      <c r="E425" s="18" t="n">
        <f aca="false">E407*Inputs!$C$15*E422/1000000</f>
        <v>1.2</v>
      </c>
      <c r="F425" s="18" t="n">
        <f aca="false">F407*Inputs!$C$15*F422/1000000</f>
        <v>1.545</v>
      </c>
      <c r="G425" s="18" t="n">
        <f aca="false">G407*Inputs!$C$15*G422/1000000</f>
        <v>1.90962</v>
      </c>
      <c r="H425" s="18" t="n">
        <f aca="false">H407*Inputs!$C$15*H422/1000000</f>
        <v>1.9669086</v>
      </c>
      <c r="I425" s="18" t="n">
        <f aca="false">I407*Inputs!$C$15*I422/1000000</f>
        <v>2.025915858</v>
      </c>
      <c r="J425" s="18" t="n">
        <f aca="false">J407*Inputs!$C$15*J422/1000000</f>
        <v>2.08669333374</v>
      </c>
      <c r="K425" s="18" t="n">
        <f aca="false">K407*Inputs!$C$15*K422/1000000</f>
        <v>2.1492941337522</v>
      </c>
      <c r="L425" s="18" t="n">
        <f aca="false">L407*Inputs!$C$15*L422/1000000</f>
        <v>2.21377295776477</v>
      </c>
      <c r="M425" s="18" t="n">
        <f aca="false">M407*Inputs!$C$15*M422/1000000</f>
        <v>2.28018614649771</v>
      </c>
      <c r="N425" s="18" t="n">
        <f aca="false">N407*Inputs!$C$15*N422/1000000</f>
        <v>2.34859173089264</v>
      </c>
    </row>
    <row r="426" customFormat="false" ht="15" hidden="false" customHeight="false" outlineLevel="0" collapsed="false">
      <c r="B426" s="26" t="s">
        <v>103</v>
      </c>
      <c r="E426" s="27" t="n">
        <f aca="false">E418-E423-E424-E425</f>
        <v>-22.22904</v>
      </c>
      <c r="F426" s="27" t="n">
        <f aca="false">F418-F423-F424-F425</f>
        <v>-21.159704</v>
      </c>
      <c r="G426" s="27" t="n">
        <f aca="false">G418-G423-G424-G425</f>
        <v>-19.679820456</v>
      </c>
      <c r="H426" s="27" t="n">
        <f aca="false">H418-H423-H424-H425</f>
        <v>9.91772352766002</v>
      </c>
      <c r="I426" s="27" t="n">
        <f aca="false">I418-I423-I424-I425</f>
        <v>13.517690351679</v>
      </c>
      <c r="J426" s="27" t="n">
        <f aca="false">J418-J423-J424-J425</f>
        <v>16.2630135264497</v>
      </c>
      <c r="K426" s="27" t="n">
        <f aca="false">K418-K423-K424-K425</f>
        <v>18.2313337713168</v>
      </c>
      <c r="L426" s="27" t="n">
        <f aca="false">L418-L423-L424-L425</f>
        <v>19.4021440124104</v>
      </c>
      <c r="M426" s="27" t="n">
        <f aca="false">M418-M423-M424-M425</f>
        <v>20.1010231374514</v>
      </c>
      <c r="N426" s="27" t="n">
        <f aca="false">N418-N423-N424-N425</f>
        <v>20.321120277948</v>
      </c>
    </row>
    <row r="427" customFormat="false" ht="15" hidden="false" customHeight="false" outlineLevel="0" collapsed="false">
      <c r="B427" s="9" t="s">
        <v>104</v>
      </c>
      <c r="C427" s="18" t="n">
        <f aca="false">Inputs!$C$42*(1+Inputs!$C$43)</f>
        <v>132.6</v>
      </c>
    </row>
    <row r="428" customFormat="false" ht="15" hidden="false" customHeight="false" outlineLevel="0" collapsed="false">
      <c r="B428" s="26" t="s">
        <v>105</v>
      </c>
      <c r="C428" s="27" t="n">
        <f aca="false">N418*$C$391*(1-Inputs!$C$45)</f>
        <v>339.561379136128</v>
      </c>
    </row>
    <row r="429" customFormat="false" ht="15" hidden="false" customHeight="false" outlineLevel="0" collapsed="false">
      <c r="B429" s="26" t="s">
        <v>106</v>
      </c>
      <c r="D429" s="27" t="n">
        <f aca="false">-$C$427</f>
        <v>-132.6</v>
      </c>
      <c r="E429" s="27" t="n">
        <f aca="false">E426</f>
        <v>-22.22904</v>
      </c>
      <c r="F429" s="27" t="n">
        <f aca="false">F426</f>
        <v>-21.159704</v>
      </c>
      <c r="G429" s="27" t="n">
        <f aca="false">G426</f>
        <v>-19.679820456</v>
      </c>
      <c r="H429" s="27" t="n">
        <f aca="false">H426</f>
        <v>9.91772352766002</v>
      </c>
      <c r="I429" s="27" t="n">
        <f aca="false">I426</f>
        <v>13.517690351679</v>
      </c>
      <c r="J429" s="27" t="n">
        <f aca="false">J426</f>
        <v>16.2630135264497</v>
      </c>
      <c r="K429" s="27" t="n">
        <f aca="false">K426</f>
        <v>18.2313337713168</v>
      </c>
      <c r="L429" s="27" t="n">
        <f aca="false">L426</f>
        <v>19.4021440124104</v>
      </c>
      <c r="M429" s="27" t="n">
        <f aca="false">M426</f>
        <v>20.1010231374514</v>
      </c>
      <c r="N429" s="27" t="n">
        <f aca="false">N426+$C$428</f>
        <v>359.882499414076</v>
      </c>
    </row>
    <row r="431" customFormat="false" ht="15" hidden="false" customHeight="false" outlineLevel="0" collapsed="false">
      <c r="B431" s="26" t="s">
        <v>107</v>
      </c>
      <c r="C431" s="29" t="n">
        <f aca="false">IRR(D429:N429,0.08)</f>
        <v>0.103402258795326</v>
      </c>
    </row>
    <row r="432" customFormat="false" ht="15" hidden="false" customHeight="false" outlineLevel="0" collapsed="false">
      <c r="B432" s="9" t="s">
        <v>108</v>
      </c>
      <c r="C432" s="30" t="n">
        <f aca="false">SUMIF(D429:N429,"&gt;0")/-SUMIF(D429:N429,"&lt;0")</f>
        <v>2.33719416817145</v>
      </c>
    </row>
    <row r="433" customFormat="false" ht="15" hidden="false" customHeight="false" outlineLevel="0" collapsed="false">
      <c r="B433" s="9" t="s">
        <v>109</v>
      </c>
      <c r="C433" s="18" t="n">
        <f aca="false">SUM(E423:N423)</f>
        <v>71.0907</v>
      </c>
    </row>
    <row r="434" customFormat="false" ht="15" hidden="false" customHeight="false" outlineLevel="0" collapsed="false">
      <c r="B434" s="9" t="s">
        <v>110</v>
      </c>
      <c r="C434" s="18" t="n">
        <f aca="false">N418</f>
        <v>24.6237403289433</v>
      </c>
    </row>
    <row r="435" customFormat="false" ht="15" hidden="false" customHeight="false" outlineLevel="0" collapsed="false">
      <c r="B435" s="9" t="s">
        <v>111</v>
      </c>
      <c r="C435" s="17" t="n">
        <f aca="false">N412</f>
        <v>0.4</v>
      </c>
    </row>
    <row r="437" customFormat="false" ht="15" hidden="false" customHeight="false" outlineLevel="0" collapsed="false">
      <c r="B437" s="7" t="s">
        <v>141</v>
      </c>
      <c r="C437" s="8"/>
      <c r="D437" s="8"/>
      <c r="E437" s="8"/>
      <c r="F437" s="8"/>
      <c r="G437" s="8"/>
      <c r="H437" s="8"/>
      <c r="I437" s="8"/>
      <c r="J437" s="8"/>
      <c r="K437" s="8"/>
      <c r="L437" s="8"/>
      <c r="M437" s="8"/>
      <c r="N437" s="8"/>
    </row>
    <row r="438" customFormat="false" ht="15" hidden="false" customHeight="false" outlineLevel="0" collapsed="false">
      <c r="B438" s="9" t="s">
        <v>50</v>
      </c>
      <c r="C438" s="13" t="n">
        <v>0.4</v>
      </c>
    </row>
    <row r="439" customFormat="false" ht="15" hidden="false" customHeight="false" outlineLevel="0" collapsed="false">
      <c r="B439" s="9" t="s">
        <v>64</v>
      </c>
      <c r="C439" s="18" t="n">
        <f aca="false">Inputs!$C$25</f>
        <v>70</v>
      </c>
    </row>
    <row r="440" customFormat="false" ht="15" hidden="false" customHeight="false" outlineLevel="0" collapsed="false">
      <c r="B440" s="9" t="s">
        <v>65</v>
      </c>
      <c r="C440" s="18" t="n">
        <f aca="false">Inputs!$C$28</f>
        <v>18</v>
      </c>
    </row>
    <row r="441" customFormat="false" ht="15" hidden="false" customHeight="false" outlineLevel="0" collapsed="false">
      <c r="B441" s="9" t="s">
        <v>66</v>
      </c>
      <c r="C441" s="18" t="n">
        <f aca="false">Inputs!$C$30</f>
        <v>4</v>
      </c>
    </row>
    <row r="442" customFormat="false" ht="15" hidden="false" customHeight="false" outlineLevel="0" collapsed="false">
      <c r="B442" s="9" t="s">
        <v>67</v>
      </c>
      <c r="C442" s="19" t="n">
        <f aca="false">Inputs!$C$27</f>
        <v>0.013</v>
      </c>
    </row>
    <row r="443" customFormat="false" ht="15" hidden="false" customHeight="false" outlineLevel="0" collapsed="false">
      <c r="B443" s="9" t="s">
        <v>68</v>
      </c>
      <c r="C443" s="12" t="n">
        <v>1450</v>
      </c>
    </row>
    <row r="444" customFormat="false" ht="15" hidden="false" customHeight="false" outlineLevel="0" collapsed="false">
      <c r="B444" s="9" t="s">
        <v>57</v>
      </c>
      <c r="C444" s="21" t="n">
        <f aca="false">Inputs!$C$44</f>
        <v>14</v>
      </c>
    </row>
    <row r="445" customFormat="false" ht="15" hidden="false" customHeight="false" outlineLevel="0" collapsed="false">
      <c r="B445" s="22" t="s">
        <v>69</v>
      </c>
      <c r="C445" s="23" t="s">
        <v>70</v>
      </c>
      <c r="D445" s="23" t="n">
        <v>0</v>
      </c>
      <c r="E445" s="23" t="n">
        <v>1</v>
      </c>
      <c r="F445" s="23" t="n">
        <v>2</v>
      </c>
      <c r="G445" s="23" t="n">
        <v>3</v>
      </c>
      <c r="H445" s="23" t="n">
        <v>4</v>
      </c>
      <c r="I445" s="23" t="n">
        <v>5</v>
      </c>
      <c r="J445" s="23" t="n">
        <v>6</v>
      </c>
      <c r="K445" s="23" t="n">
        <v>7</v>
      </c>
      <c r="L445" s="23" t="n">
        <v>8</v>
      </c>
      <c r="M445" s="23" t="n">
        <v>9</v>
      </c>
      <c r="N445" s="23" t="n">
        <v>10</v>
      </c>
    </row>
    <row r="446" customFormat="false" ht="15" hidden="false" customHeight="false" outlineLevel="0" collapsed="false">
      <c r="B446" s="9" t="s">
        <v>71</v>
      </c>
      <c r="C446" s="24" t="n">
        <f aca="false">1-Inputs!$C$7</f>
        <v>-2</v>
      </c>
      <c r="D446" s="25" t="n">
        <f aca="false">IF($C446&lt;=D$445,Inputs!$C$6,0)</f>
        <v>60000</v>
      </c>
      <c r="E446" s="25" t="n">
        <f aca="false">IF($C446&lt;=E$445,Inputs!$C$6,0)</f>
        <v>60000</v>
      </c>
      <c r="F446" s="25" t="n">
        <f aca="false">IF($C446&lt;=F$445,Inputs!$C$6,0)</f>
        <v>60000</v>
      </c>
      <c r="G446" s="25" t="n">
        <f aca="false">IF($C446&lt;=G$445,Inputs!$C$6,0)</f>
        <v>60000</v>
      </c>
      <c r="H446" s="25" t="n">
        <f aca="false">IF($C446&lt;=H$445,Inputs!$C$6,0)</f>
        <v>60000</v>
      </c>
      <c r="I446" s="25" t="n">
        <f aca="false">IF($C446&lt;=I$445,Inputs!$C$6,0)</f>
        <v>60000</v>
      </c>
      <c r="J446" s="25" t="n">
        <f aca="false">IF($C446&lt;=J$445,Inputs!$C$6,0)</f>
        <v>60000</v>
      </c>
      <c r="K446" s="25" t="n">
        <f aca="false">IF($C446&lt;=K$445,Inputs!$C$6,0)</f>
        <v>60000</v>
      </c>
      <c r="L446" s="25" t="n">
        <f aca="false">IF($C446&lt;=L$445,Inputs!$C$6,0)</f>
        <v>60000</v>
      </c>
      <c r="M446" s="25" t="n">
        <f aca="false">IF($C446&lt;=M$445,Inputs!$C$6,0)</f>
        <v>60000</v>
      </c>
      <c r="N446" s="25" t="n">
        <f aca="false">IF($C446&lt;=N$445,Inputs!$C$6,0)</f>
        <v>60000</v>
      </c>
    </row>
    <row r="447" customFormat="false" ht="15" hidden="false" customHeight="false" outlineLevel="0" collapsed="false">
      <c r="B447" s="9" t="s">
        <v>72</v>
      </c>
      <c r="D447" s="17" t="n">
        <f aca="false">IF($C446&lt;=D$445,IF(D$445-$C446+1&lt;=0,0,$C$438*INDEX(Inputs!$C$19:$C$24,MIN(D$445-$C446+1,6))),0)</f>
        <v>0.3</v>
      </c>
      <c r="E447" s="17" t="n">
        <f aca="false">IF($C446&lt;=E$445,IF(E$445-$C446+1&lt;=0,0,$C$438*INDEX(Inputs!$C$19:$C$24,MIN(E$445-$C446+1,6))),0)</f>
        <v>0.35</v>
      </c>
      <c r="F447" s="17" t="n">
        <f aca="false">IF($C446&lt;=F$445,IF(F$445-$C446+1&lt;=0,0,$C$438*INDEX(Inputs!$C$19:$C$24,MIN(F$445-$C446+1,6))),0)</f>
        <v>0.38</v>
      </c>
      <c r="G447" s="17" t="n">
        <f aca="false">IF($C446&lt;=G$445,IF(G$445-$C446+1&lt;=0,0,$C$438*INDEX(Inputs!$C$19:$C$24,MIN(G$445-$C446+1,6))),0)</f>
        <v>0.4</v>
      </c>
      <c r="H447" s="17" t="n">
        <f aca="false">IF($C446&lt;=H$445,IF(H$445-$C446+1&lt;=0,0,$C$438*INDEX(Inputs!$C$19:$C$24,MIN(H$445-$C446+1,6))),0)</f>
        <v>0.4</v>
      </c>
      <c r="I447" s="17" t="n">
        <f aca="false">IF($C446&lt;=I$445,IF(I$445-$C446+1&lt;=0,0,$C$438*INDEX(Inputs!$C$19:$C$24,MIN(I$445-$C446+1,6))),0)</f>
        <v>0.4</v>
      </c>
      <c r="J447" s="17" t="n">
        <f aca="false">IF($C446&lt;=J$445,IF(J$445-$C446+1&lt;=0,0,$C$438*INDEX(Inputs!$C$19:$C$24,MIN(J$445-$C446+1,6))),0)</f>
        <v>0.4</v>
      </c>
      <c r="K447" s="17" t="n">
        <f aca="false">IF($C446&lt;=K$445,IF(K$445-$C446+1&lt;=0,0,$C$438*INDEX(Inputs!$C$19:$C$24,MIN(K$445-$C446+1,6))),0)</f>
        <v>0.4</v>
      </c>
      <c r="L447" s="17" t="n">
        <f aca="false">IF($C446&lt;=L$445,IF(L$445-$C446+1&lt;=0,0,$C$438*INDEX(Inputs!$C$19:$C$24,MIN(L$445-$C446+1,6))),0)</f>
        <v>0.4</v>
      </c>
      <c r="M447" s="17" t="n">
        <f aca="false">IF($C446&lt;=M$445,IF(M$445-$C446+1&lt;=0,0,$C$438*INDEX(Inputs!$C$19:$C$24,MIN(M$445-$C446+1,6))),0)</f>
        <v>0.4</v>
      </c>
      <c r="N447" s="17" t="n">
        <f aca="false">IF($C446&lt;=N$445,IF(N$445-$C446+1&lt;=0,0,$C$438*INDEX(Inputs!$C$19:$C$24,MIN(N$445-$C446+1,6))),0)</f>
        <v>0.4</v>
      </c>
    </row>
    <row r="448" customFormat="false" ht="15" hidden="false" customHeight="false" outlineLevel="0" collapsed="false">
      <c r="B448" s="9" t="s">
        <v>73</v>
      </c>
      <c r="D448" s="25" t="n">
        <f aca="false">D446*D447</f>
        <v>18000</v>
      </c>
      <c r="E448" s="25" t="n">
        <f aca="false">E446*E447</f>
        <v>21000</v>
      </c>
      <c r="F448" s="25" t="n">
        <f aca="false">F446*F447</f>
        <v>22800</v>
      </c>
      <c r="G448" s="25" t="n">
        <f aca="false">G446*G447</f>
        <v>24000</v>
      </c>
      <c r="H448" s="25" t="n">
        <f aca="false">H446*H447</f>
        <v>24000</v>
      </c>
      <c r="I448" s="25" t="n">
        <f aca="false">I446*I447</f>
        <v>24000</v>
      </c>
      <c r="J448" s="25" t="n">
        <f aca="false">J446*J447</f>
        <v>24000</v>
      </c>
      <c r="K448" s="25" t="n">
        <f aca="false">K446*K447</f>
        <v>24000</v>
      </c>
      <c r="L448" s="25" t="n">
        <f aca="false">L446*L447</f>
        <v>24000</v>
      </c>
      <c r="M448" s="25" t="n">
        <f aca="false">M446*M447</f>
        <v>24000</v>
      </c>
      <c r="N448" s="25" t="n">
        <f aca="false">N446*N447</f>
        <v>24000</v>
      </c>
    </row>
    <row r="449" customFormat="false" ht="15" hidden="false" customHeight="false" outlineLevel="0" collapsed="false">
      <c r="B449" s="9" t="s">
        <v>74</v>
      </c>
      <c r="C449" s="24" t="n">
        <f aca="false">1</f>
        <v>1</v>
      </c>
      <c r="D449" s="25" t="n">
        <f aca="false">IF($C449&lt;=D$445,Inputs!$C$8,0)</f>
        <v>0</v>
      </c>
      <c r="E449" s="25" t="n">
        <f aca="false">IF($C449&lt;=E$445,Inputs!$C$8,0)</f>
        <v>20000</v>
      </c>
      <c r="F449" s="25" t="n">
        <f aca="false">IF($C449&lt;=F$445,Inputs!$C$8,0)</f>
        <v>20000</v>
      </c>
      <c r="G449" s="25" t="n">
        <f aca="false">IF($C449&lt;=G$445,Inputs!$C$8,0)</f>
        <v>20000</v>
      </c>
      <c r="H449" s="25" t="n">
        <f aca="false">IF($C449&lt;=H$445,Inputs!$C$8,0)</f>
        <v>20000</v>
      </c>
      <c r="I449" s="25" t="n">
        <f aca="false">IF($C449&lt;=I$445,Inputs!$C$8,0)</f>
        <v>20000</v>
      </c>
      <c r="J449" s="25" t="n">
        <f aca="false">IF($C449&lt;=J$445,Inputs!$C$8,0)</f>
        <v>20000</v>
      </c>
      <c r="K449" s="25" t="n">
        <f aca="false">IF($C449&lt;=K$445,Inputs!$C$8,0)</f>
        <v>20000</v>
      </c>
      <c r="L449" s="25" t="n">
        <f aca="false">IF($C449&lt;=L$445,Inputs!$C$8,0)</f>
        <v>20000</v>
      </c>
      <c r="M449" s="25" t="n">
        <f aca="false">IF($C449&lt;=M$445,Inputs!$C$8,0)</f>
        <v>20000</v>
      </c>
      <c r="N449" s="25" t="n">
        <f aca="false">IF($C449&lt;=N$445,Inputs!$C$8,0)</f>
        <v>20000</v>
      </c>
    </row>
    <row r="450" customFormat="false" ht="15" hidden="false" customHeight="false" outlineLevel="0" collapsed="false">
      <c r="B450" s="9" t="s">
        <v>75</v>
      </c>
      <c r="D450" s="17" t="n">
        <f aca="false">IF($C449&lt;=D$445,IF(D$445-$C449+1&lt;=0,0,$C$438*INDEX(Inputs!$C$19:$C$24,MIN(D$445-$C449+1,6))),0)</f>
        <v>0</v>
      </c>
      <c r="E450" s="17" t="n">
        <f aca="false">IF($C449&lt;=E$445,IF(E$445-$C449+1&lt;=0,0,$C$438*INDEX(Inputs!$C$19:$C$24,MIN(E$445-$C449+1,6))),0)</f>
        <v>0.12</v>
      </c>
      <c r="F450" s="17" t="n">
        <f aca="false">IF($C449&lt;=F$445,IF(F$445-$C449+1&lt;=0,0,$C$438*INDEX(Inputs!$C$19:$C$24,MIN(F$445-$C449+1,6))),0)</f>
        <v>0.22</v>
      </c>
      <c r="G450" s="17" t="n">
        <f aca="false">IF($C449&lt;=G$445,IF(G$445-$C449+1&lt;=0,0,$C$438*INDEX(Inputs!$C$19:$C$24,MIN(G$445-$C449+1,6))),0)</f>
        <v>0.3</v>
      </c>
      <c r="H450" s="17" t="n">
        <f aca="false">IF($C449&lt;=H$445,IF(H$445-$C449+1&lt;=0,0,$C$438*INDEX(Inputs!$C$19:$C$24,MIN(H$445-$C449+1,6))),0)</f>
        <v>0.35</v>
      </c>
      <c r="I450" s="17" t="n">
        <f aca="false">IF($C449&lt;=I$445,IF(I$445-$C449+1&lt;=0,0,$C$438*INDEX(Inputs!$C$19:$C$24,MIN(I$445-$C449+1,6))),0)</f>
        <v>0.38</v>
      </c>
      <c r="J450" s="17" t="n">
        <f aca="false">IF($C449&lt;=J$445,IF(J$445-$C449+1&lt;=0,0,$C$438*INDEX(Inputs!$C$19:$C$24,MIN(J$445-$C449+1,6))),0)</f>
        <v>0.4</v>
      </c>
      <c r="K450" s="17" t="n">
        <f aca="false">IF($C449&lt;=K$445,IF(K$445-$C449+1&lt;=0,0,$C$438*INDEX(Inputs!$C$19:$C$24,MIN(K$445-$C449+1,6))),0)</f>
        <v>0.4</v>
      </c>
      <c r="L450" s="17" t="n">
        <f aca="false">IF($C449&lt;=L$445,IF(L$445-$C449+1&lt;=0,0,$C$438*INDEX(Inputs!$C$19:$C$24,MIN(L$445-$C449+1,6))),0)</f>
        <v>0.4</v>
      </c>
      <c r="M450" s="17" t="n">
        <f aca="false">IF($C449&lt;=M$445,IF(M$445-$C449+1&lt;=0,0,$C$438*INDEX(Inputs!$C$19:$C$24,MIN(M$445-$C449+1,6))),0)</f>
        <v>0.4</v>
      </c>
      <c r="N450" s="17" t="n">
        <f aca="false">IF($C449&lt;=N$445,IF(N$445-$C449+1&lt;=0,0,$C$438*INDEX(Inputs!$C$19:$C$24,MIN(N$445-$C449+1,6))),0)</f>
        <v>0.4</v>
      </c>
    </row>
    <row r="451" customFormat="false" ht="15" hidden="false" customHeight="false" outlineLevel="0" collapsed="false">
      <c r="B451" s="9" t="s">
        <v>76</v>
      </c>
      <c r="D451" s="25" t="n">
        <f aca="false">D449*D450</f>
        <v>0</v>
      </c>
      <c r="E451" s="25" t="n">
        <f aca="false">E449*E450</f>
        <v>2400</v>
      </c>
      <c r="F451" s="25" t="n">
        <f aca="false">F449*F450</f>
        <v>4400</v>
      </c>
      <c r="G451" s="25" t="n">
        <f aca="false">G449*G450</f>
        <v>6000</v>
      </c>
      <c r="H451" s="25" t="n">
        <f aca="false">H449*H450</f>
        <v>7000</v>
      </c>
      <c r="I451" s="25" t="n">
        <f aca="false">I449*I450</f>
        <v>7600</v>
      </c>
      <c r="J451" s="25" t="n">
        <f aca="false">J449*J450</f>
        <v>8000</v>
      </c>
      <c r="K451" s="25" t="n">
        <f aca="false">K449*K450</f>
        <v>8000</v>
      </c>
      <c r="L451" s="25" t="n">
        <f aca="false">L449*L450</f>
        <v>8000</v>
      </c>
      <c r="M451" s="25" t="n">
        <f aca="false">M449*M450</f>
        <v>8000</v>
      </c>
      <c r="N451" s="25" t="n">
        <f aca="false">N449*N450</f>
        <v>8000</v>
      </c>
    </row>
    <row r="452" customFormat="false" ht="15" hidden="false" customHeight="false" outlineLevel="0" collapsed="false">
      <c r="B452" s="9" t="s">
        <v>77</v>
      </c>
      <c r="C452" s="24" t="n">
        <f aca="false">2</f>
        <v>2</v>
      </c>
      <c r="D452" s="25" t="n">
        <f aca="false">IF($C452&lt;=D$445,Inputs!$C$9,0)</f>
        <v>0</v>
      </c>
      <c r="E452" s="25" t="n">
        <f aca="false">IF($C452&lt;=E$445,Inputs!$C$9,0)</f>
        <v>0</v>
      </c>
      <c r="F452" s="25" t="n">
        <f aca="false">IF($C452&lt;=F$445,Inputs!$C$9,0)</f>
        <v>20000</v>
      </c>
      <c r="G452" s="25" t="n">
        <f aca="false">IF($C452&lt;=G$445,Inputs!$C$9,0)</f>
        <v>20000</v>
      </c>
      <c r="H452" s="25" t="n">
        <f aca="false">IF($C452&lt;=H$445,Inputs!$C$9,0)</f>
        <v>20000</v>
      </c>
      <c r="I452" s="25" t="n">
        <f aca="false">IF($C452&lt;=I$445,Inputs!$C$9,0)</f>
        <v>20000</v>
      </c>
      <c r="J452" s="25" t="n">
        <f aca="false">IF($C452&lt;=J$445,Inputs!$C$9,0)</f>
        <v>20000</v>
      </c>
      <c r="K452" s="25" t="n">
        <f aca="false">IF($C452&lt;=K$445,Inputs!$C$9,0)</f>
        <v>20000</v>
      </c>
      <c r="L452" s="25" t="n">
        <f aca="false">IF($C452&lt;=L$445,Inputs!$C$9,0)</f>
        <v>20000</v>
      </c>
      <c r="M452" s="25" t="n">
        <f aca="false">IF($C452&lt;=M$445,Inputs!$C$9,0)</f>
        <v>20000</v>
      </c>
      <c r="N452" s="25" t="n">
        <f aca="false">IF($C452&lt;=N$445,Inputs!$C$9,0)</f>
        <v>20000</v>
      </c>
    </row>
    <row r="453" customFormat="false" ht="15" hidden="false" customHeight="false" outlineLevel="0" collapsed="false">
      <c r="B453" s="9" t="s">
        <v>78</v>
      </c>
      <c r="D453" s="17" t="n">
        <f aca="false">IF($C452&lt;=D$445,IF(D$445-$C452+1&lt;=0,0,$C$438*INDEX(Inputs!$C$19:$C$24,MIN(D$445-$C452+1,6))),0)</f>
        <v>0</v>
      </c>
      <c r="E453" s="17" t="n">
        <f aca="false">IF($C452&lt;=E$445,IF(E$445-$C452+1&lt;=0,0,$C$438*INDEX(Inputs!$C$19:$C$24,MIN(E$445-$C452+1,6))),0)</f>
        <v>0</v>
      </c>
      <c r="F453" s="17" t="n">
        <f aca="false">IF($C452&lt;=F$445,IF(F$445-$C452+1&lt;=0,0,$C$438*INDEX(Inputs!$C$19:$C$24,MIN(F$445-$C452+1,6))),0)</f>
        <v>0.12</v>
      </c>
      <c r="G453" s="17" t="n">
        <f aca="false">IF($C452&lt;=G$445,IF(G$445-$C452+1&lt;=0,0,$C$438*INDEX(Inputs!$C$19:$C$24,MIN(G$445-$C452+1,6))),0)</f>
        <v>0.22</v>
      </c>
      <c r="H453" s="17" t="n">
        <f aca="false">IF($C452&lt;=H$445,IF(H$445-$C452+1&lt;=0,0,$C$438*INDEX(Inputs!$C$19:$C$24,MIN(H$445-$C452+1,6))),0)</f>
        <v>0.3</v>
      </c>
      <c r="I453" s="17" t="n">
        <f aca="false">IF($C452&lt;=I$445,IF(I$445-$C452+1&lt;=0,0,$C$438*INDEX(Inputs!$C$19:$C$24,MIN(I$445-$C452+1,6))),0)</f>
        <v>0.35</v>
      </c>
      <c r="J453" s="17" t="n">
        <f aca="false">IF($C452&lt;=J$445,IF(J$445-$C452+1&lt;=0,0,$C$438*INDEX(Inputs!$C$19:$C$24,MIN(J$445-$C452+1,6))),0)</f>
        <v>0.38</v>
      </c>
      <c r="K453" s="17" t="n">
        <f aca="false">IF($C452&lt;=K$445,IF(K$445-$C452+1&lt;=0,0,$C$438*INDEX(Inputs!$C$19:$C$24,MIN(K$445-$C452+1,6))),0)</f>
        <v>0.4</v>
      </c>
      <c r="L453" s="17" t="n">
        <f aca="false">IF($C452&lt;=L$445,IF(L$445-$C452+1&lt;=0,0,$C$438*INDEX(Inputs!$C$19:$C$24,MIN(L$445-$C452+1,6))),0)</f>
        <v>0.4</v>
      </c>
      <c r="M453" s="17" t="n">
        <f aca="false">IF($C452&lt;=M$445,IF(M$445-$C452+1&lt;=0,0,$C$438*INDEX(Inputs!$C$19:$C$24,MIN(M$445-$C452+1,6))),0)</f>
        <v>0.4</v>
      </c>
      <c r="N453" s="17" t="n">
        <f aca="false">IF($C452&lt;=N$445,IF(N$445-$C452+1&lt;=0,0,$C$438*INDEX(Inputs!$C$19:$C$24,MIN(N$445-$C452+1,6))),0)</f>
        <v>0.4</v>
      </c>
    </row>
    <row r="454" customFormat="false" ht="15" hidden="false" customHeight="false" outlineLevel="0" collapsed="false">
      <c r="B454" s="9" t="s">
        <v>79</v>
      </c>
      <c r="D454" s="25" t="n">
        <f aca="false">D452*D453</f>
        <v>0</v>
      </c>
      <c r="E454" s="25" t="n">
        <f aca="false">E452*E453</f>
        <v>0</v>
      </c>
      <c r="F454" s="25" t="n">
        <f aca="false">F452*F453</f>
        <v>2400</v>
      </c>
      <c r="G454" s="25" t="n">
        <f aca="false">G452*G453</f>
        <v>4400</v>
      </c>
      <c r="H454" s="25" t="n">
        <f aca="false">H452*H453</f>
        <v>6000</v>
      </c>
      <c r="I454" s="25" t="n">
        <f aca="false">I452*I453</f>
        <v>7000</v>
      </c>
      <c r="J454" s="25" t="n">
        <f aca="false">J452*J453</f>
        <v>7600</v>
      </c>
      <c r="K454" s="25" t="n">
        <f aca="false">K452*K453</f>
        <v>8000</v>
      </c>
      <c r="L454" s="25" t="n">
        <f aca="false">L452*L453</f>
        <v>8000</v>
      </c>
      <c r="M454" s="25" t="n">
        <f aca="false">M452*M453</f>
        <v>8000</v>
      </c>
      <c r="N454" s="25" t="n">
        <f aca="false">N452*N453</f>
        <v>8000</v>
      </c>
    </row>
    <row r="455" customFormat="false" ht="15" hidden="false" customHeight="false" outlineLevel="0" collapsed="false">
      <c r="B455" s="9" t="s">
        <v>80</v>
      </c>
      <c r="C455" s="24" t="n">
        <f aca="false">3</f>
        <v>3</v>
      </c>
      <c r="D455" s="25" t="n">
        <f aca="false">IF($C455&lt;=D$445,Inputs!$C$10,0)</f>
        <v>0</v>
      </c>
      <c r="E455" s="25" t="n">
        <f aca="false">IF($C455&lt;=E$445,Inputs!$C$10,0)</f>
        <v>0</v>
      </c>
      <c r="F455" s="25" t="n">
        <f aca="false">IF($C455&lt;=F$445,Inputs!$C$10,0)</f>
        <v>0</v>
      </c>
      <c r="G455" s="25" t="n">
        <f aca="false">IF($C455&lt;=G$445,Inputs!$C$10,0)</f>
        <v>20000</v>
      </c>
      <c r="H455" s="25" t="n">
        <f aca="false">IF($C455&lt;=H$445,Inputs!$C$10,0)</f>
        <v>20000</v>
      </c>
      <c r="I455" s="25" t="n">
        <f aca="false">IF($C455&lt;=I$445,Inputs!$C$10,0)</f>
        <v>20000</v>
      </c>
      <c r="J455" s="25" t="n">
        <f aca="false">IF($C455&lt;=J$445,Inputs!$C$10,0)</f>
        <v>20000</v>
      </c>
      <c r="K455" s="25" t="n">
        <f aca="false">IF($C455&lt;=K$445,Inputs!$C$10,0)</f>
        <v>20000</v>
      </c>
      <c r="L455" s="25" t="n">
        <f aca="false">IF($C455&lt;=L$445,Inputs!$C$10,0)</f>
        <v>20000</v>
      </c>
      <c r="M455" s="25" t="n">
        <f aca="false">IF($C455&lt;=M$445,Inputs!$C$10,0)</f>
        <v>20000</v>
      </c>
      <c r="N455" s="25" t="n">
        <f aca="false">IF($C455&lt;=N$445,Inputs!$C$10,0)</f>
        <v>20000</v>
      </c>
    </row>
    <row r="456" customFormat="false" ht="15" hidden="false" customHeight="false" outlineLevel="0" collapsed="false">
      <c r="B456" s="9" t="s">
        <v>81</v>
      </c>
      <c r="D456" s="17" t="n">
        <f aca="false">IF($C455&lt;=D$445,IF(D$445-$C455+1&lt;=0,0,$C$438*INDEX(Inputs!$C$19:$C$24,MIN(D$445-$C455+1,6))),0)</f>
        <v>0</v>
      </c>
      <c r="E456" s="17" t="n">
        <f aca="false">IF($C455&lt;=E$445,IF(E$445-$C455+1&lt;=0,0,$C$438*INDEX(Inputs!$C$19:$C$24,MIN(E$445-$C455+1,6))),0)</f>
        <v>0</v>
      </c>
      <c r="F456" s="17" t="n">
        <f aca="false">IF($C455&lt;=F$445,IF(F$445-$C455+1&lt;=0,0,$C$438*INDEX(Inputs!$C$19:$C$24,MIN(F$445-$C455+1,6))),0)</f>
        <v>0</v>
      </c>
      <c r="G456" s="17" t="n">
        <f aca="false">IF($C455&lt;=G$445,IF(G$445-$C455+1&lt;=0,0,$C$438*INDEX(Inputs!$C$19:$C$24,MIN(G$445-$C455+1,6))),0)</f>
        <v>0.12</v>
      </c>
      <c r="H456" s="17" t="n">
        <f aca="false">IF($C455&lt;=H$445,IF(H$445-$C455+1&lt;=0,0,$C$438*INDEX(Inputs!$C$19:$C$24,MIN(H$445-$C455+1,6))),0)</f>
        <v>0.22</v>
      </c>
      <c r="I456" s="17" t="n">
        <f aca="false">IF($C455&lt;=I$445,IF(I$445-$C455+1&lt;=0,0,$C$438*INDEX(Inputs!$C$19:$C$24,MIN(I$445-$C455+1,6))),0)</f>
        <v>0.3</v>
      </c>
      <c r="J456" s="17" t="n">
        <f aca="false">IF($C455&lt;=J$445,IF(J$445-$C455+1&lt;=0,0,$C$438*INDEX(Inputs!$C$19:$C$24,MIN(J$445-$C455+1,6))),0)</f>
        <v>0.35</v>
      </c>
      <c r="K456" s="17" t="n">
        <f aca="false">IF($C455&lt;=K$445,IF(K$445-$C455+1&lt;=0,0,$C$438*INDEX(Inputs!$C$19:$C$24,MIN(K$445-$C455+1,6))),0)</f>
        <v>0.38</v>
      </c>
      <c r="L456" s="17" t="n">
        <f aca="false">IF($C455&lt;=L$445,IF(L$445-$C455+1&lt;=0,0,$C$438*INDEX(Inputs!$C$19:$C$24,MIN(L$445-$C455+1,6))),0)</f>
        <v>0.4</v>
      </c>
      <c r="M456" s="17" t="n">
        <f aca="false">IF($C455&lt;=M$445,IF(M$445-$C455+1&lt;=0,0,$C$438*INDEX(Inputs!$C$19:$C$24,MIN(M$445-$C455+1,6))),0)</f>
        <v>0.4</v>
      </c>
      <c r="N456" s="17" t="n">
        <f aca="false">IF($C455&lt;=N$445,IF(N$445-$C455+1&lt;=0,0,$C$438*INDEX(Inputs!$C$19:$C$24,MIN(N$445-$C455+1,6))),0)</f>
        <v>0.4</v>
      </c>
    </row>
    <row r="457" customFormat="false" ht="15" hidden="false" customHeight="false" outlineLevel="0" collapsed="false">
      <c r="B457" s="9" t="s">
        <v>82</v>
      </c>
      <c r="D457" s="25" t="n">
        <f aca="false">D455*D456</f>
        <v>0</v>
      </c>
      <c r="E457" s="25" t="n">
        <f aca="false">E455*E456</f>
        <v>0</v>
      </c>
      <c r="F457" s="25" t="n">
        <f aca="false">F455*F456</f>
        <v>0</v>
      </c>
      <c r="G457" s="25" t="n">
        <f aca="false">G455*G456</f>
        <v>2400</v>
      </c>
      <c r="H457" s="25" t="n">
        <f aca="false">H455*H456</f>
        <v>4400</v>
      </c>
      <c r="I457" s="25" t="n">
        <f aca="false">I455*I456</f>
        <v>6000</v>
      </c>
      <c r="J457" s="25" t="n">
        <f aca="false">J455*J456</f>
        <v>7000</v>
      </c>
      <c r="K457" s="25" t="n">
        <f aca="false">K455*K456</f>
        <v>7600</v>
      </c>
      <c r="L457" s="25" t="n">
        <f aca="false">L455*L456</f>
        <v>8000</v>
      </c>
      <c r="M457" s="25" t="n">
        <f aca="false">M455*M456</f>
        <v>8000</v>
      </c>
      <c r="N457" s="25" t="n">
        <f aca="false">N455*N456</f>
        <v>8000</v>
      </c>
    </row>
    <row r="459" customFormat="false" ht="15" hidden="false" customHeight="false" outlineLevel="0" collapsed="false">
      <c r="B459" s="22" t="s">
        <v>83</v>
      </c>
      <c r="C459" s="23"/>
      <c r="D459" s="23" t="n">
        <v>0</v>
      </c>
      <c r="E459" s="23" t="n">
        <v>1</v>
      </c>
      <c r="F459" s="23" t="n">
        <v>2</v>
      </c>
      <c r="G459" s="23" t="n">
        <v>3</v>
      </c>
      <c r="H459" s="23" t="n">
        <v>4</v>
      </c>
      <c r="I459" s="23" t="n">
        <v>5</v>
      </c>
      <c r="J459" s="23" t="n">
        <v>6</v>
      </c>
      <c r="K459" s="23" t="n">
        <v>7</v>
      </c>
      <c r="L459" s="23" t="n">
        <v>8</v>
      </c>
      <c r="M459" s="23" t="n">
        <v>9</v>
      </c>
      <c r="N459" s="23" t="n">
        <v>10</v>
      </c>
    </row>
    <row r="460" customFormat="false" ht="15" hidden="false" customHeight="false" outlineLevel="0" collapsed="false">
      <c r="B460" s="9" t="s">
        <v>84</v>
      </c>
      <c r="D460" s="25" t="n">
        <f aca="false">D446+D449+D452+D455</f>
        <v>60000</v>
      </c>
      <c r="E460" s="25" t="n">
        <f aca="false">E446+E449+E452+E455</f>
        <v>80000</v>
      </c>
      <c r="F460" s="25" t="n">
        <f aca="false">F446+F449+F452+F455</f>
        <v>100000</v>
      </c>
      <c r="G460" s="25" t="n">
        <f aca="false">G446+G449+G452+G455</f>
        <v>120000</v>
      </c>
      <c r="H460" s="25" t="n">
        <f aca="false">H446+H449+H452+H455</f>
        <v>120000</v>
      </c>
      <c r="I460" s="25" t="n">
        <f aca="false">I446+I449+I452+I455</f>
        <v>120000</v>
      </c>
      <c r="J460" s="25" t="n">
        <f aca="false">J446+J449+J452+J455</f>
        <v>120000</v>
      </c>
      <c r="K460" s="25" t="n">
        <f aca="false">K446+K449+K452+K455</f>
        <v>120000</v>
      </c>
      <c r="L460" s="25" t="n">
        <f aca="false">L446+L449+L452+L455</f>
        <v>120000</v>
      </c>
      <c r="M460" s="25" t="n">
        <f aca="false">M446+M449+M452+M455</f>
        <v>120000</v>
      </c>
      <c r="N460" s="25" t="n">
        <f aca="false">N446+N449+N452+N455</f>
        <v>120000</v>
      </c>
    </row>
    <row r="461" customFormat="false" ht="15" hidden="false" customHeight="false" outlineLevel="0" collapsed="false">
      <c r="B461" s="9" t="s">
        <v>85</v>
      </c>
      <c r="D461" s="25" t="n">
        <f aca="false">D448+D451+D454+D457</f>
        <v>18000</v>
      </c>
      <c r="E461" s="25" t="n">
        <f aca="false">E448+E451+E454+E457</f>
        <v>23400</v>
      </c>
      <c r="F461" s="25" t="n">
        <f aca="false">F448+F451+F454+F457</f>
        <v>29600</v>
      </c>
      <c r="G461" s="25" t="n">
        <f aca="false">G448+G451+G454+G457</f>
        <v>36800</v>
      </c>
      <c r="H461" s="25" t="n">
        <f aca="false">H448+H451+H454+H457</f>
        <v>41400</v>
      </c>
      <c r="I461" s="25" t="n">
        <f aca="false">I448+I451+I454+I457</f>
        <v>44600</v>
      </c>
      <c r="J461" s="25" t="n">
        <f aca="false">J448+J451+J454+J457</f>
        <v>46600</v>
      </c>
      <c r="K461" s="25" t="n">
        <f aca="false">K448+K451+K454+K457</f>
        <v>47600</v>
      </c>
      <c r="L461" s="25" t="n">
        <f aca="false">L448+L451+L454+L457</f>
        <v>48000</v>
      </c>
      <c r="M461" s="25" t="n">
        <f aca="false">M448+M451+M454+M457</f>
        <v>48000</v>
      </c>
      <c r="N461" s="25" t="n">
        <f aca="false">N448+N451+N454+N457</f>
        <v>48000</v>
      </c>
    </row>
    <row r="462" customFormat="false" ht="15" hidden="false" customHeight="false" outlineLevel="0" collapsed="false">
      <c r="B462" s="9" t="s">
        <v>86</v>
      </c>
      <c r="E462" s="25" t="n">
        <f aca="false">E460-D460</f>
        <v>20000</v>
      </c>
      <c r="F462" s="25" t="n">
        <f aca="false">F460-E460</f>
        <v>20000</v>
      </c>
      <c r="G462" s="25" t="n">
        <f aca="false">G460-F460</f>
        <v>20000</v>
      </c>
      <c r="H462" s="25" t="n">
        <f aca="false">H460-G460</f>
        <v>0</v>
      </c>
      <c r="I462" s="25" t="n">
        <f aca="false">I460-H460</f>
        <v>0</v>
      </c>
      <c r="J462" s="25" t="n">
        <f aca="false">J460-I460</f>
        <v>0</v>
      </c>
      <c r="K462" s="25" t="n">
        <f aca="false">K460-J460</f>
        <v>0</v>
      </c>
      <c r="L462" s="25" t="n">
        <f aca="false">L460-K460</f>
        <v>0</v>
      </c>
      <c r="M462" s="25" t="n">
        <f aca="false">M460-L460</f>
        <v>0</v>
      </c>
      <c r="N462" s="25" t="n">
        <f aca="false">N460-M460</f>
        <v>0</v>
      </c>
    </row>
    <row r="463" customFormat="false" ht="15" hidden="false" customHeight="false" outlineLevel="0" collapsed="false">
      <c r="B463" s="9" t="s">
        <v>87</v>
      </c>
      <c r="E463" s="25" t="n">
        <f aca="false">(E460+D460)/2</f>
        <v>70000</v>
      </c>
      <c r="F463" s="25" t="n">
        <f aca="false">(F460+E460)/2</f>
        <v>90000</v>
      </c>
      <c r="G463" s="25" t="n">
        <f aca="false">(G460+F460)/2</f>
        <v>110000</v>
      </c>
      <c r="H463" s="25" t="n">
        <f aca="false">(H460+G460)/2</f>
        <v>120000</v>
      </c>
      <c r="I463" s="25" t="n">
        <f aca="false">(I460+H460)/2</f>
        <v>120000</v>
      </c>
      <c r="J463" s="25" t="n">
        <f aca="false">(J460+I460)/2</f>
        <v>120000</v>
      </c>
      <c r="K463" s="25" t="n">
        <f aca="false">(K460+J460)/2</f>
        <v>120000</v>
      </c>
      <c r="L463" s="25" t="n">
        <f aca="false">(L460+K460)/2</f>
        <v>120000</v>
      </c>
      <c r="M463" s="25" t="n">
        <f aca="false">(M460+L460)/2</f>
        <v>120000</v>
      </c>
      <c r="N463" s="25" t="n">
        <f aca="false">(N460+M460)/2</f>
        <v>120000</v>
      </c>
    </row>
    <row r="464" customFormat="false" ht="15" hidden="false" customHeight="false" outlineLevel="0" collapsed="false">
      <c r="B464" s="9" t="s">
        <v>88</v>
      </c>
      <c r="E464" s="25" t="n">
        <f aca="false">(E461+D461)/2</f>
        <v>20700</v>
      </c>
      <c r="F464" s="25" t="n">
        <f aca="false">(F461+E461)/2</f>
        <v>26500</v>
      </c>
      <c r="G464" s="25" t="n">
        <f aca="false">(G461+F461)/2</f>
        <v>33200</v>
      </c>
      <c r="H464" s="25" t="n">
        <f aca="false">(H461+G461)/2</f>
        <v>39100</v>
      </c>
      <c r="I464" s="25" t="n">
        <f aca="false">(I461+H461)/2</f>
        <v>43000</v>
      </c>
      <c r="J464" s="25" t="n">
        <f aca="false">(J461+I461)/2</f>
        <v>45600</v>
      </c>
      <c r="K464" s="25" t="n">
        <f aca="false">(K461+J461)/2</f>
        <v>47100</v>
      </c>
      <c r="L464" s="25" t="n">
        <f aca="false">(L461+K461)/2</f>
        <v>47800</v>
      </c>
      <c r="M464" s="25" t="n">
        <f aca="false">(M461+L461)/2</f>
        <v>48000</v>
      </c>
      <c r="N464" s="25" t="n">
        <f aca="false">(N461+M461)/2</f>
        <v>48000</v>
      </c>
    </row>
    <row r="465" customFormat="false" ht="15" hidden="false" customHeight="false" outlineLevel="0" collapsed="false">
      <c r="B465" s="9" t="s">
        <v>89</v>
      </c>
      <c r="E465" s="17" t="n">
        <f aca="false">E461/E460</f>
        <v>0.2925</v>
      </c>
      <c r="F465" s="17" t="n">
        <f aca="false">F461/F460</f>
        <v>0.296</v>
      </c>
      <c r="G465" s="17" t="n">
        <f aca="false">G461/G460</f>
        <v>0.306666666666667</v>
      </c>
      <c r="H465" s="17" t="n">
        <f aca="false">H461/H460</f>
        <v>0.345</v>
      </c>
      <c r="I465" s="17" t="n">
        <f aca="false">I461/I460</f>
        <v>0.371666666666667</v>
      </c>
      <c r="J465" s="17" t="n">
        <f aca="false">J461/J460</f>
        <v>0.388333333333333</v>
      </c>
      <c r="K465" s="17" t="n">
        <f aca="false">K461/K460</f>
        <v>0.396666666666667</v>
      </c>
      <c r="L465" s="17" t="n">
        <f aca="false">L461/L460</f>
        <v>0.4</v>
      </c>
      <c r="M465" s="17" t="n">
        <f aca="false">M461/M460</f>
        <v>0.4</v>
      </c>
      <c r="N465" s="17" t="n">
        <f aca="false">N461/N460</f>
        <v>0.4</v>
      </c>
    </row>
    <row r="466" customFormat="false" ht="15" hidden="false" customHeight="false" outlineLevel="0" collapsed="false">
      <c r="B466" s="9" t="s">
        <v>90</v>
      </c>
      <c r="E466" s="18" t="n">
        <f aca="false">$C$439*(1+Inputs!$C$26)^(E$445-1)</f>
        <v>70</v>
      </c>
      <c r="F466" s="18" t="n">
        <f aca="false">$C$439*(1+Inputs!$C$26)^(F$445-1)</f>
        <v>71.4</v>
      </c>
      <c r="G466" s="18" t="n">
        <f aca="false">$C$439*(1+Inputs!$C$26)^(G$445-1)</f>
        <v>72.828</v>
      </c>
      <c r="H466" s="18" t="n">
        <f aca="false">$C$439*(1+Inputs!$C$26)^(H$445-1)</f>
        <v>74.28456</v>
      </c>
      <c r="I466" s="18" t="n">
        <f aca="false">$C$439*(1+Inputs!$C$26)^(I$445-1)</f>
        <v>75.7702512</v>
      </c>
      <c r="J466" s="18" t="n">
        <f aca="false">$C$439*(1+Inputs!$C$26)^(J$445-1)</f>
        <v>77.285656224</v>
      </c>
      <c r="K466" s="18" t="n">
        <f aca="false">$C$439*(1+Inputs!$C$26)^(K$445-1)</f>
        <v>78.83136934848</v>
      </c>
      <c r="L466" s="18" t="n">
        <f aca="false">$C$439*(1+Inputs!$C$26)^(L$445-1)</f>
        <v>80.4079967354496</v>
      </c>
      <c r="M466" s="18" t="n">
        <f aca="false">$C$439*(1+Inputs!$C$26)^(M$445-1)</f>
        <v>82.0161566701586</v>
      </c>
      <c r="N466" s="18" t="n">
        <f aca="false">$C$439*(1+Inputs!$C$26)^(N$445-1)</f>
        <v>83.6564798035618</v>
      </c>
    </row>
    <row r="467" customFormat="false" ht="15" hidden="false" customHeight="false" outlineLevel="0" collapsed="false">
      <c r="B467" s="9" t="s">
        <v>91</v>
      </c>
      <c r="E467" s="18" t="n">
        <f aca="false">E464*E466*12/1000000</f>
        <v>17.388</v>
      </c>
      <c r="F467" s="18" t="n">
        <f aca="false">F464*F466*12/1000000</f>
        <v>22.7052</v>
      </c>
      <c r="G467" s="18" t="n">
        <f aca="false">G464*G466*12/1000000</f>
        <v>29.0146752</v>
      </c>
      <c r="H467" s="18" t="n">
        <f aca="false">H464*H466*12/1000000</f>
        <v>34.854315552</v>
      </c>
      <c r="I467" s="18" t="n">
        <f aca="false">I464*I466*12/1000000</f>
        <v>39.0974496192</v>
      </c>
      <c r="J467" s="18" t="n">
        <f aca="false">J464*J466*12/1000000</f>
        <v>42.2907110857728</v>
      </c>
      <c r="K467" s="18" t="n">
        <f aca="false">K464*K466*12/1000000</f>
        <v>44.5554899557609</v>
      </c>
      <c r="L467" s="18" t="n">
        <f aca="false">L464*L466*12/1000000</f>
        <v>46.1220269274539</v>
      </c>
      <c r="M467" s="18" t="n">
        <f aca="false">M464*M466*12/1000000</f>
        <v>47.2413062420114</v>
      </c>
      <c r="N467" s="18" t="n">
        <f aca="false">N464*N466*12/1000000</f>
        <v>48.1861323668516</v>
      </c>
    </row>
    <row r="468" customFormat="false" ht="15" hidden="false" customHeight="false" outlineLevel="0" collapsed="false">
      <c r="B468" s="9" t="s">
        <v>92</v>
      </c>
      <c r="E468" s="18" t="n">
        <f aca="false">E464*$C$440*(1+Inputs!$C$31)^(E$445-1)*12/1000000</f>
        <v>4.4712</v>
      </c>
      <c r="F468" s="18" t="n">
        <f aca="false">F464*$C$440*(1+Inputs!$C$31)^(F$445-1)*12/1000000</f>
        <v>5.8671</v>
      </c>
      <c r="G468" s="18" t="n">
        <f aca="false">G464*$C$440*(1+Inputs!$C$31)^(G$445-1)*12/1000000</f>
        <v>7.534242</v>
      </c>
      <c r="H468" s="18" t="n">
        <f aca="false">H464*$C$440*(1+Inputs!$C$31)^(H$445-1)*12/1000000</f>
        <v>9.0949874625</v>
      </c>
      <c r="I468" s="18" t="n">
        <f aca="false">I464*$C$440*(1+Inputs!$C$31)^(I$445-1)*12/1000000</f>
        <v>10.252214128125</v>
      </c>
      <c r="J468" s="18" t="n">
        <f aca="false">J464*$C$440*(1+Inputs!$C$31)^(J$445-1)*12/1000000</f>
        <v>11.1439183336875</v>
      </c>
      <c r="K468" s="18" t="n">
        <f aca="false">K464*$C$440*(1+Inputs!$C$31)^(K$445-1)*12/1000000</f>
        <v>11.7982569595307</v>
      </c>
      <c r="L468" s="18" t="n">
        <f aca="false">L464*$C$440*(1+Inputs!$C$31)^(L$445-1)*12/1000000</f>
        <v>12.2729426694736</v>
      </c>
      <c r="M468" s="18" t="n">
        <f aca="false">M464*$C$440*(1+Inputs!$C$31)^(M$445-1)*12/1000000</f>
        <v>12.6324012413828</v>
      </c>
      <c r="N468" s="18" t="n">
        <f aca="false">N464*$C$440*(1+Inputs!$C$31)^(N$445-1)*12/1000000</f>
        <v>12.9482112724174</v>
      </c>
    </row>
    <row r="469" customFormat="false" ht="15" hidden="false" customHeight="false" outlineLevel="0" collapsed="false">
      <c r="B469" s="9" t="s">
        <v>93</v>
      </c>
      <c r="E469" s="18" t="n">
        <f aca="false">E463*Inputs!$C$29*(1+Inputs!$C$31)^(E$445-1)*12/1000000</f>
        <v>2.52</v>
      </c>
      <c r="F469" s="18" t="n">
        <f aca="false">F463*Inputs!$C$29*(1+Inputs!$C$31)^(F$445-1)*12/1000000</f>
        <v>3.321</v>
      </c>
      <c r="G469" s="18" t="n">
        <f aca="false">G463*Inputs!$C$29*(1+Inputs!$C$31)^(G$445-1)*12/1000000</f>
        <v>4.160475</v>
      </c>
      <c r="H469" s="18" t="n">
        <f aca="false">H463*Inputs!$C$29*(1+Inputs!$C$31)^(H$445-1)*12/1000000</f>
        <v>4.6521675</v>
      </c>
      <c r="I469" s="18" t="n">
        <f aca="false">I463*Inputs!$C$29*(1+Inputs!$C$31)^(I$445-1)*12/1000000</f>
        <v>4.7684716875</v>
      </c>
      <c r="J469" s="18" t="n">
        <f aca="false">J463*Inputs!$C$29*(1+Inputs!$C$31)^(J$445-1)*12/1000000</f>
        <v>4.8876834796875</v>
      </c>
      <c r="K469" s="18" t="n">
        <f aca="false">K463*Inputs!$C$29*(1+Inputs!$C$31)^(K$445-1)*12/1000000</f>
        <v>5.00987556667969</v>
      </c>
      <c r="L469" s="18" t="n">
        <f aca="false">L463*Inputs!$C$29*(1+Inputs!$C$31)^(L$445-1)*12/1000000</f>
        <v>5.13512245584668</v>
      </c>
      <c r="M469" s="18" t="n">
        <f aca="false">M463*Inputs!$C$29*(1+Inputs!$C$31)^(M$445-1)*12/1000000</f>
        <v>5.26350051724284</v>
      </c>
      <c r="N469" s="18" t="n">
        <f aca="false">N463*Inputs!$C$29*(1+Inputs!$C$31)^(N$445-1)*12/1000000</f>
        <v>5.39508803017391</v>
      </c>
    </row>
    <row r="470" customFormat="false" ht="15" hidden="false" customHeight="false" outlineLevel="0" collapsed="false">
      <c r="B470" s="9" t="s">
        <v>94</v>
      </c>
      <c r="E470" s="18" t="n">
        <f aca="false">$C$441*(1+Inputs!$C$32)^(E$445-1)</f>
        <v>4</v>
      </c>
      <c r="F470" s="18" t="n">
        <f aca="false">$C$441*(1+Inputs!$C$32)^(F$445-1)</f>
        <v>4.12</v>
      </c>
      <c r="G470" s="18" t="n">
        <f aca="false">$C$441*(1+Inputs!$C$32)^(G$445-1)</f>
        <v>4.2436</v>
      </c>
      <c r="H470" s="18" t="n">
        <f aca="false">$C$441*(1+Inputs!$C$32)^(H$445-1)</f>
        <v>4.370908</v>
      </c>
      <c r="I470" s="18" t="n">
        <f aca="false">$C$441*(1+Inputs!$C$32)^(I$445-1)</f>
        <v>4.50203524</v>
      </c>
      <c r="J470" s="18" t="n">
        <f aca="false">$C$441*(1+Inputs!$C$32)^(J$445-1)</f>
        <v>4.6370962972</v>
      </c>
      <c r="K470" s="18" t="n">
        <f aca="false">$C$441*(1+Inputs!$C$32)^(K$445-1)</f>
        <v>4.776209186116</v>
      </c>
      <c r="L470" s="18" t="n">
        <f aca="false">$C$441*(1+Inputs!$C$32)^(L$445-1)</f>
        <v>4.91949546169948</v>
      </c>
      <c r="M470" s="18" t="n">
        <f aca="false">$C$441*(1+Inputs!$C$32)^(M$445-1)</f>
        <v>5.06708032555047</v>
      </c>
      <c r="N470" s="18" t="n">
        <f aca="false">$C$441*(1+Inputs!$C$32)^(N$445-1)</f>
        <v>5.21909273531698</v>
      </c>
    </row>
    <row r="471" customFormat="false" ht="15" hidden="false" customHeight="false" outlineLevel="0" collapsed="false">
      <c r="B471" s="26" t="s">
        <v>95</v>
      </c>
      <c r="E471" s="27" t="n">
        <f aca="false">E467-E468-E469-E470</f>
        <v>6.39680000000001</v>
      </c>
      <c r="F471" s="27" t="n">
        <f aca="false">F467-F468-F469-F470</f>
        <v>9.39710000000001</v>
      </c>
      <c r="G471" s="27" t="n">
        <f aca="false">G467-G468-G469-G470</f>
        <v>13.0763582</v>
      </c>
      <c r="H471" s="27" t="n">
        <f aca="false">H467-H468-H469-H470</f>
        <v>16.7362525895</v>
      </c>
      <c r="I471" s="27" t="n">
        <f aca="false">I467-I468-I469-I470</f>
        <v>19.574728563575</v>
      </c>
      <c r="J471" s="27" t="n">
        <f aca="false">J467-J468-J469-J470</f>
        <v>21.6220129751978</v>
      </c>
      <c r="K471" s="27" t="n">
        <f aca="false">K467-K468-K469-K470</f>
        <v>22.9711482434346</v>
      </c>
      <c r="L471" s="27" t="n">
        <f aca="false">L467-L468-L469-L470</f>
        <v>23.7944663404342</v>
      </c>
      <c r="M471" s="27" t="n">
        <f aca="false">M467-M468-M469-M470</f>
        <v>24.2783241578352</v>
      </c>
      <c r="N471" s="27" t="n">
        <f aca="false">N467-N468-N469-N470</f>
        <v>24.6237403289433</v>
      </c>
    </row>
    <row r="472" customFormat="false" ht="15" hidden="false" customHeight="false" outlineLevel="0" collapsed="false">
      <c r="B472" s="9" t="s">
        <v>96</v>
      </c>
      <c r="E472" s="25" t="n">
        <f aca="false">E461-D461</f>
        <v>5400</v>
      </c>
      <c r="F472" s="25" t="n">
        <f aca="false">F461-E461</f>
        <v>6200</v>
      </c>
      <c r="G472" s="25" t="n">
        <f aca="false">G461-F461</f>
        <v>7200</v>
      </c>
      <c r="H472" s="25" t="n">
        <f aca="false">H461-G461</f>
        <v>4600</v>
      </c>
      <c r="I472" s="25" t="n">
        <f aca="false">I461-H461</f>
        <v>3200</v>
      </c>
      <c r="J472" s="25" t="n">
        <f aca="false">J461-I461</f>
        <v>2000</v>
      </c>
      <c r="K472" s="25" t="n">
        <f aca="false">K461-J461</f>
        <v>1000</v>
      </c>
      <c r="L472" s="25" t="n">
        <f aca="false">L461-K461</f>
        <v>400</v>
      </c>
      <c r="M472" s="25" t="n">
        <f aca="false">M461-L461</f>
        <v>0</v>
      </c>
      <c r="N472" s="25" t="n">
        <f aca="false">N461-M461</f>
        <v>0</v>
      </c>
    </row>
    <row r="473" customFormat="false" ht="15" hidden="false" customHeight="false" outlineLevel="0" collapsed="false">
      <c r="B473" s="9" t="s">
        <v>97</v>
      </c>
      <c r="E473" s="25" t="n">
        <f aca="false">E464*$C$442*12</f>
        <v>3229.2</v>
      </c>
      <c r="F473" s="25" t="n">
        <f aca="false">F464*$C$442*12</f>
        <v>4134</v>
      </c>
      <c r="G473" s="25" t="n">
        <f aca="false">G464*$C$442*12</f>
        <v>5179.2</v>
      </c>
      <c r="H473" s="25" t="n">
        <f aca="false">H464*$C$442*12</f>
        <v>6099.6</v>
      </c>
      <c r="I473" s="25" t="n">
        <f aca="false">I464*$C$442*12</f>
        <v>6708</v>
      </c>
      <c r="J473" s="25" t="n">
        <f aca="false">J464*$C$442*12</f>
        <v>7113.6</v>
      </c>
      <c r="K473" s="25" t="n">
        <f aca="false">K464*$C$442*12</f>
        <v>7347.6</v>
      </c>
      <c r="L473" s="25" t="n">
        <f aca="false">L464*$C$442*12</f>
        <v>7456.8</v>
      </c>
      <c r="M473" s="25" t="n">
        <f aca="false">M464*$C$442*12</f>
        <v>7488</v>
      </c>
      <c r="N473" s="25" t="n">
        <f aca="false">N464*$C$442*12</f>
        <v>7488</v>
      </c>
    </row>
    <row r="474" customFormat="false" ht="15" hidden="false" customHeight="false" outlineLevel="0" collapsed="false">
      <c r="B474" s="9" t="s">
        <v>98</v>
      </c>
      <c r="E474" s="25" t="n">
        <f aca="false">E472+E473</f>
        <v>8629.2</v>
      </c>
      <c r="F474" s="25" t="n">
        <f aca="false">F472+F473</f>
        <v>10334</v>
      </c>
      <c r="G474" s="25" t="n">
        <f aca="false">G472+G473</f>
        <v>12379.2</v>
      </c>
      <c r="H474" s="25" t="n">
        <f aca="false">H472+H473</f>
        <v>10699.6</v>
      </c>
      <c r="I474" s="25" t="n">
        <f aca="false">I472+I473</f>
        <v>9908</v>
      </c>
      <c r="J474" s="25" t="n">
        <f aca="false">J472+J473</f>
        <v>9113.6</v>
      </c>
      <c r="K474" s="25" t="n">
        <f aca="false">K472+K473</f>
        <v>8347.6</v>
      </c>
      <c r="L474" s="25" t="n">
        <f aca="false">L472+L473</f>
        <v>7856.8</v>
      </c>
      <c r="M474" s="25" t="n">
        <f aca="false">M472+M473</f>
        <v>7488</v>
      </c>
      <c r="N474" s="25" t="n">
        <f aca="false">N472+N473</f>
        <v>7488</v>
      </c>
    </row>
    <row r="475" customFormat="false" ht="15" hidden="false" customHeight="false" outlineLevel="0" collapsed="false">
      <c r="B475" s="9" t="s">
        <v>99</v>
      </c>
      <c r="E475" s="28" t="n">
        <f aca="false">(1+Inputs!$C$12)^(E$445-1)</f>
        <v>1</v>
      </c>
      <c r="F475" s="28" t="n">
        <f aca="false">(1+Inputs!$C$12)^(F$445-1)</f>
        <v>1.03</v>
      </c>
      <c r="G475" s="28" t="n">
        <f aca="false">(1+Inputs!$C$12)^(G$445-1)</f>
        <v>1.0609</v>
      </c>
      <c r="H475" s="28" t="n">
        <f aca="false">(1+Inputs!$C$12)^(H$445-1)</f>
        <v>1.092727</v>
      </c>
      <c r="I475" s="28" t="n">
        <f aca="false">(1+Inputs!$C$12)^(I$445-1)</f>
        <v>1.12550881</v>
      </c>
      <c r="J475" s="28" t="n">
        <f aca="false">(1+Inputs!$C$12)^(J$445-1)</f>
        <v>1.1592740743</v>
      </c>
      <c r="K475" s="28" t="n">
        <f aca="false">(1+Inputs!$C$12)^(K$445-1)</f>
        <v>1.194052296529</v>
      </c>
      <c r="L475" s="28" t="n">
        <f aca="false">(1+Inputs!$C$12)^(L$445-1)</f>
        <v>1.22987386542487</v>
      </c>
      <c r="M475" s="28" t="n">
        <f aca="false">(1+Inputs!$C$12)^(M$445-1)</f>
        <v>1.26677008138762</v>
      </c>
      <c r="N475" s="28" t="n">
        <f aca="false">(1+Inputs!$C$12)^(N$445-1)</f>
        <v>1.30477318382925</v>
      </c>
    </row>
    <row r="476" customFormat="false" ht="15" hidden="false" customHeight="false" outlineLevel="0" collapsed="false">
      <c r="B476" s="9" t="s">
        <v>100</v>
      </c>
      <c r="E476" s="18" t="n">
        <f aca="false">E462*$C$443*E475/1000000</f>
        <v>29</v>
      </c>
      <c r="F476" s="18" t="n">
        <f aca="false">F462*$C$443*F475/1000000</f>
        <v>29.87</v>
      </c>
      <c r="G476" s="18" t="n">
        <f aca="false">G462*$C$443*G475/1000000</f>
        <v>30.7661</v>
      </c>
      <c r="H476" s="18" t="n">
        <f aca="false">H462*$C$443*H475/1000000</f>
        <v>0</v>
      </c>
      <c r="I476" s="18" t="n">
        <f aca="false">I462*$C$443*I475/1000000</f>
        <v>0</v>
      </c>
      <c r="J476" s="18" t="n">
        <f aca="false">J462*$C$443*J475/1000000</f>
        <v>0</v>
      </c>
      <c r="K476" s="18" t="n">
        <f aca="false">K462*$C$443*K475/1000000</f>
        <v>0</v>
      </c>
      <c r="L476" s="18" t="n">
        <f aca="false">L462*$C$443*L475/1000000</f>
        <v>0</v>
      </c>
      <c r="M476" s="18" t="n">
        <f aca="false">M462*$C$443*M475/1000000</f>
        <v>0</v>
      </c>
      <c r="N476" s="18" t="n">
        <f aca="false">N462*$C$443*N475/1000000</f>
        <v>0</v>
      </c>
    </row>
    <row r="477" customFormat="false" ht="15" hidden="false" customHeight="false" outlineLevel="0" collapsed="false">
      <c r="B477" s="9" t="s">
        <v>101</v>
      </c>
      <c r="E477" s="18" t="n">
        <f aca="false">(MAX(E472,0)*Inputs!$C$13+E473*Inputs!$C$14)*E475/1000000</f>
        <v>4.42584</v>
      </c>
      <c r="F477" s="18" t="n">
        <f aca="false">(MAX(F472,0)*Inputs!$C$13+F473*Inputs!$C$14)*F475/1000000</f>
        <v>5.321804</v>
      </c>
      <c r="G477" s="18" t="n">
        <f aca="false">(MAX(G472,0)*Inputs!$C$13+G473*Inputs!$C$14)*G475/1000000</f>
        <v>6.445858656</v>
      </c>
      <c r="H477" s="18" t="n">
        <f aca="false">(MAX(H472,0)*Inputs!$C$13+H473*Inputs!$C$14)*H475/1000000</f>
        <v>4.85162046184</v>
      </c>
      <c r="I477" s="18" t="n">
        <f aca="false">(MAX(I472,0)*Inputs!$C$13+I473*Inputs!$C$14)*I475/1000000</f>
        <v>4.031122353896</v>
      </c>
      <c r="J477" s="18" t="n">
        <f aca="false">(MAX(J472,0)*Inputs!$C$13+J473*Inputs!$C$14)*J475/1000000</f>
        <v>3.2723061150081</v>
      </c>
      <c r="K477" s="18" t="n">
        <f aca="false">(MAX(K472,0)*Inputs!$C$13+K473*Inputs!$C$14)*K475/1000000</f>
        <v>2.5905203383656</v>
      </c>
      <c r="L477" s="18" t="n">
        <f aca="false">(MAX(L472,0)*Inputs!$C$13+L473*Inputs!$C$14)*L475/1000000</f>
        <v>2.178549370259</v>
      </c>
      <c r="M477" s="18" t="n">
        <f aca="false">(MAX(M472,0)*Inputs!$C$13+M473*Inputs!$C$14)*M475/1000000</f>
        <v>1.89711487388609</v>
      </c>
      <c r="N477" s="18" t="n">
        <f aca="false">(MAX(N472,0)*Inputs!$C$13+N473*Inputs!$C$14)*N475/1000000</f>
        <v>1.95402832010268</v>
      </c>
    </row>
    <row r="478" customFormat="false" ht="15" hidden="false" customHeight="false" outlineLevel="0" collapsed="false">
      <c r="B478" s="9" t="s">
        <v>102</v>
      </c>
      <c r="E478" s="18" t="n">
        <f aca="false">E460*Inputs!$C$15*E475/1000000</f>
        <v>1.2</v>
      </c>
      <c r="F478" s="18" t="n">
        <f aca="false">F460*Inputs!$C$15*F475/1000000</f>
        <v>1.545</v>
      </c>
      <c r="G478" s="18" t="n">
        <f aca="false">G460*Inputs!$C$15*G475/1000000</f>
        <v>1.90962</v>
      </c>
      <c r="H478" s="18" t="n">
        <f aca="false">H460*Inputs!$C$15*H475/1000000</f>
        <v>1.9669086</v>
      </c>
      <c r="I478" s="18" t="n">
        <f aca="false">I460*Inputs!$C$15*I475/1000000</f>
        <v>2.025915858</v>
      </c>
      <c r="J478" s="18" t="n">
        <f aca="false">J460*Inputs!$C$15*J475/1000000</f>
        <v>2.08669333374</v>
      </c>
      <c r="K478" s="18" t="n">
        <f aca="false">K460*Inputs!$C$15*K475/1000000</f>
        <v>2.1492941337522</v>
      </c>
      <c r="L478" s="18" t="n">
        <f aca="false">L460*Inputs!$C$15*L475/1000000</f>
        <v>2.21377295776477</v>
      </c>
      <c r="M478" s="18" t="n">
        <f aca="false">M460*Inputs!$C$15*M475/1000000</f>
        <v>2.28018614649771</v>
      </c>
      <c r="N478" s="18" t="n">
        <f aca="false">N460*Inputs!$C$15*N475/1000000</f>
        <v>2.34859173089264</v>
      </c>
    </row>
    <row r="479" customFormat="false" ht="15" hidden="false" customHeight="false" outlineLevel="0" collapsed="false">
      <c r="B479" s="26" t="s">
        <v>103</v>
      </c>
      <c r="E479" s="27" t="n">
        <f aca="false">E471-E476-E477-E478</f>
        <v>-28.22904</v>
      </c>
      <c r="F479" s="27" t="n">
        <f aca="false">F471-F476-F477-F478</f>
        <v>-27.339704</v>
      </c>
      <c r="G479" s="27" t="n">
        <f aca="false">G471-G476-G477-G478</f>
        <v>-26.045220456</v>
      </c>
      <c r="H479" s="27" t="n">
        <f aca="false">H471-H476-H477-H478</f>
        <v>9.91772352766002</v>
      </c>
      <c r="I479" s="27" t="n">
        <f aca="false">I471-I476-I477-I478</f>
        <v>13.517690351679</v>
      </c>
      <c r="J479" s="27" t="n">
        <f aca="false">J471-J476-J477-J478</f>
        <v>16.2630135264497</v>
      </c>
      <c r="K479" s="27" t="n">
        <f aca="false">K471-K476-K477-K478</f>
        <v>18.2313337713168</v>
      </c>
      <c r="L479" s="27" t="n">
        <f aca="false">L471-L476-L477-L478</f>
        <v>19.4021440124104</v>
      </c>
      <c r="M479" s="27" t="n">
        <f aca="false">M471-M476-M477-M478</f>
        <v>20.1010231374514</v>
      </c>
      <c r="N479" s="27" t="n">
        <f aca="false">N471-N476-N477-N478</f>
        <v>20.321120277948</v>
      </c>
    </row>
    <row r="480" customFormat="false" ht="15" hidden="false" customHeight="false" outlineLevel="0" collapsed="false">
      <c r="B480" s="9" t="s">
        <v>104</v>
      </c>
      <c r="C480" s="18" t="n">
        <f aca="false">Inputs!$C$42*(1+Inputs!$C$43)</f>
        <v>132.6</v>
      </c>
    </row>
    <row r="481" customFormat="false" ht="15" hidden="false" customHeight="false" outlineLevel="0" collapsed="false">
      <c r="B481" s="26" t="s">
        <v>105</v>
      </c>
      <c r="C481" s="27" t="n">
        <f aca="false">N471*$C$444*(1-Inputs!$C$45)</f>
        <v>339.561379136128</v>
      </c>
    </row>
    <row r="482" customFormat="false" ht="15" hidden="false" customHeight="false" outlineLevel="0" collapsed="false">
      <c r="B482" s="26" t="s">
        <v>106</v>
      </c>
      <c r="D482" s="27" t="n">
        <f aca="false">-$C$480</f>
        <v>-132.6</v>
      </c>
      <c r="E482" s="27" t="n">
        <f aca="false">E479</f>
        <v>-28.22904</v>
      </c>
      <c r="F482" s="27" t="n">
        <f aca="false">F479</f>
        <v>-27.339704</v>
      </c>
      <c r="G482" s="27" t="n">
        <f aca="false">G479</f>
        <v>-26.045220456</v>
      </c>
      <c r="H482" s="27" t="n">
        <f aca="false">H479</f>
        <v>9.91772352766002</v>
      </c>
      <c r="I482" s="27" t="n">
        <f aca="false">I479</f>
        <v>13.517690351679</v>
      </c>
      <c r="J482" s="27" t="n">
        <f aca="false">J479</f>
        <v>16.2630135264497</v>
      </c>
      <c r="K482" s="27" t="n">
        <f aca="false">K479</f>
        <v>18.2313337713168</v>
      </c>
      <c r="L482" s="27" t="n">
        <f aca="false">L479</f>
        <v>19.4021440124104</v>
      </c>
      <c r="M482" s="27" t="n">
        <f aca="false">M479</f>
        <v>20.1010231374514</v>
      </c>
      <c r="N482" s="27" t="n">
        <f aca="false">N479+$C$481</f>
        <v>359.882499414076</v>
      </c>
    </row>
    <row r="484" customFormat="false" ht="15" hidden="false" customHeight="false" outlineLevel="0" collapsed="false">
      <c r="B484" s="26" t="s">
        <v>107</v>
      </c>
      <c r="C484" s="29" t="n">
        <f aca="false">IRR(D482:N482,0.08)</f>
        <v>0.0930828821561905</v>
      </c>
    </row>
    <row r="485" customFormat="false" ht="15" hidden="false" customHeight="false" outlineLevel="0" collapsed="false">
      <c r="B485" s="9" t="s">
        <v>108</v>
      </c>
      <c r="C485" s="30" t="n">
        <f aca="false">SUMIF(D482:N482,"&gt;0")/-SUMIF(D482:N482,"&lt;0")</f>
        <v>2.13485348120233</v>
      </c>
    </row>
    <row r="486" customFormat="false" ht="15" hidden="false" customHeight="false" outlineLevel="0" collapsed="false">
      <c r="B486" s="9" t="s">
        <v>109</v>
      </c>
      <c r="C486" s="18" t="n">
        <f aca="false">SUM(E476:N476)</f>
        <v>89.6361</v>
      </c>
    </row>
    <row r="487" customFormat="false" ht="15" hidden="false" customHeight="false" outlineLevel="0" collapsed="false">
      <c r="B487" s="9" t="s">
        <v>110</v>
      </c>
      <c r="C487" s="18" t="n">
        <f aca="false">N471</f>
        <v>24.6237403289433</v>
      </c>
    </row>
    <row r="488" customFormat="false" ht="15" hidden="false" customHeight="false" outlineLevel="0" collapsed="false">
      <c r="B488" s="9" t="s">
        <v>111</v>
      </c>
      <c r="C488" s="17" t="n">
        <f aca="false">N465</f>
        <v>0.4</v>
      </c>
    </row>
    <row r="490" customFormat="false" ht="15" hidden="false" customHeight="false" outlineLevel="0" collapsed="false">
      <c r="B490" s="7" t="s">
        <v>142</v>
      </c>
      <c r="C490" s="8"/>
      <c r="D490" s="8"/>
      <c r="E490" s="8"/>
      <c r="F490" s="8"/>
      <c r="G490" s="8"/>
      <c r="H490" s="8"/>
      <c r="I490" s="8"/>
      <c r="J490" s="8"/>
      <c r="K490" s="8"/>
      <c r="L490" s="8"/>
      <c r="M490" s="8"/>
      <c r="N490" s="8"/>
    </row>
    <row r="491" customFormat="false" ht="15" hidden="false" customHeight="false" outlineLevel="0" collapsed="false">
      <c r="B491" s="9" t="s">
        <v>50</v>
      </c>
      <c r="C491" s="13" t="n">
        <v>0.45</v>
      </c>
    </row>
    <row r="492" customFormat="false" ht="15" hidden="false" customHeight="false" outlineLevel="0" collapsed="false">
      <c r="B492" s="9" t="s">
        <v>64</v>
      </c>
      <c r="C492" s="18" t="n">
        <f aca="false">Inputs!$C$25</f>
        <v>70</v>
      </c>
    </row>
    <row r="493" customFormat="false" ht="15" hidden="false" customHeight="false" outlineLevel="0" collapsed="false">
      <c r="B493" s="9" t="s">
        <v>65</v>
      </c>
      <c r="C493" s="18" t="n">
        <f aca="false">Inputs!$C$28</f>
        <v>18</v>
      </c>
    </row>
    <row r="494" customFormat="false" ht="15" hidden="false" customHeight="false" outlineLevel="0" collapsed="false">
      <c r="B494" s="9" t="s">
        <v>66</v>
      </c>
      <c r="C494" s="18" t="n">
        <f aca="false">Inputs!$C$30</f>
        <v>4</v>
      </c>
    </row>
    <row r="495" customFormat="false" ht="15" hidden="false" customHeight="false" outlineLevel="0" collapsed="false">
      <c r="B495" s="9" t="s">
        <v>67</v>
      </c>
      <c r="C495" s="19" t="n">
        <f aca="false">Inputs!$C$27</f>
        <v>0.013</v>
      </c>
    </row>
    <row r="496" customFormat="false" ht="15" hidden="false" customHeight="false" outlineLevel="0" collapsed="false">
      <c r="B496" s="9" t="s">
        <v>68</v>
      </c>
      <c r="C496" s="12" t="n">
        <v>950</v>
      </c>
    </row>
    <row r="497" customFormat="false" ht="15" hidden="false" customHeight="false" outlineLevel="0" collapsed="false">
      <c r="B497" s="9" t="s">
        <v>57</v>
      </c>
      <c r="C497" s="21" t="n">
        <f aca="false">Inputs!$C$44</f>
        <v>14</v>
      </c>
    </row>
    <row r="498" customFormat="false" ht="15" hidden="false" customHeight="false" outlineLevel="0" collapsed="false">
      <c r="B498" s="22" t="s">
        <v>69</v>
      </c>
      <c r="C498" s="23" t="s">
        <v>70</v>
      </c>
      <c r="D498" s="23" t="n">
        <v>0</v>
      </c>
      <c r="E498" s="23" t="n">
        <v>1</v>
      </c>
      <c r="F498" s="23" t="n">
        <v>2</v>
      </c>
      <c r="G498" s="23" t="n">
        <v>3</v>
      </c>
      <c r="H498" s="23" t="n">
        <v>4</v>
      </c>
      <c r="I498" s="23" t="n">
        <v>5</v>
      </c>
      <c r="J498" s="23" t="n">
        <v>6</v>
      </c>
      <c r="K498" s="23" t="n">
        <v>7</v>
      </c>
      <c r="L498" s="23" t="n">
        <v>8</v>
      </c>
      <c r="M498" s="23" t="n">
        <v>9</v>
      </c>
      <c r="N498" s="23" t="n">
        <v>10</v>
      </c>
    </row>
    <row r="499" customFormat="false" ht="15" hidden="false" customHeight="false" outlineLevel="0" collapsed="false">
      <c r="B499" s="9" t="s">
        <v>71</v>
      </c>
      <c r="C499" s="24" t="n">
        <f aca="false">1-Inputs!$C$7</f>
        <v>-2</v>
      </c>
      <c r="D499" s="25" t="n">
        <f aca="false">IF($C499&lt;=D$498,Inputs!$C$6,0)</f>
        <v>60000</v>
      </c>
      <c r="E499" s="25" t="n">
        <f aca="false">IF($C499&lt;=E$498,Inputs!$C$6,0)</f>
        <v>60000</v>
      </c>
      <c r="F499" s="25" t="n">
        <f aca="false">IF($C499&lt;=F$498,Inputs!$C$6,0)</f>
        <v>60000</v>
      </c>
      <c r="G499" s="25" t="n">
        <f aca="false">IF($C499&lt;=G$498,Inputs!$C$6,0)</f>
        <v>60000</v>
      </c>
      <c r="H499" s="25" t="n">
        <f aca="false">IF($C499&lt;=H$498,Inputs!$C$6,0)</f>
        <v>60000</v>
      </c>
      <c r="I499" s="25" t="n">
        <f aca="false">IF($C499&lt;=I$498,Inputs!$C$6,0)</f>
        <v>60000</v>
      </c>
      <c r="J499" s="25" t="n">
        <f aca="false">IF($C499&lt;=J$498,Inputs!$C$6,0)</f>
        <v>60000</v>
      </c>
      <c r="K499" s="25" t="n">
        <f aca="false">IF($C499&lt;=K$498,Inputs!$C$6,0)</f>
        <v>60000</v>
      </c>
      <c r="L499" s="25" t="n">
        <f aca="false">IF($C499&lt;=L$498,Inputs!$C$6,0)</f>
        <v>60000</v>
      </c>
      <c r="M499" s="25" t="n">
        <f aca="false">IF($C499&lt;=M$498,Inputs!$C$6,0)</f>
        <v>60000</v>
      </c>
      <c r="N499" s="25" t="n">
        <f aca="false">IF($C499&lt;=N$498,Inputs!$C$6,0)</f>
        <v>60000</v>
      </c>
    </row>
    <row r="500" customFormat="false" ht="15" hidden="false" customHeight="false" outlineLevel="0" collapsed="false">
      <c r="B500" s="9" t="s">
        <v>72</v>
      </c>
      <c r="D500" s="17" t="n">
        <f aca="false">IF($C499&lt;=D$498,IF(D$498-$C499+1&lt;=0,0,$C$491*INDEX(Inputs!$C$19:$C$24,MIN(D$498-$C499+1,6))),0)</f>
        <v>0.3375</v>
      </c>
      <c r="E500" s="17" t="n">
        <f aca="false">IF($C499&lt;=E$498,IF(E$498-$C499+1&lt;=0,0,$C$491*INDEX(Inputs!$C$19:$C$24,MIN(E$498-$C499+1,6))),0)</f>
        <v>0.39375</v>
      </c>
      <c r="F500" s="17" t="n">
        <f aca="false">IF($C499&lt;=F$498,IF(F$498-$C499+1&lt;=0,0,$C$491*INDEX(Inputs!$C$19:$C$24,MIN(F$498-$C499+1,6))),0)</f>
        <v>0.4275</v>
      </c>
      <c r="G500" s="17" t="n">
        <f aca="false">IF($C499&lt;=G$498,IF(G$498-$C499+1&lt;=0,0,$C$491*INDEX(Inputs!$C$19:$C$24,MIN(G$498-$C499+1,6))),0)</f>
        <v>0.45</v>
      </c>
      <c r="H500" s="17" t="n">
        <f aca="false">IF($C499&lt;=H$498,IF(H$498-$C499+1&lt;=0,0,$C$491*INDEX(Inputs!$C$19:$C$24,MIN(H$498-$C499+1,6))),0)</f>
        <v>0.45</v>
      </c>
      <c r="I500" s="17" t="n">
        <f aca="false">IF($C499&lt;=I$498,IF(I$498-$C499+1&lt;=0,0,$C$491*INDEX(Inputs!$C$19:$C$24,MIN(I$498-$C499+1,6))),0)</f>
        <v>0.45</v>
      </c>
      <c r="J500" s="17" t="n">
        <f aca="false">IF($C499&lt;=J$498,IF(J$498-$C499+1&lt;=0,0,$C$491*INDEX(Inputs!$C$19:$C$24,MIN(J$498-$C499+1,6))),0)</f>
        <v>0.45</v>
      </c>
      <c r="K500" s="17" t="n">
        <f aca="false">IF($C499&lt;=K$498,IF(K$498-$C499+1&lt;=0,0,$C$491*INDEX(Inputs!$C$19:$C$24,MIN(K$498-$C499+1,6))),0)</f>
        <v>0.45</v>
      </c>
      <c r="L500" s="17" t="n">
        <f aca="false">IF($C499&lt;=L$498,IF(L$498-$C499+1&lt;=0,0,$C$491*INDEX(Inputs!$C$19:$C$24,MIN(L$498-$C499+1,6))),0)</f>
        <v>0.45</v>
      </c>
      <c r="M500" s="17" t="n">
        <f aca="false">IF($C499&lt;=M$498,IF(M$498-$C499+1&lt;=0,0,$C$491*INDEX(Inputs!$C$19:$C$24,MIN(M$498-$C499+1,6))),0)</f>
        <v>0.45</v>
      </c>
      <c r="N500" s="17" t="n">
        <f aca="false">IF($C499&lt;=N$498,IF(N$498-$C499+1&lt;=0,0,$C$491*INDEX(Inputs!$C$19:$C$24,MIN(N$498-$C499+1,6))),0)</f>
        <v>0.45</v>
      </c>
    </row>
    <row r="501" customFormat="false" ht="15" hidden="false" customHeight="false" outlineLevel="0" collapsed="false">
      <c r="B501" s="9" t="s">
        <v>73</v>
      </c>
      <c r="D501" s="25" t="n">
        <f aca="false">D499*D500</f>
        <v>20250</v>
      </c>
      <c r="E501" s="25" t="n">
        <f aca="false">E499*E500</f>
        <v>23625</v>
      </c>
      <c r="F501" s="25" t="n">
        <f aca="false">F499*F500</f>
        <v>25650</v>
      </c>
      <c r="G501" s="25" t="n">
        <f aca="false">G499*G500</f>
        <v>27000</v>
      </c>
      <c r="H501" s="25" t="n">
        <f aca="false">H499*H500</f>
        <v>27000</v>
      </c>
      <c r="I501" s="25" t="n">
        <f aca="false">I499*I500</f>
        <v>27000</v>
      </c>
      <c r="J501" s="25" t="n">
        <f aca="false">J499*J500</f>
        <v>27000</v>
      </c>
      <c r="K501" s="25" t="n">
        <f aca="false">K499*K500</f>
        <v>27000</v>
      </c>
      <c r="L501" s="25" t="n">
        <f aca="false">L499*L500</f>
        <v>27000</v>
      </c>
      <c r="M501" s="25" t="n">
        <f aca="false">M499*M500</f>
        <v>27000</v>
      </c>
      <c r="N501" s="25" t="n">
        <f aca="false">N499*N500</f>
        <v>27000</v>
      </c>
    </row>
    <row r="502" customFormat="false" ht="15" hidden="false" customHeight="false" outlineLevel="0" collapsed="false">
      <c r="B502" s="9" t="s">
        <v>74</v>
      </c>
      <c r="C502" s="24" t="n">
        <f aca="false">1</f>
        <v>1</v>
      </c>
      <c r="D502" s="25" t="n">
        <f aca="false">IF($C502&lt;=D$498,Inputs!$C$8,0)</f>
        <v>0</v>
      </c>
      <c r="E502" s="25" t="n">
        <f aca="false">IF($C502&lt;=E$498,Inputs!$C$8,0)</f>
        <v>20000</v>
      </c>
      <c r="F502" s="25" t="n">
        <f aca="false">IF($C502&lt;=F$498,Inputs!$C$8,0)</f>
        <v>20000</v>
      </c>
      <c r="G502" s="25" t="n">
        <f aca="false">IF($C502&lt;=G$498,Inputs!$C$8,0)</f>
        <v>20000</v>
      </c>
      <c r="H502" s="25" t="n">
        <f aca="false">IF($C502&lt;=H$498,Inputs!$C$8,0)</f>
        <v>20000</v>
      </c>
      <c r="I502" s="25" t="n">
        <f aca="false">IF($C502&lt;=I$498,Inputs!$C$8,0)</f>
        <v>20000</v>
      </c>
      <c r="J502" s="25" t="n">
        <f aca="false">IF($C502&lt;=J$498,Inputs!$C$8,0)</f>
        <v>20000</v>
      </c>
      <c r="K502" s="25" t="n">
        <f aca="false">IF($C502&lt;=K$498,Inputs!$C$8,0)</f>
        <v>20000</v>
      </c>
      <c r="L502" s="25" t="n">
        <f aca="false">IF($C502&lt;=L$498,Inputs!$C$8,0)</f>
        <v>20000</v>
      </c>
      <c r="M502" s="25" t="n">
        <f aca="false">IF($C502&lt;=M$498,Inputs!$C$8,0)</f>
        <v>20000</v>
      </c>
      <c r="N502" s="25" t="n">
        <f aca="false">IF($C502&lt;=N$498,Inputs!$C$8,0)</f>
        <v>20000</v>
      </c>
    </row>
    <row r="503" customFormat="false" ht="15" hidden="false" customHeight="false" outlineLevel="0" collapsed="false">
      <c r="B503" s="9" t="s">
        <v>75</v>
      </c>
      <c r="D503" s="17" t="n">
        <f aca="false">IF($C502&lt;=D$498,IF(D$498-$C502+1&lt;=0,0,$C$491*INDEX(Inputs!$C$19:$C$24,MIN(D$498-$C502+1,6))),0)</f>
        <v>0</v>
      </c>
      <c r="E503" s="17" t="n">
        <f aca="false">IF($C502&lt;=E$498,IF(E$498-$C502+1&lt;=0,0,$C$491*INDEX(Inputs!$C$19:$C$24,MIN(E$498-$C502+1,6))),0)</f>
        <v>0.135</v>
      </c>
      <c r="F503" s="17" t="n">
        <f aca="false">IF($C502&lt;=F$498,IF(F$498-$C502+1&lt;=0,0,$C$491*INDEX(Inputs!$C$19:$C$24,MIN(F$498-$C502+1,6))),0)</f>
        <v>0.2475</v>
      </c>
      <c r="G503" s="17" t="n">
        <f aca="false">IF($C502&lt;=G$498,IF(G$498-$C502+1&lt;=0,0,$C$491*INDEX(Inputs!$C$19:$C$24,MIN(G$498-$C502+1,6))),0)</f>
        <v>0.3375</v>
      </c>
      <c r="H503" s="17" t="n">
        <f aca="false">IF($C502&lt;=H$498,IF(H$498-$C502+1&lt;=0,0,$C$491*INDEX(Inputs!$C$19:$C$24,MIN(H$498-$C502+1,6))),0)</f>
        <v>0.39375</v>
      </c>
      <c r="I503" s="17" t="n">
        <f aca="false">IF($C502&lt;=I$498,IF(I$498-$C502+1&lt;=0,0,$C$491*INDEX(Inputs!$C$19:$C$24,MIN(I$498-$C502+1,6))),0)</f>
        <v>0.4275</v>
      </c>
      <c r="J503" s="17" t="n">
        <f aca="false">IF($C502&lt;=J$498,IF(J$498-$C502+1&lt;=0,0,$C$491*INDEX(Inputs!$C$19:$C$24,MIN(J$498-$C502+1,6))),0)</f>
        <v>0.45</v>
      </c>
      <c r="K503" s="17" t="n">
        <f aca="false">IF($C502&lt;=K$498,IF(K$498-$C502+1&lt;=0,0,$C$491*INDEX(Inputs!$C$19:$C$24,MIN(K$498-$C502+1,6))),0)</f>
        <v>0.45</v>
      </c>
      <c r="L503" s="17" t="n">
        <f aca="false">IF($C502&lt;=L$498,IF(L$498-$C502+1&lt;=0,0,$C$491*INDEX(Inputs!$C$19:$C$24,MIN(L$498-$C502+1,6))),0)</f>
        <v>0.45</v>
      </c>
      <c r="M503" s="17" t="n">
        <f aca="false">IF($C502&lt;=M$498,IF(M$498-$C502+1&lt;=0,0,$C$491*INDEX(Inputs!$C$19:$C$24,MIN(M$498-$C502+1,6))),0)</f>
        <v>0.45</v>
      </c>
      <c r="N503" s="17" t="n">
        <f aca="false">IF($C502&lt;=N$498,IF(N$498-$C502+1&lt;=0,0,$C$491*INDEX(Inputs!$C$19:$C$24,MIN(N$498-$C502+1,6))),0)</f>
        <v>0.45</v>
      </c>
    </row>
    <row r="504" customFormat="false" ht="15" hidden="false" customHeight="false" outlineLevel="0" collapsed="false">
      <c r="B504" s="9" t="s">
        <v>76</v>
      </c>
      <c r="D504" s="25" t="n">
        <f aca="false">D502*D503</f>
        <v>0</v>
      </c>
      <c r="E504" s="25" t="n">
        <f aca="false">E502*E503</f>
        <v>2700</v>
      </c>
      <c r="F504" s="25" t="n">
        <f aca="false">F502*F503</f>
        <v>4950</v>
      </c>
      <c r="G504" s="25" t="n">
        <f aca="false">G502*G503</f>
        <v>6750</v>
      </c>
      <c r="H504" s="25" t="n">
        <f aca="false">H502*H503</f>
        <v>7875</v>
      </c>
      <c r="I504" s="25" t="n">
        <f aca="false">I502*I503</f>
        <v>8550</v>
      </c>
      <c r="J504" s="25" t="n">
        <f aca="false">J502*J503</f>
        <v>9000</v>
      </c>
      <c r="K504" s="25" t="n">
        <f aca="false">K502*K503</f>
        <v>9000</v>
      </c>
      <c r="L504" s="25" t="n">
        <f aca="false">L502*L503</f>
        <v>9000</v>
      </c>
      <c r="M504" s="25" t="n">
        <f aca="false">M502*M503</f>
        <v>9000</v>
      </c>
      <c r="N504" s="25" t="n">
        <f aca="false">N502*N503</f>
        <v>9000</v>
      </c>
    </row>
    <row r="505" customFormat="false" ht="15" hidden="false" customHeight="false" outlineLevel="0" collapsed="false">
      <c r="B505" s="9" t="s">
        <v>77</v>
      </c>
      <c r="C505" s="24" t="n">
        <f aca="false">2</f>
        <v>2</v>
      </c>
      <c r="D505" s="25" t="n">
        <f aca="false">IF($C505&lt;=D$498,Inputs!$C$9,0)</f>
        <v>0</v>
      </c>
      <c r="E505" s="25" t="n">
        <f aca="false">IF($C505&lt;=E$498,Inputs!$C$9,0)</f>
        <v>0</v>
      </c>
      <c r="F505" s="25" t="n">
        <f aca="false">IF($C505&lt;=F$498,Inputs!$C$9,0)</f>
        <v>20000</v>
      </c>
      <c r="G505" s="25" t="n">
        <f aca="false">IF($C505&lt;=G$498,Inputs!$C$9,0)</f>
        <v>20000</v>
      </c>
      <c r="H505" s="25" t="n">
        <f aca="false">IF($C505&lt;=H$498,Inputs!$C$9,0)</f>
        <v>20000</v>
      </c>
      <c r="I505" s="25" t="n">
        <f aca="false">IF($C505&lt;=I$498,Inputs!$C$9,0)</f>
        <v>20000</v>
      </c>
      <c r="J505" s="25" t="n">
        <f aca="false">IF($C505&lt;=J$498,Inputs!$C$9,0)</f>
        <v>20000</v>
      </c>
      <c r="K505" s="25" t="n">
        <f aca="false">IF($C505&lt;=K$498,Inputs!$C$9,0)</f>
        <v>20000</v>
      </c>
      <c r="L505" s="25" t="n">
        <f aca="false">IF($C505&lt;=L$498,Inputs!$C$9,0)</f>
        <v>20000</v>
      </c>
      <c r="M505" s="25" t="n">
        <f aca="false">IF($C505&lt;=M$498,Inputs!$C$9,0)</f>
        <v>20000</v>
      </c>
      <c r="N505" s="25" t="n">
        <f aca="false">IF($C505&lt;=N$498,Inputs!$C$9,0)</f>
        <v>20000</v>
      </c>
    </row>
    <row r="506" customFormat="false" ht="15" hidden="false" customHeight="false" outlineLevel="0" collapsed="false">
      <c r="B506" s="9" t="s">
        <v>78</v>
      </c>
      <c r="D506" s="17" t="n">
        <f aca="false">IF($C505&lt;=D$498,IF(D$498-$C505+1&lt;=0,0,$C$491*INDEX(Inputs!$C$19:$C$24,MIN(D$498-$C505+1,6))),0)</f>
        <v>0</v>
      </c>
      <c r="E506" s="17" t="n">
        <f aca="false">IF($C505&lt;=E$498,IF(E$498-$C505+1&lt;=0,0,$C$491*INDEX(Inputs!$C$19:$C$24,MIN(E$498-$C505+1,6))),0)</f>
        <v>0</v>
      </c>
      <c r="F506" s="17" t="n">
        <f aca="false">IF($C505&lt;=F$498,IF(F$498-$C505+1&lt;=0,0,$C$491*INDEX(Inputs!$C$19:$C$24,MIN(F$498-$C505+1,6))),0)</f>
        <v>0.135</v>
      </c>
      <c r="G506" s="17" t="n">
        <f aca="false">IF($C505&lt;=G$498,IF(G$498-$C505+1&lt;=0,0,$C$491*INDEX(Inputs!$C$19:$C$24,MIN(G$498-$C505+1,6))),0)</f>
        <v>0.2475</v>
      </c>
      <c r="H506" s="17" t="n">
        <f aca="false">IF($C505&lt;=H$498,IF(H$498-$C505+1&lt;=0,0,$C$491*INDEX(Inputs!$C$19:$C$24,MIN(H$498-$C505+1,6))),0)</f>
        <v>0.3375</v>
      </c>
      <c r="I506" s="17" t="n">
        <f aca="false">IF($C505&lt;=I$498,IF(I$498-$C505+1&lt;=0,0,$C$491*INDEX(Inputs!$C$19:$C$24,MIN(I$498-$C505+1,6))),0)</f>
        <v>0.39375</v>
      </c>
      <c r="J506" s="17" t="n">
        <f aca="false">IF($C505&lt;=J$498,IF(J$498-$C505+1&lt;=0,0,$C$491*INDEX(Inputs!$C$19:$C$24,MIN(J$498-$C505+1,6))),0)</f>
        <v>0.4275</v>
      </c>
      <c r="K506" s="17" t="n">
        <f aca="false">IF($C505&lt;=K$498,IF(K$498-$C505+1&lt;=0,0,$C$491*INDEX(Inputs!$C$19:$C$24,MIN(K$498-$C505+1,6))),0)</f>
        <v>0.45</v>
      </c>
      <c r="L506" s="17" t="n">
        <f aca="false">IF($C505&lt;=L$498,IF(L$498-$C505+1&lt;=0,0,$C$491*INDEX(Inputs!$C$19:$C$24,MIN(L$498-$C505+1,6))),0)</f>
        <v>0.45</v>
      </c>
      <c r="M506" s="17" t="n">
        <f aca="false">IF($C505&lt;=M$498,IF(M$498-$C505+1&lt;=0,0,$C$491*INDEX(Inputs!$C$19:$C$24,MIN(M$498-$C505+1,6))),0)</f>
        <v>0.45</v>
      </c>
      <c r="N506" s="17" t="n">
        <f aca="false">IF($C505&lt;=N$498,IF(N$498-$C505+1&lt;=0,0,$C$491*INDEX(Inputs!$C$19:$C$24,MIN(N$498-$C505+1,6))),0)</f>
        <v>0.45</v>
      </c>
    </row>
    <row r="507" customFormat="false" ht="15" hidden="false" customHeight="false" outlineLevel="0" collapsed="false">
      <c r="B507" s="9" t="s">
        <v>79</v>
      </c>
      <c r="D507" s="25" t="n">
        <f aca="false">D505*D506</f>
        <v>0</v>
      </c>
      <c r="E507" s="25" t="n">
        <f aca="false">E505*E506</f>
        <v>0</v>
      </c>
      <c r="F507" s="25" t="n">
        <f aca="false">F505*F506</f>
        <v>2700</v>
      </c>
      <c r="G507" s="25" t="n">
        <f aca="false">G505*G506</f>
        <v>4950</v>
      </c>
      <c r="H507" s="25" t="n">
        <f aca="false">H505*H506</f>
        <v>6750</v>
      </c>
      <c r="I507" s="25" t="n">
        <f aca="false">I505*I506</f>
        <v>7875</v>
      </c>
      <c r="J507" s="25" t="n">
        <f aca="false">J505*J506</f>
        <v>8550</v>
      </c>
      <c r="K507" s="25" t="n">
        <f aca="false">K505*K506</f>
        <v>9000</v>
      </c>
      <c r="L507" s="25" t="n">
        <f aca="false">L505*L506</f>
        <v>9000</v>
      </c>
      <c r="M507" s="25" t="n">
        <f aca="false">M505*M506</f>
        <v>9000</v>
      </c>
      <c r="N507" s="25" t="n">
        <f aca="false">N505*N506</f>
        <v>9000</v>
      </c>
    </row>
    <row r="508" customFormat="false" ht="15" hidden="false" customHeight="false" outlineLevel="0" collapsed="false">
      <c r="B508" s="9" t="s">
        <v>80</v>
      </c>
      <c r="C508" s="24" t="n">
        <f aca="false">3</f>
        <v>3</v>
      </c>
      <c r="D508" s="25" t="n">
        <f aca="false">IF($C508&lt;=D$498,Inputs!$C$10,0)</f>
        <v>0</v>
      </c>
      <c r="E508" s="25" t="n">
        <f aca="false">IF($C508&lt;=E$498,Inputs!$C$10,0)</f>
        <v>0</v>
      </c>
      <c r="F508" s="25" t="n">
        <f aca="false">IF($C508&lt;=F$498,Inputs!$C$10,0)</f>
        <v>0</v>
      </c>
      <c r="G508" s="25" t="n">
        <f aca="false">IF($C508&lt;=G$498,Inputs!$C$10,0)</f>
        <v>20000</v>
      </c>
      <c r="H508" s="25" t="n">
        <f aca="false">IF($C508&lt;=H$498,Inputs!$C$10,0)</f>
        <v>20000</v>
      </c>
      <c r="I508" s="25" t="n">
        <f aca="false">IF($C508&lt;=I$498,Inputs!$C$10,0)</f>
        <v>20000</v>
      </c>
      <c r="J508" s="25" t="n">
        <f aca="false">IF($C508&lt;=J$498,Inputs!$C$10,0)</f>
        <v>20000</v>
      </c>
      <c r="K508" s="25" t="n">
        <f aca="false">IF($C508&lt;=K$498,Inputs!$C$10,0)</f>
        <v>20000</v>
      </c>
      <c r="L508" s="25" t="n">
        <f aca="false">IF($C508&lt;=L$498,Inputs!$C$10,0)</f>
        <v>20000</v>
      </c>
      <c r="M508" s="25" t="n">
        <f aca="false">IF($C508&lt;=M$498,Inputs!$C$10,0)</f>
        <v>20000</v>
      </c>
      <c r="N508" s="25" t="n">
        <f aca="false">IF($C508&lt;=N$498,Inputs!$C$10,0)</f>
        <v>20000</v>
      </c>
    </row>
    <row r="509" customFormat="false" ht="15" hidden="false" customHeight="false" outlineLevel="0" collapsed="false">
      <c r="B509" s="9" t="s">
        <v>81</v>
      </c>
      <c r="D509" s="17" t="n">
        <f aca="false">IF($C508&lt;=D$498,IF(D$498-$C508+1&lt;=0,0,$C$491*INDEX(Inputs!$C$19:$C$24,MIN(D$498-$C508+1,6))),0)</f>
        <v>0</v>
      </c>
      <c r="E509" s="17" t="n">
        <f aca="false">IF($C508&lt;=E$498,IF(E$498-$C508+1&lt;=0,0,$C$491*INDEX(Inputs!$C$19:$C$24,MIN(E$498-$C508+1,6))),0)</f>
        <v>0</v>
      </c>
      <c r="F509" s="17" t="n">
        <f aca="false">IF($C508&lt;=F$498,IF(F$498-$C508+1&lt;=0,0,$C$491*INDEX(Inputs!$C$19:$C$24,MIN(F$498-$C508+1,6))),0)</f>
        <v>0</v>
      </c>
      <c r="G509" s="17" t="n">
        <f aca="false">IF($C508&lt;=G$498,IF(G$498-$C508+1&lt;=0,0,$C$491*INDEX(Inputs!$C$19:$C$24,MIN(G$498-$C508+1,6))),0)</f>
        <v>0.135</v>
      </c>
      <c r="H509" s="17" t="n">
        <f aca="false">IF($C508&lt;=H$498,IF(H$498-$C508+1&lt;=0,0,$C$491*INDEX(Inputs!$C$19:$C$24,MIN(H$498-$C508+1,6))),0)</f>
        <v>0.2475</v>
      </c>
      <c r="I509" s="17" t="n">
        <f aca="false">IF($C508&lt;=I$498,IF(I$498-$C508+1&lt;=0,0,$C$491*INDEX(Inputs!$C$19:$C$24,MIN(I$498-$C508+1,6))),0)</f>
        <v>0.3375</v>
      </c>
      <c r="J509" s="17" t="n">
        <f aca="false">IF($C508&lt;=J$498,IF(J$498-$C508+1&lt;=0,0,$C$491*INDEX(Inputs!$C$19:$C$24,MIN(J$498-$C508+1,6))),0)</f>
        <v>0.39375</v>
      </c>
      <c r="K509" s="17" t="n">
        <f aca="false">IF($C508&lt;=K$498,IF(K$498-$C508+1&lt;=0,0,$C$491*INDEX(Inputs!$C$19:$C$24,MIN(K$498-$C508+1,6))),0)</f>
        <v>0.4275</v>
      </c>
      <c r="L509" s="17" t="n">
        <f aca="false">IF($C508&lt;=L$498,IF(L$498-$C508+1&lt;=0,0,$C$491*INDEX(Inputs!$C$19:$C$24,MIN(L$498-$C508+1,6))),0)</f>
        <v>0.45</v>
      </c>
      <c r="M509" s="17" t="n">
        <f aca="false">IF($C508&lt;=M$498,IF(M$498-$C508+1&lt;=0,0,$C$491*INDEX(Inputs!$C$19:$C$24,MIN(M$498-$C508+1,6))),0)</f>
        <v>0.45</v>
      </c>
      <c r="N509" s="17" t="n">
        <f aca="false">IF($C508&lt;=N$498,IF(N$498-$C508+1&lt;=0,0,$C$491*INDEX(Inputs!$C$19:$C$24,MIN(N$498-$C508+1,6))),0)</f>
        <v>0.45</v>
      </c>
    </row>
    <row r="510" customFormat="false" ht="15" hidden="false" customHeight="false" outlineLevel="0" collapsed="false">
      <c r="B510" s="9" t="s">
        <v>82</v>
      </c>
      <c r="D510" s="25" t="n">
        <f aca="false">D508*D509</f>
        <v>0</v>
      </c>
      <c r="E510" s="25" t="n">
        <f aca="false">E508*E509</f>
        <v>0</v>
      </c>
      <c r="F510" s="25" t="n">
        <f aca="false">F508*F509</f>
        <v>0</v>
      </c>
      <c r="G510" s="25" t="n">
        <f aca="false">G508*G509</f>
        <v>2700</v>
      </c>
      <c r="H510" s="25" t="n">
        <f aca="false">H508*H509</f>
        <v>4950</v>
      </c>
      <c r="I510" s="25" t="n">
        <f aca="false">I508*I509</f>
        <v>6750</v>
      </c>
      <c r="J510" s="25" t="n">
        <f aca="false">J508*J509</f>
        <v>7875</v>
      </c>
      <c r="K510" s="25" t="n">
        <f aca="false">K508*K509</f>
        <v>8550</v>
      </c>
      <c r="L510" s="25" t="n">
        <f aca="false">L508*L509</f>
        <v>9000</v>
      </c>
      <c r="M510" s="25" t="n">
        <f aca="false">M508*M509</f>
        <v>9000</v>
      </c>
      <c r="N510" s="25" t="n">
        <f aca="false">N508*N509</f>
        <v>9000</v>
      </c>
    </row>
    <row r="512" customFormat="false" ht="15" hidden="false" customHeight="false" outlineLevel="0" collapsed="false">
      <c r="B512" s="22" t="s">
        <v>83</v>
      </c>
      <c r="C512" s="23"/>
      <c r="D512" s="23" t="n">
        <v>0</v>
      </c>
      <c r="E512" s="23" t="n">
        <v>1</v>
      </c>
      <c r="F512" s="23" t="n">
        <v>2</v>
      </c>
      <c r="G512" s="23" t="n">
        <v>3</v>
      </c>
      <c r="H512" s="23" t="n">
        <v>4</v>
      </c>
      <c r="I512" s="23" t="n">
        <v>5</v>
      </c>
      <c r="J512" s="23" t="n">
        <v>6</v>
      </c>
      <c r="K512" s="23" t="n">
        <v>7</v>
      </c>
      <c r="L512" s="23" t="n">
        <v>8</v>
      </c>
      <c r="M512" s="23" t="n">
        <v>9</v>
      </c>
      <c r="N512" s="23" t="n">
        <v>10</v>
      </c>
    </row>
    <row r="513" customFormat="false" ht="15" hidden="false" customHeight="false" outlineLevel="0" collapsed="false">
      <c r="B513" s="9" t="s">
        <v>84</v>
      </c>
      <c r="D513" s="25" t="n">
        <f aca="false">D499+D502+D505+D508</f>
        <v>60000</v>
      </c>
      <c r="E513" s="25" t="n">
        <f aca="false">E499+E502+E505+E508</f>
        <v>80000</v>
      </c>
      <c r="F513" s="25" t="n">
        <f aca="false">F499+F502+F505+F508</f>
        <v>100000</v>
      </c>
      <c r="G513" s="25" t="n">
        <f aca="false">G499+G502+G505+G508</f>
        <v>120000</v>
      </c>
      <c r="H513" s="25" t="n">
        <f aca="false">H499+H502+H505+H508</f>
        <v>120000</v>
      </c>
      <c r="I513" s="25" t="n">
        <f aca="false">I499+I502+I505+I508</f>
        <v>120000</v>
      </c>
      <c r="J513" s="25" t="n">
        <f aca="false">J499+J502+J505+J508</f>
        <v>120000</v>
      </c>
      <c r="K513" s="25" t="n">
        <f aca="false">K499+K502+K505+K508</f>
        <v>120000</v>
      </c>
      <c r="L513" s="25" t="n">
        <f aca="false">L499+L502+L505+L508</f>
        <v>120000</v>
      </c>
      <c r="M513" s="25" t="n">
        <f aca="false">M499+M502+M505+M508</f>
        <v>120000</v>
      </c>
      <c r="N513" s="25" t="n">
        <f aca="false">N499+N502+N505+N508</f>
        <v>120000</v>
      </c>
    </row>
    <row r="514" customFormat="false" ht="15" hidden="false" customHeight="false" outlineLevel="0" collapsed="false">
      <c r="B514" s="9" t="s">
        <v>85</v>
      </c>
      <c r="D514" s="25" t="n">
        <f aca="false">D501+D504+D507+D510</f>
        <v>20250</v>
      </c>
      <c r="E514" s="25" t="n">
        <f aca="false">E501+E504+E507+E510</f>
        <v>26325</v>
      </c>
      <c r="F514" s="25" t="n">
        <f aca="false">F501+F504+F507+F510</f>
        <v>33300</v>
      </c>
      <c r="G514" s="25" t="n">
        <f aca="false">G501+G504+G507+G510</f>
        <v>41400</v>
      </c>
      <c r="H514" s="25" t="n">
        <f aca="false">H501+H504+H507+H510</f>
        <v>46575</v>
      </c>
      <c r="I514" s="25" t="n">
        <f aca="false">I501+I504+I507+I510</f>
        <v>50175</v>
      </c>
      <c r="J514" s="25" t="n">
        <f aca="false">J501+J504+J507+J510</f>
        <v>52425</v>
      </c>
      <c r="K514" s="25" t="n">
        <f aca="false">K501+K504+K507+K510</f>
        <v>53550</v>
      </c>
      <c r="L514" s="25" t="n">
        <f aca="false">L501+L504+L507+L510</f>
        <v>54000</v>
      </c>
      <c r="M514" s="25" t="n">
        <f aca="false">M501+M504+M507+M510</f>
        <v>54000</v>
      </c>
      <c r="N514" s="25" t="n">
        <f aca="false">N501+N504+N507+N510</f>
        <v>54000</v>
      </c>
    </row>
    <row r="515" customFormat="false" ht="15" hidden="false" customHeight="false" outlineLevel="0" collapsed="false">
      <c r="B515" s="9" t="s">
        <v>86</v>
      </c>
      <c r="E515" s="25" t="n">
        <f aca="false">E513-D513</f>
        <v>20000</v>
      </c>
      <c r="F515" s="25" t="n">
        <f aca="false">F513-E513</f>
        <v>20000</v>
      </c>
      <c r="G515" s="25" t="n">
        <f aca="false">G513-F513</f>
        <v>20000</v>
      </c>
      <c r="H515" s="25" t="n">
        <f aca="false">H513-G513</f>
        <v>0</v>
      </c>
      <c r="I515" s="25" t="n">
        <f aca="false">I513-H513</f>
        <v>0</v>
      </c>
      <c r="J515" s="25" t="n">
        <f aca="false">J513-I513</f>
        <v>0</v>
      </c>
      <c r="K515" s="25" t="n">
        <f aca="false">K513-J513</f>
        <v>0</v>
      </c>
      <c r="L515" s="25" t="n">
        <f aca="false">L513-K513</f>
        <v>0</v>
      </c>
      <c r="M515" s="25" t="n">
        <f aca="false">M513-L513</f>
        <v>0</v>
      </c>
      <c r="N515" s="25" t="n">
        <f aca="false">N513-M513</f>
        <v>0</v>
      </c>
    </row>
    <row r="516" customFormat="false" ht="15" hidden="false" customHeight="false" outlineLevel="0" collapsed="false">
      <c r="B516" s="9" t="s">
        <v>87</v>
      </c>
      <c r="E516" s="25" t="n">
        <f aca="false">(E513+D513)/2</f>
        <v>70000</v>
      </c>
      <c r="F516" s="25" t="n">
        <f aca="false">(F513+E513)/2</f>
        <v>90000</v>
      </c>
      <c r="G516" s="25" t="n">
        <f aca="false">(G513+F513)/2</f>
        <v>110000</v>
      </c>
      <c r="H516" s="25" t="n">
        <f aca="false">(H513+G513)/2</f>
        <v>120000</v>
      </c>
      <c r="I516" s="25" t="n">
        <f aca="false">(I513+H513)/2</f>
        <v>120000</v>
      </c>
      <c r="J516" s="25" t="n">
        <f aca="false">(J513+I513)/2</f>
        <v>120000</v>
      </c>
      <c r="K516" s="25" t="n">
        <f aca="false">(K513+J513)/2</f>
        <v>120000</v>
      </c>
      <c r="L516" s="25" t="n">
        <f aca="false">(L513+K513)/2</f>
        <v>120000</v>
      </c>
      <c r="M516" s="25" t="n">
        <f aca="false">(M513+L513)/2</f>
        <v>120000</v>
      </c>
      <c r="N516" s="25" t="n">
        <f aca="false">(N513+M513)/2</f>
        <v>120000</v>
      </c>
    </row>
    <row r="517" customFormat="false" ht="15" hidden="false" customHeight="false" outlineLevel="0" collapsed="false">
      <c r="B517" s="9" t="s">
        <v>88</v>
      </c>
      <c r="E517" s="25" t="n">
        <f aca="false">(E514+D514)/2</f>
        <v>23287.5</v>
      </c>
      <c r="F517" s="25" t="n">
        <f aca="false">(F514+E514)/2</f>
        <v>29812.5</v>
      </c>
      <c r="G517" s="25" t="n">
        <f aca="false">(G514+F514)/2</f>
        <v>37350</v>
      </c>
      <c r="H517" s="25" t="n">
        <f aca="false">(H514+G514)/2</f>
        <v>43987.5</v>
      </c>
      <c r="I517" s="25" t="n">
        <f aca="false">(I514+H514)/2</f>
        <v>48375</v>
      </c>
      <c r="J517" s="25" t="n">
        <f aca="false">(J514+I514)/2</f>
        <v>51300</v>
      </c>
      <c r="K517" s="25" t="n">
        <f aca="false">(K514+J514)/2</f>
        <v>52987.5</v>
      </c>
      <c r="L517" s="25" t="n">
        <f aca="false">(L514+K514)/2</f>
        <v>53775</v>
      </c>
      <c r="M517" s="25" t="n">
        <f aca="false">(M514+L514)/2</f>
        <v>54000</v>
      </c>
      <c r="N517" s="25" t="n">
        <f aca="false">(N514+M514)/2</f>
        <v>54000</v>
      </c>
    </row>
    <row r="518" customFormat="false" ht="15" hidden="false" customHeight="false" outlineLevel="0" collapsed="false">
      <c r="B518" s="9" t="s">
        <v>89</v>
      </c>
      <c r="E518" s="17" t="n">
        <f aca="false">E514/E513</f>
        <v>0.3290625</v>
      </c>
      <c r="F518" s="17" t="n">
        <f aca="false">F514/F513</f>
        <v>0.333</v>
      </c>
      <c r="G518" s="17" t="n">
        <f aca="false">G514/G513</f>
        <v>0.345</v>
      </c>
      <c r="H518" s="17" t="n">
        <f aca="false">H514/H513</f>
        <v>0.388125</v>
      </c>
      <c r="I518" s="17" t="n">
        <f aca="false">I514/I513</f>
        <v>0.418125</v>
      </c>
      <c r="J518" s="17" t="n">
        <f aca="false">J514/J513</f>
        <v>0.436875</v>
      </c>
      <c r="K518" s="17" t="n">
        <f aca="false">K514/K513</f>
        <v>0.44625</v>
      </c>
      <c r="L518" s="17" t="n">
        <f aca="false">L514/L513</f>
        <v>0.45</v>
      </c>
      <c r="M518" s="17" t="n">
        <f aca="false">M514/M513</f>
        <v>0.45</v>
      </c>
      <c r="N518" s="17" t="n">
        <f aca="false">N514/N513</f>
        <v>0.45</v>
      </c>
    </row>
    <row r="519" customFormat="false" ht="15" hidden="false" customHeight="false" outlineLevel="0" collapsed="false">
      <c r="B519" s="9" t="s">
        <v>90</v>
      </c>
      <c r="E519" s="18" t="n">
        <f aca="false">$C$492*(1+Inputs!$C$26)^(E$498-1)</f>
        <v>70</v>
      </c>
      <c r="F519" s="18" t="n">
        <f aca="false">$C$492*(1+Inputs!$C$26)^(F$498-1)</f>
        <v>71.4</v>
      </c>
      <c r="G519" s="18" t="n">
        <f aca="false">$C$492*(1+Inputs!$C$26)^(G$498-1)</f>
        <v>72.828</v>
      </c>
      <c r="H519" s="18" t="n">
        <f aca="false">$C$492*(1+Inputs!$C$26)^(H$498-1)</f>
        <v>74.28456</v>
      </c>
      <c r="I519" s="18" t="n">
        <f aca="false">$C$492*(1+Inputs!$C$26)^(I$498-1)</f>
        <v>75.7702512</v>
      </c>
      <c r="J519" s="18" t="n">
        <f aca="false">$C$492*(1+Inputs!$C$26)^(J$498-1)</f>
        <v>77.285656224</v>
      </c>
      <c r="K519" s="18" t="n">
        <f aca="false">$C$492*(1+Inputs!$C$26)^(K$498-1)</f>
        <v>78.83136934848</v>
      </c>
      <c r="L519" s="18" t="n">
        <f aca="false">$C$492*(1+Inputs!$C$26)^(L$498-1)</f>
        <v>80.4079967354496</v>
      </c>
      <c r="M519" s="18" t="n">
        <f aca="false">$C$492*(1+Inputs!$C$26)^(M$498-1)</f>
        <v>82.0161566701586</v>
      </c>
      <c r="N519" s="18" t="n">
        <f aca="false">$C$492*(1+Inputs!$C$26)^(N$498-1)</f>
        <v>83.6564798035618</v>
      </c>
    </row>
    <row r="520" customFormat="false" ht="15" hidden="false" customHeight="false" outlineLevel="0" collapsed="false">
      <c r="B520" s="9" t="s">
        <v>91</v>
      </c>
      <c r="E520" s="18" t="n">
        <f aca="false">E517*E519*12/1000000</f>
        <v>19.5615</v>
      </c>
      <c r="F520" s="18" t="n">
        <f aca="false">F517*F519*12/1000000</f>
        <v>25.54335</v>
      </c>
      <c r="G520" s="18" t="n">
        <f aca="false">G517*G519*12/1000000</f>
        <v>32.6415096</v>
      </c>
      <c r="H520" s="18" t="n">
        <f aca="false">H517*H519*12/1000000</f>
        <v>39.211104996</v>
      </c>
      <c r="I520" s="18" t="n">
        <f aca="false">I517*I519*12/1000000</f>
        <v>43.9846308216</v>
      </c>
      <c r="J520" s="18" t="n">
        <f aca="false">J517*J519*12/1000000</f>
        <v>47.5770499714944</v>
      </c>
      <c r="K520" s="18" t="n">
        <f aca="false">K517*K519*12/1000000</f>
        <v>50.124926200231</v>
      </c>
      <c r="L520" s="18" t="n">
        <f aca="false">L517*L519*12/1000000</f>
        <v>51.8872802933856</v>
      </c>
      <c r="M520" s="18" t="n">
        <f aca="false">M517*M519*12/1000000</f>
        <v>53.1464695222628</v>
      </c>
      <c r="N520" s="18" t="n">
        <f aca="false">N517*N519*12/1000000</f>
        <v>54.209398912708</v>
      </c>
    </row>
    <row r="521" customFormat="false" ht="15" hidden="false" customHeight="false" outlineLevel="0" collapsed="false">
      <c r="B521" s="9" t="s">
        <v>92</v>
      </c>
      <c r="E521" s="18" t="n">
        <f aca="false">E517*$C$493*(1+Inputs!$C$31)^(E$498-1)*12/1000000</f>
        <v>5.0301</v>
      </c>
      <c r="F521" s="18" t="n">
        <f aca="false">F517*$C$493*(1+Inputs!$C$31)^(F$498-1)*12/1000000</f>
        <v>6.6004875</v>
      </c>
      <c r="G521" s="18" t="n">
        <f aca="false">G517*$C$493*(1+Inputs!$C$31)^(G$498-1)*12/1000000</f>
        <v>8.47602225</v>
      </c>
      <c r="H521" s="18" t="n">
        <f aca="false">H517*$C$493*(1+Inputs!$C$31)^(H$498-1)*12/1000000</f>
        <v>10.2318608953125</v>
      </c>
      <c r="I521" s="18" t="n">
        <f aca="false">I517*$C$493*(1+Inputs!$C$31)^(I$498-1)*12/1000000</f>
        <v>11.5337408941406</v>
      </c>
      <c r="J521" s="18" t="n">
        <f aca="false">J517*$C$493*(1+Inputs!$C$31)^(J$498-1)*12/1000000</f>
        <v>12.5369081253984</v>
      </c>
      <c r="K521" s="18" t="n">
        <f aca="false">K517*$C$493*(1+Inputs!$C$31)^(K$498-1)*12/1000000</f>
        <v>13.273039079472</v>
      </c>
      <c r="L521" s="18" t="n">
        <f aca="false">L517*$C$493*(1+Inputs!$C$31)^(L$498-1)*12/1000000</f>
        <v>13.8070605031578</v>
      </c>
      <c r="M521" s="18" t="n">
        <f aca="false">M517*$C$493*(1+Inputs!$C$31)^(M$498-1)*12/1000000</f>
        <v>14.2114513965557</v>
      </c>
      <c r="N521" s="18" t="n">
        <f aca="false">N517*$C$493*(1+Inputs!$C$31)^(N$498-1)*12/1000000</f>
        <v>14.5667376814696</v>
      </c>
    </row>
    <row r="522" customFormat="false" ht="15" hidden="false" customHeight="false" outlineLevel="0" collapsed="false">
      <c r="B522" s="9" t="s">
        <v>93</v>
      </c>
      <c r="E522" s="18" t="n">
        <f aca="false">E516*Inputs!$C$29*(1+Inputs!$C$31)^(E$498-1)*12/1000000</f>
        <v>2.52</v>
      </c>
      <c r="F522" s="18" t="n">
        <f aca="false">F516*Inputs!$C$29*(1+Inputs!$C$31)^(F$498-1)*12/1000000</f>
        <v>3.321</v>
      </c>
      <c r="G522" s="18" t="n">
        <f aca="false">G516*Inputs!$C$29*(1+Inputs!$C$31)^(G$498-1)*12/1000000</f>
        <v>4.160475</v>
      </c>
      <c r="H522" s="18" t="n">
        <f aca="false">H516*Inputs!$C$29*(1+Inputs!$C$31)^(H$498-1)*12/1000000</f>
        <v>4.6521675</v>
      </c>
      <c r="I522" s="18" t="n">
        <f aca="false">I516*Inputs!$C$29*(1+Inputs!$C$31)^(I$498-1)*12/1000000</f>
        <v>4.7684716875</v>
      </c>
      <c r="J522" s="18" t="n">
        <f aca="false">J516*Inputs!$C$29*(1+Inputs!$C$31)^(J$498-1)*12/1000000</f>
        <v>4.8876834796875</v>
      </c>
      <c r="K522" s="18" t="n">
        <f aca="false">K516*Inputs!$C$29*(1+Inputs!$C$31)^(K$498-1)*12/1000000</f>
        <v>5.00987556667969</v>
      </c>
      <c r="L522" s="18" t="n">
        <f aca="false">L516*Inputs!$C$29*(1+Inputs!$C$31)^(L$498-1)*12/1000000</f>
        <v>5.13512245584668</v>
      </c>
      <c r="M522" s="18" t="n">
        <f aca="false">M516*Inputs!$C$29*(1+Inputs!$C$31)^(M$498-1)*12/1000000</f>
        <v>5.26350051724284</v>
      </c>
      <c r="N522" s="18" t="n">
        <f aca="false">N516*Inputs!$C$29*(1+Inputs!$C$31)^(N$498-1)*12/1000000</f>
        <v>5.39508803017391</v>
      </c>
    </row>
    <row r="523" customFormat="false" ht="15" hidden="false" customHeight="false" outlineLevel="0" collapsed="false">
      <c r="B523" s="9" t="s">
        <v>94</v>
      </c>
      <c r="E523" s="18" t="n">
        <f aca="false">$C$494*(1+Inputs!$C$32)^(E$498-1)</f>
        <v>4</v>
      </c>
      <c r="F523" s="18" t="n">
        <f aca="false">$C$494*(1+Inputs!$C$32)^(F$498-1)</f>
        <v>4.12</v>
      </c>
      <c r="G523" s="18" t="n">
        <f aca="false">$C$494*(1+Inputs!$C$32)^(G$498-1)</f>
        <v>4.2436</v>
      </c>
      <c r="H523" s="18" t="n">
        <f aca="false">$C$494*(1+Inputs!$C$32)^(H$498-1)</f>
        <v>4.370908</v>
      </c>
      <c r="I523" s="18" t="n">
        <f aca="false">$C$494*(1+Inputs!$C$32)^(I$498-1)</f>
        <v>4.50203524</v>
      </c>
      <c r="J523" s="18" t="n">
        <f aca="false">$C$494*(1+Inputs!$C$32)^(J$498-1)</f>
        <v>4.6370962972</v>
      </c>
      <c r="K523" s="18" t="n">
        <f aca="false">$C$494*(1+Inputs!$C$32)^(K$498-1)</f>
        <v>4.776209186116</v>
      </c>
      <c r="L523" s="18" t="n">
        <f aca="false">$C$494*(1+Inputs!$C$32)^(L$498-1)</f>
        <v>4.91949546169948</v>
      </c>
      <c r="M523" s="18" t="n">
        <f aca="false">$C$494*(1+Inputs!$C$32)^(M$498-1)</f>
        <v>5.06708032555047</v>
      </c>
      <c r="N523" s="18" t="n">
        <f aca="false">$C$494*(1+Inputs!$C$32)^(N$498-1)</f>
        <v>5.21909273531698</v>
      </c>
    </row>
    <row r="524" customFormat="false" ht="15" hidden="false" customHeight="false" outlineLevel="0" collapsed="false">
      <c r="B524" s="26" t="s">
        <v>95</v>
      </c>
      <c r="E524" s="27" t="n">
        <f aca="false">E520-E521-E522-E523</f>
        <v>8.0114</v>
      </c>
      <c r="F524" s="27" t="n">
        <f aca="false">F520-F521-F522-F523</f>
        <v>11.5018625</v>
      </c>
      <c r="G524" s="27" t="n">
        <f aca="false">G520-G521-G522-G523</f>
        <v>15.76141235</v>
      </c>
      <c r="H524" s="27" t="n">
        <f aca="false">H520-H521-H522-H523</f>
        <v>19.9561686006875</v>
      </c>
      <c r="I524" s="27" t="n">
        <f aca="false">I520-I521-I522-I523</f>
        <v>23.1803829999594</v>
      </c>
      <c r="J524" s="27" t="n">
        <f aca="false">J520-J521-J522-J523</f>
        <v>25.5153620692085</v>
      </c>
      <c r="K524" s="27" t="n">
        <f aca="false">K520-K521-K522-K523</f>
        <v>27.0658023679633</v>
      </c>
      <c r="L524" s="27" t="n">
        <f aca="false">L520-L521-L522-L523</f>
        <v>28.0256018726817</v>
      </c>
      <c r="M524" s="27" t="n">
        <f aca="false">M520-M521-M522-M523</f>
        <v>28.6044372829138</v>
      </c>
      <c r="N524" s="27" t="n">
        <f aca="false">N520-N521-N522-N523</f>
        <v>29.0284804657476</v>
      </c>
    </row>
    <row r="525" customFormat="false" ht="15" hidden="false" customHeight="false" outlineLevel="0" collapsed="false">
      <c r="B525" s="9" t="s">
        <v>96</v>
      </c>
      <c r="E525" s="25" t="n">
        <f aca="false">E514-D514</f>
        <v>6075</v>
      </c>
      <c r="F525" s="25" t="n">
        <f aca="false">F514-E514</f>
        <v>6975</v>
      </c>
      <c r="G525" s="25" t="n">
        <f aca="false">G514-F514</f>
        <v>8100</v>
      </c>
      <c r="H525" s="25" t="n">
        <f aca="false">H514-G514</f>
        <v>5175</v>
      </c>
      <c r="I525" s="25" t="n">
        <f aca="false">I514-H514</f>
        <v>3600</v>
      </c>
      <c r="J525" s="25" t="n">
        <f aca="false">J514-I514</f>
        <v>2250</v>
      </c>
      <c r="K525" s="25" t="n">
        <f aca="false">K514-J514</f>
        <v>1125</v>
      </c>
      <c r="L525" s="25" t="n">
        <f aca="false">L514-K514</f>
        <v>450</v>
      </c>
      <c r="M525" s="25" t="n">
        <f aca="false">M514-L514</f>
        <v>0</v>
      </c>
      <c r="N525" s="25" t="n">
        <f aca="false">N514-M514</f>
        <v>0</v>
      </c>
    </row>
    <row r="526" customFormat="false" ht="15" hidden="false" customHeight="false" outlineLevel="0" collapsed="false">
      <c r="B526" s="9" t="s">
        <v>97</v>
      </c>
      <c r="E526" s="25" t="n">
        <f aca="false">E517*$C$495*12</f>
        <v>3632.85</v>
      </c>
      <c r="F526" s="25" t="n">
        <f aca="false">F517*$C$495*12</f>
        <v>4650.75</v>
      </c>
      <c r="G526" s="25" t="n">
        <f aca="false">G517*$C$495*12</f>
        <v>5826.6</v>
      </c>
      <c r="H526" s="25" t="n">
        <f aca="false">H517*$C$495*12</f>
        <v>6862.05</v>
      </c>
      <c r="I526" s="25" t="n">
        <f aca="false">I517*$C$495*12</f>
        <v>7546.5</v>
      </c>
      <c r="J526" s="25" t="n">
        <f aca="false">J517*$C$495*12</f>
        <v>8002.8</v>
      </c>
      <c r="K526" s="25" t="n">
        <f aca="false">K517*$C$495*12</f>
        <v>8266.05</v>
      </c>
      <c r="L526" s="25" t="n">
        <f aca="false">L517*$C$495*12</f>
        <v>8388.9</v>
      </c>
      <c r="M526" s="25" t="n">
        <f aca="false">M517*$C$495*12</f>
        <v>8424</v>
      </c>
      <c r="N526" s="25" t="n">
        <f aca="false">N517*$C$495*12</f>
        <v>8424</v>
      </c>
    </row>
    <row r="527" customFormat="false" ht="15" hidden="false" customHeight="false" outlineLevel="0" collapsed="false">
      <c r="B527" s="9" t="s">
        <v>98</v>
      </c>
      <c r="E527" s="25" t="n">
        <f aca="false">E525+E526</f>
        <v>9707.85</v>
      </c>
      <c r="F527" s="25" t="n">
        <f aca="false">F525+F526</f>
        <v>11625.75</v>
      </c>
      <c r="G527" s="25" t="n">
        <f aca="false">G525+G526</f>
        <v>13926.6</v>
      </c>
      <c r="H527" s="25" t="n">
        <f aca="false">H525+H526</f>
        <v>12037.05</v>
      </c>
      <c r="I527" s="25" t="n">
        <f aca="false">I525+I526</f>
        <v>11146.5</v>
      </c>
      <c r="J527" s="25" t="n">
        <f aca="false">J525+J526</f>
        <v>10252.8</v>
      </c>
      <c r="K527" s="25" t="n">
        <f aca="false">K525+K526</f>
        <v>9391.05</v>
      </c>
      <c r="L527" s="25" t="n">
        <f aca="false">L525+L526</f>
        <v>8838.9</v>
      </c>
      <c r="M527" s="25" t="n">
        <f aca="false">M525+M526</f>
        <v>8424</v>
      </c>
      <c r="N527" s="25" t="n">
        <f aca="false">N525+N526</f>
        <v>8424</v>
      </c>
    </row>
    <row r="528" customFormat="false" ht="15" hidden="false" customHeight="false" outlineLevel="0" collapsed="false">
      <c r="B528" s="9" t="s">
        <v>99</v>
      </c>
      <c r="E528" s="28" t="n">
        <f aca="false">(1+Inputs!$C$12)^(E$498-1)</f>
        <v>1</v>
      </c>
      <c r="F528" s="28" t="n">
        <f aca="false">(1+Inputs!$C$12)^(F$498-1)</f>
        <v>1.03</v>
      </c>
      <c r="G528" s="28" t="n">
        <f aca="false">(1+Inputs!$C$12)^(G$498-1)</f>
        <v>1.0609</v>
      </c>
      <c r="H528" s="28" t="n">
        <f aca="false">(1+Inputs!$C$12)^(H$498-1)</f>
        <v>1.092727</v>
      </c>
      <c r="I528" s="28" t="n">
        <f aca="false">(1+Inputs!$C$12)^(I$498-1)</f>
        <v>1.12550881</v>
      </c>
      <c r="J528" s="28" t="n">
        <f aca="false">(1+Inputs!$C$12)^(J$498-1)</f>
        <v>1.1592740743</v>
      </c>
      <c r="K528" s="28" t="n">
        <f aca="false">(1+Inputs!$C$12)^(K$498-1)</f>
        <v>1.194052296529</v>
      </c>
      <c r="L528" s="28" t="n">
        <f aca="false">(1+Inputs!$C$12)^(L$498-1)</f>
        <v>1.22987386542487</v>
      </c>
      <c r="M528" s="28" t="n">
        <f aca="false">(1+Inputs!$C$12)^(M$498-1)</f>
        <v>1.26677008138762</v>
      </c>
      <c r="N528" s="28" t="n">
        <f aca="false">(1+Inputs!$C$12)^(N$498-1)</f>
        <v>1.30477318382925</v>
      </c>
    </row>
    <row r="529" customFormat="false" ht="15" hidden="false" customHeight="false" outlineLevel="0" collapsed="false">
      <c r="B529" s="9" t="s">
        <v>100</v>
      </c>
      <c r="E529" s="18" t="n">
        <f aca="false">E515*$C$496*E528/1000000</f>
        <v>19</v>
      </c>
      <c r="F529" s="18" t="n">
        <f aca="false">F515*$C$496*F528/1000000</f>
        <v>19.57</v>
      </c>
      <c r="G529" s="18" t="n">
        <f aca="false">G515*$C$496*G528/1000000</f>
        <v>20.1571</v>
      </c>
      <c r="H529" s="18" t="n">
        <f aca="false">H515*$C$496*H528/1000000</f>
        <v>0</v>
      </c>
      <c r="I529" s="18" t="n">
        <f aca="false">I515*$C$496*I528/1000000</f>
        <v>0</v>
      </c>
      <c r="J529" s="18" t="n">
        <f aca="false">J515*$C$496*J528/1000000</f>
        <v>0</v>
      </c>
      <c r="K529" s="18" t="n">
        <f aca="false">K515*$C$496*K528/1000000</f>
        <v>0</v>
      </c>
      <c r="L529" s="18" t="n">
        <f aca="false">L515*$C$496*L528/1000000</f>
        <v>0</v>
      </c>
      <c r="M529" s="18" t="n">
        <f aca="false">M515*$C$496*M528/1000000</f>
        <v>0</v>
      </c>
      <c r="N529" s="18" t="n">
        <f aca="false">N515*$C$496*N528/1000000</f>
        <v>0</v>
      </c>
    </row>
    <row r="530" customFormat="false" ht="15" hidden="false" customHeight="false" outlineLevel="0" collapsed="false">
      <c r="B530" s="9" t="s">
        <v>101</v>
      </c>
      <c r="E530" s="18" t="n">
        <f aca="false">(MAX(E525,0)*Inputs!$C$13+E526*Inputs!$C$14)*E528/1000000</f>
        <v>4.97907</v>
      </c>
      <c r="F530" s="18" t="n">
        <f aca="false">(MAX(F525,0)*Inputs!$C$13+F526*Inputs!$C$14)*F528/1000000</f>
        <v>5.9870295</v>
      </c>
      <c r="G530" s="18" t="n">
        <f aca="false">(MAX(G525,0)*Inputs!$C$13+G526*Inputs!$C$14)*G528/1000000</f>
        <v>7.251590988</v>
      </c>
      <c r="H530" s="18" t="n">
        <f aca="false">(MAX(H525,0)*Inputs!$C$13+H526*Inputs!$C$14)*H528/1000000</f>
        <v>5.45807301957</v>
      </c>
      <c r="I530" s="18" t="n">
        <f aca="false">(MAX(I525,0)*Inputs!$C$13+I526*Inputs!$C$14)*I528/1000000</f>
        <v>4.535012648133</v>
      </c>
      <c r="J530" s="18" t="n">
        <f aca="false">(MAX(J525,0)*Inputs!$C$13+J526*Inputs!$C$14)*J528/1000000</f>
        <v>3.68134437938411</v>
      </c>
      <c r="K530" s="18" t="n">
        <f aca="false">(MAX(K525,0)*Inputs!$C$13+K526*Inputs!$C$14)*K528/1000000</f>
        <v>2.9143353806613</v>
      </c>
      <c r="L530" s="18" t="n">
        <f aca="false">(MAX(L525,0)*Inputs!$C$13+L526*Inputs!$C$14)*L528/1000000</f>
        <v>2.45086804154137</v>
      </c>
      <c r="M530" s="18" t="n">
        <f aca="false">(MAX(M525,0)*Inputs!$C$13+M526*Inputs!$C$14)*M528/1000000</f>
        <v>2.13425423312186</v>
      </c>
      <c r="N530" s="18" t="n">
        <f aca="false">(MAX(N525,0)*Inputs!$C$13+N526*Inputs!$C$14)*N528/1000000</f>
        <v>2.19828186011551</v>
      </c>
    </row>
    <row r="531" customFormat="false" ht="15" hidden="false" customHeight="false" outlineLevel="0" collapsed="false">
      <c r="B531" s="9" t="s">
        <v>102</v>
      </c>
      <c r="E531" s="18" t="n">
        <f aca="false">E513*Inputs!$C$15*E528/1000000</f>
        <v>1.2</v>
      </c>
      <c r="F531" s="18" t="n">
        <f aca="false">F513*Inputs!$C$15*F528/1000000</f>
        <v>1.545</v>
      </c>
      <c r="G531" s="18" t="n">
        <f aca="false">G513*Inputs!$C$15*G528/1000000</f>
        <v>1.90962</v>
      </c>
      <c r="H531" s="18" t="n">
        <f aca="false">H513*Inputs!$C$15*H528/1000000</f>
        <v>1.9669086</v>
      </c>
      <c r="I531" s="18" t="n">
        <f aca="false">I513*Inputs!$C$15*I528/1000000</f>
        <v>2.025915858</v>
      </c>
      <c r="J531" s="18" t="n">
        <f aca="false">J513*Inputs!$C$15*J528/1000000</f>
        <v>2.08669333374</v>
      </c>
      <c r="K531" s="18" t="n">
        <f aca="false">K513*Inputs!$C$15*K528/1000000</f>
        <v>2.1492941337522</v>
      </c>
      <c r="L531" s="18" t="n">
        <f aca="false">L513*Inputs!$C$15*L528/1000000</f>
        <v>2.21377295776477</v>
      </c>
      <c r="M531" s="18" t="n">
        <f aca="false">M513*Inputs!$C$15*M528/1000000</f>
        <v>2.28018614649771</v>
      </c>
      <c r="N531" s="18" t="n">
        <f aca="false">N513*Inputs!$C$15*N528/1000000</f>
        <v>2.34859173089264</v>
      </c>
    </row>
    <row r="532" customFormat="false" ht="15" hidden="false" customHeight="false" outlineLevel="0" collapsed="false">
      <c r="B532" s="26" t="s">
        <v>103</v>
      </c>
      <c r="E532" s="27" t="n">
        <f aca="false">E524-E529-E530-E531</f>
        <v>-17.16767</v>
      </c>
      <c r="F532" s="27" t="n">
        <f aca="false">F524-F529-F530-F531</f>
        <v>-15.600167</v>
      </c>
      <c r="G532" s="27" t="n">
        <f aca="false">G524-G529-G530-G531</f>
        <v>-13.556898638</v>
      </c>
      <c r="H532" s="27" t="n">
        <f aca="false">H524-H529-H530-H531</f>
        <v>12.5311869811175</v>
      </c>
      <c r="I532" s="27" t="n">
        <f aca="false">I524-I529-I530-I531</f>
        <v>16.6194544938264</v>
      </c>
      <c r="J532" s="27" t="n">
        <f aca="false">J524-J529-J530-J531</f>
        <v>19.7473243560844</v>
      </c>
      <c r="K532" s="27" t="n">
        <f aca="false">K524-K529-K530-K531</f>
        <v>22.0021728535498</v>
      </c>
      <c r="L532" s="27" t="n">
        <f aca="false">L524-L529-L530-L531</f>
        <v>23.3609608733756</v>
      </c>
      <c r="M532" s="27" t="n">
        <f aca="false">M524-M529-M530-M531</f>
        <v>24.1899969032942</v>
      </c>
      <c r="N532" s="27" t="n">
        <f aca="false">N524-N529-N530-N531</f>
        <v>24.4816068747394</v>
      </c>
    </row>
    <row r="533" customFormat="false" ht="15" hidden="false" customHeight="false" outlineLevel="0" collapsed="false">
      <c r="B533" s="9" t="s">
        <v>104</v>
      </c>
      <c r="C533" s="18" t="n">
        <f aca="false">Inputs!$C$42*(1+Inputs!$C$43)</f>
        <v>132.6</v>
      </c>
    </row>
    <row r="534" customFormat="false" ht="15" hidden="false" customHeight="false" outlineLevel="0" collapsed="false">
      <c r="B534" s="26" t="s">
        <v>105</v>
      </c>
      <c r="C534" s="27" t="n">
        <f aca="false">N524*$C$497*(1-Inputs!$C$45)</f>
        <v>400.302745622659</v>
      </c>
    </row>
    <row r="535" customFormat="false" ht="15" hidden="false" customHeight="false" outlineLevel="0" collapsed="false">
      <c r="B535" s="26" t="s">
        <v>106</v>
      </c>
      <c r="D535" s="27" t="n">
        <f aca="false">-$C$533</f>
        <v>-132.6</v>
      </c>
      <c r="E535" s="27" t="n">
        <f aca="false">E532</f>
        <v>-17.16767</v>
      </c>
      <c r="F535" s="27" t="n">
        <f aca="false">F532</f>
        <v>-15.600167</v>
      </c>
      <c r="G535" s="27" t="n">
        <f aca="false">G532</f>
        <v>-13.556898638</v>
      </c>
      <c r="H535" s="27" t="n">
        <f aca="false">H532</f>
        <v>12.5311869811175</v>
      </c>
      <c r="I535" s="27" t="n">
        <f aca="false">I532</f>
        <v>16.6194544938264</v>
      </c>
      <c r="J535" s="27" t="n">
        <f aca="false">J532</f>
        <v>19.7473243560844</v>
      </c>
      <c r="K535" s="27" t="n">
        <f aca="false">K532</f>
        <v>22.0021728535498</v>
      </c>
      <c r="L535" s="27" t="n">
        <f aca="false">L532</f>
        <v>23.3609608733756</v>
      </c>
      <c r="M535" s="27" t="n">
        <f aca="false">M532</f>
        <v>24.1899969032942</v>
      </c>
      <c r="N535" s="27" t="n">
        <f aca="false">N532+$C$534</f>
        <v>424.784352497398</v>
      </c>
    </row>
    <row r="537" customFormat="false" ht="15" hidden="false" customHeight="false" outlineLevel="0" collapsed="false">
      <c r="B537" s="26" t="s">
        <v>107</v>
      </c>
      <c r="C537" s="29" t="n">
        <f aca="false">IRR(D535:N535,0.08)</f>
        <v>0.136191366256285</v>
      </c>
    </row>
    <row r="538" customFormat="false" ht="15" hidden="false" customHeight="false" outlineLevel="0" collapsed="false">
      <c r="B538" s="9" t="s">
        <v>108</v>
      </c>
      <c r="C538" s="30" t="n">
        <f aca="false">SUMIF(D535:N535,"&gt;0")/-SUMIF(D535:N535,"&lt;0")</f>
        <v>3.03611150812439</v>
      </c>
    </row>
    <row r="539" customFormat="false" ht="15" hidden="false" customHeight="false" outlineLevel="0" collapsed="false">
      <c r="B539" s="9" t="s">
        <v>109</v>
      </c>
      <c r="C539" s="18" t="n">
        <f aca="false">SUM(E529:N529)</f>
        <v>58.7271</v>
      </c>
    </row>
    <row r="540" customFormat="false" ht="15" hidden="false" customHeight="false" outlineLevel="0" collapsed="false">
      <c r="B540" s="9" t="s">
        <v>110</v>
      </c>
      <c r="C540" s="18" t="n">
        <f aca="false">N524</f>
        <v>29.0284804657476</v>
      </c>
    </row>
    <row r="541" customFormat="false" ht="15" hidden="false" customHeight="false" outlineLevel="0" collapsed="false">
      <c r="B541" s="9" t="s">
        <v>111</v>
      </c>
      <c r="C541" s="17" t="n">
        <f aca="false">N518</f>
        <v>0.45</v>
      </c>
    </row>
    <row r="543" customFormat="false" ht="15" hidden="false" customHeight="false" outlineLevel="0" collapsed="false">
      <c r="B543" s="7" t="s">
        <v>143</v>
      </c>
      <c r="C543" s="8"/>
      <c r="D543" s="8"/>
      <c r="E543" s="8"/>
      <c r="F543" s="8"/>
      <c r="G543" s="8"/>
      <c r="H543" s="8"/>
      <c r="I543" s="8"/>
      <c r="J543" s="8"/>
      <c r="K543" s="8"/>
      <c r="L543" s="8"/>
      <c r="M543" s="8"/>
      <c r="N543" s="8"/>
    </row>
    <row r="544" customFormat="false" ht="15" hidden="false" customHeight="false" outlineLevel="0" collapsed="false">
      <c r="B544" s="9" t="s">
        <v>50</v>
      </c>
      <c r="C544" s="13" t="n">
        <v>0.45</v>
      </c>
    </row>
    <row r="545" customFormat="false" ht="15" hidden="false" customHeight="false" outlineLevel="0" collapsed="false">
      <c r="B545" s="9" t="s">
        <v>64</v>
      </c>
      <c r="C545" s="18" t="n">
        <f aca="false">Inputs!$C$25</f>
        <v>70</v>
      </c>
    </row>
    <row r="546" customFormat="false" ht="15" hidden="false" customHeight="false" outlineLevel="0" collapsed="false">
      <c r="B546" s="9" t="s">
        <v>65</v>
      </c>
      <c r="C546" s="18" t="n">
        <f aca="false">Inputs!$C$28</f>
        <v>18</v>
      </c>
    </row>
    <row r="547" customFormat="false" ht="15" hidden="false" customHeight="false" outlineLevel="0" collapsed="false">
      <c r="B547" s="9" t="s">
        <v>66</v>
      </c>
      <c r="C547" s="18" t="n">
        <f aca="false">Inputs!$C$30</f>
        <v>4</v>
      </c>
    </row>
    <row r="548" customFormat="false" ht="15" hidden="false" customHeight="false" outlineLevel="0" collapsed="false">
      <c r="B548" s="9" t="s">
        <v>67</v>
      </c>
      <c r="C548" s="19" t="n">
        <f aca="false">Inputs!$C$27</f>
        <v>0.013</v>
      </c>
    </row>
    <row r="549" customFormat="false" ht="15" hidden="false" customHeight="false" outlineLevel="0" collapsed="false">
      <c r="B549" s="9" t="s">
        <v>68</v>
      </c>
      <c r="C549" s="12" t="n">
        <v>1150</v>
      </c>
    </row>
    <row r="550" customFormat="false" ht="15" hidden="false" customHeight="false" outlineLevel="0" collapsed="false">
      <c r="B550" s="9" t="s">
        <v>57</v>
      </c>
      <c r="C550" s="21" t="n">
        <f aca="false">Inputs!$C$44</f>
        <v>14</v>
      </c>
    </row>
    <row r="551" customFormat="false" ht="15" hidden="false" customHeight="false" outlineLevel="0" collapsed="false">
      <c r="B551" s="22" t="s">
        <v>69</v>
      </c>
      <c r="C551" s="23" t="s">
        <v>70</v>
      </c>
      <c r="D551" s="23" t="n">
        <v>0</v>
      </c>
      <c r="E551" s="23" t="n">
        <v>1</v>
      </c>
      <c r="F551" s="23" t="n">
        <v>2</v>
      </c>
      <c r="G551" s="23" t="n">
        <v>3</v>
      </c>
      <c r="H551" s="23" t="n">
        <v>4</v>
      </c>
      <c r="I551" s="23" t="n">
        <v>5</v>
      </c>
      <c r="J551" s="23" t="n">
        <v>6</v>
      </c>
      <c r="K551" s="23" t="n">
        <v>7</v>
      </c>
      <c r="L551" s="23" t="n">
        <v>8</v>
      </c>
      <c r="M551" s="23" t="n">
        <v>9</v>
      </c>
      <c r="N551" s="23" t="n">
        <v>10</v>
      </c>
    </row>
    <row r="552" customFormat="false" ht="15" hidden="false" customHeight="false" outlineLevel="0" collapsed="false">
      <c r="B552" s="9" t="s">
        <v>71</v>
      </c>
      <c r="C552" s="24" t="n">
        <f aca="false">1-Inputs!$C$7</f>
        <v>-2</v>
      </c>
      <c r="D552" s="25" t="n">
        <f aca="false">IF($C552&lt;=D$551,Inputs!$C$6,0)</f>
        <v>60000</v>
      </c>
      <c r="E552" s="25" t="n">
        <f aca="false">IF($C552&lt;=E$551,Inputs!$C$6,0)</f>
        <v>60000</v>
      </c>
      <c r="F552" s="25" t="n">
        <f aca="false">IF($C552&lt;=F$551,Inputs!$C$6,0)</f>
        <v>60000</v>
      </c>
      <c r="G552" s="25" t="n">
        <f aca="false">IF($C552&lt;=G$551,Inputs!$C$6,0)</f>
        <v>60000</v>
      </c>
      <c r="H552" s="25" t="n">
        <f aca="false">IF($C552&lt;=H$551,Inputs!$C$6,0)</f>
        <v>60000</v>
      </c>
      <c r="I552" s="25" t="n">
        <f aca="false">IF($C552&lt;=I$551,Inputs!$C$6,0)</f>
        <v>60000</v>
      </c>
      <c r="J552" s="25" t="n">
        <f aca="false">IF($C552&lt;=J$551,Inputs!$C$6,0)</f>
        <v>60000</v>
      </c>
      <c r="K552" s="25" t="n">
        <f aca="false">IF($C552&lt;=K$551,Inputs!$C$6,0)</f>
        <v>60000</v>
      </c>
      <c r="L552" s="25" t="n">
        <f aca="false">IF($C552&lt;=L$551,Inputs!$C$6,0)</f>
        <v>60000</v>
      </c>
      <c r="M552" s="25" t="n">
        <f aca="false">IF($C552&lt;=M$551,Inputs!$C$6,0)</f>
        <v>60000</v>
      </c>
      <c r="N552" s="25" t="n">
        <f aca="false">IF($C552&lt;=N$551,Inputs!$C$6,0)</f>
        <v>60000</v>
      </c>
    </row>
    <row r="553" customFormat="false" ht="15" hidden="false" customHeight="false" outlineLevel="0" collapsed="false">
      <c r="B553" s="9" t="s">
        <v>72</v>
      </c>
      <c r="D553" s="17" t="n">
        <f aca="false">IF($C552&lt;=D$551,IF(D$551-$C552+1&lt;=0,0,$C$544*INDEX(Inputs!$C$19:$C$24,MIN(D$551-$C552+1,6))),0)</f>
        <v>0.3375</v>
      </c>
      <c r="E553" s="17" t="n">
        <f aca="false">IF($C552&lt;=E$551,IF(E$551-$C552+1&lt;=0,0,$C$544*INDEX(Inputs!$C$19:$C$24,MIN(E$551-$C552+1,6))),0)</f>
        <v>0.39375</v>
      </c>
      <c r="F553" s="17" t="n">
        <f aca="false">IF($C552&lt;=F$551,IF(F$551-$C552+1&lt;=0,0,$C$544*INDEX(Inputs!$C$19:$C$24,MIN(F$551-$C552+1,6))),0)</f>
        <v>0.4275</v>
      </c>
      <c r="G553" s="17" t="n">
        <f aca="false">IF($C552&lt;=G$551,IF(G$551-$C552+1&lt;=0,0,$C$544*INDEX(Inputs!$C$19:$C$24,MIN(G$551-$C552+1,6))),0)</f>
        <v>0.45</v>
      </c>
      <c r="H553" s="17" t="n">
        <f aca="false">IF($C552&lt;=H$551,IF(H$551-$C552+1&lt;=0,0,$C$544*INDEX(Inputs!$C$19:$C$24,MIN(H$551-$C552+1,6))),0)</f>
        <v>0.45</v>
      </c>
      <c r="I553" s="17" t="n">
        <f aca="false">IF($C552&lt;=I$551,IF(I$551-$C552+1&lt;=0,0,$C$544*INDEX(Inputs!$C$19:$C$24,MIN(I$551-$C552+1,6))),0)</f>
        <v>0.45</v>
      </c>
      <c r="J553" s="17" t="n">
        <f aca="false">IF($C552&lt;=J$551,IF(J$551-$C552+1&lt;=0,0,$C$544*INDEX(Inputs!$C$19:$C$24,MIN(J$551-$C552+1,6))),0)</f>
        <v>0.45</v>
      </c>
      <c r="K553" s="17" t="n">
        <f aca="false">IF($C552&lt;=K$551,IF(K$551-$C552+1&lt;=0,0,$C$544*INDEX(Inputs!$C$19:$C$24,MIN(K$551-$C552+1,6))),0)</f>
        <v>0.45</v>
      </c>
      <c r="L553" s="17" t="n">
        <f aca="false">IF($C552&lt;=L$551,IF(L$551-$C552+1&lt;=0,0,$C$544*INDEX(Inputs!$C$19:$C$24,MIN(L$551-$C552+1,6))),0)</f>
        <v>0.45</v>
      </c>
      <c r="M553" s="17" t="n">
        <f aca="false">IF($C552&lt;=M$551,IF(M$551-$C552+1&lt;=0,0,$C$544*INDEX(Inputs!$C$19:$C$24,MIN(M$551-$C552+1,6))),0)</f>
        <v>0.45</v>
      </c>
      <c r="N553" s="17" t="n">
        <f aca="false">IF($C552&lt;=N$551,IF(N$551-$C552+1&lt;=0,0,$C$544*INDEX(Inputs!$C$19:$C$24,MIN(N$551-$C552+1,6))),0)</f>
        <v>0.45</v>
      </c>
    </row>
    <row r="554" customFormat="false" ht="15" hidden="false" customHeight="false" outlineLevel="0" collapsed="false">
      <c r="B554" s="9" t="s">
        <v>73</v>
      </c>
      <c r="D554" s="25" t="n">
        <f aca="false">D552*D553</f>
        <v>20250</v>
      </c>
      <c r="E554" s="25" t="n">
        <f aca="false">E552*E553</f>
        <v>23625</v>
      </c>
      <c r="F554" s="25" t="n">
        <f aca="false">F552*F553</f>
        <v>25650</v>
      </c>
      <c r="G554" s="25" t="n">
        <f aca="false">G552*G553</f>
        <v>27000</v>
      </c>
      <c r="H554" s="25" t="n">
        <f aca="false">H552*H553</f>
        <v>27000</v>
      </c>
      <c r="I554" s="25" t="n">
        <f aca="false">I552*I553</f>
        <v>27000</v>
      </c>
      <c r="J554" s="25" t="n">
        <f aca="false">J552*J553</f>
        <v>27000</v>
      </c>
      <c r="K554" s="25" t="n">
        <f aca="false">K552*K553</f>
        <v>27000</v>
      </c>
      <c r="L554" s="25" t="n">
        <f aca="false">L552*L553</f>
        <v>27000</v>
      </c>
      <c r="M554" s="25" t="n">
        <f aca="false">M552*M553</f>
        <v>27000</v>
      </c>
      <c r="N554" s="25" t="n">
        <f aca="false">N552*N553</f>
        <v>27000</v>
      </c>
    </row>
    <row r="555" customFormat="false" ht="15" hidden="false" customHeight="false" outlineLevel="0" collapsed="false">
      <c r="B555" s="9" t="s">
        <v>74</v>
      </c>
      <c r="C555" s="24" t="n">
        <f aca="false">1</f>
        <v>1</v>
      </c>
      <c r="D555" s="25" t="n">
        <f aca="false">IF($C555&lt;=D$551,Inputs!$C$8,0)</f>
        <v>0</v>
      </c>
      <c r="E555" s="25" t="n">
        <f aca="false">IF($C555&lt;=E$551,Inputs!$C$8,0)</f>
        <v>20000</v>
      </c>
      <c r="F555" s="25" t="n">
        <f aca="false">IF($C555&lt;=F$551,Inputs!$C$8,0)</f>
        <v>20000</v>
      </c>
      <c r="G555" s="25" t="n">
        <f aca="false">IF($C555&lt;=G$551,Inputs!$C$8,0)</f>
        <v>20000</v>
      </c>
      <c r="H555" s="25" t="n">
        <f aca="false">IF($C555&lt;=H$551,Inputs!$C$8,0)</f>
        <v>20000</v>
      </c>
      <c r="I555" s="25" t="n">
        <f aca="false">IF($C555&lt;=I$551,Inputs!$C$8,0)</f>
        <v>20000</v>
      </c>
      <c r="J555" s="25" t="n">
        <f aca="false">IF($C555&lt;=J$551,Inputs!$C$8,0)</f>
        <v>20000</v>
      </c>
      <c r="K555" s="25" t="n">
        <f aca="false">IF($C555&lt;=K$551,Inputs!$C$8,0)</f>
        <v>20000</v>
      </c>
      <c r="L555" s="25" t="n">
        <f aca="false">IF($C555&lt;=L$551,Inputs!$C$8,0)</f>
        <v>20000</v>
      </c>
      <c r="M555" s="25" t="n">
        <f aca="false">IF($C555&lt;=M$551,Inputs!$C$8,0)</f>
        <v>20000</v>
      </c>
      <c r="N555" s="25" t="n">
        <f aca="false">IF($C555&lt;=N$551,Inputs!$C$8,0)</f>
        <v>20000</v>
      </c>
    </row>
    <row r="556" customFormat="false" ht="15" hidden="false" customHeight="false" outlineLevel="0" collapsed="false">
      <c r="B556" s="9" t="s">
        <v>75</v>
      </c>
      <c r="D556" s="17" t="n">
        <f aca="false">IF($C555&lt;=D$551,IF(D$551-$C555+1&lt;=0,0,$C$544*INDEX(Inputs!$C$19:$C$24,MIN(D$551-$C555+1,6))),0)</f>
        <v>0</v>
      </c>
      <c r="E556" s="17" t="n">
        <f aca="false">IF($C555&lt;=E$551,IF(E$551-$C555+1&lt;=0,0,$C$544*INDEX(Inputs!$C$19:$C$24,MIN(E$551-$C555+1,6))),0)</f>
        <v>0.135</v>
      </c>
      <c r="F556" s="17" t="n">
        <f aca="false">IF($C555&lt;=F$551,IF(F$551-$C555+1&lt;=0,0,$C$544*INDEX(Inputs!$C$19:$C$24,MIN(F$551-$C555+1,6))),0)</f>
        <v>0.2475</v>
      </c>
      <c r="G556" s="17" t="n">
        <f aca="false">IF($C555&lt;=G$551,IF(G$551-$C555+1&lt;=0,0,$C$544*INDEX(Inputs!$C$19:$C$24,MIN(G$551-$C555+1,6))),0)</f>
        <v>0.3375</v>
      </c>
      <c r="H556" s="17" t="n">
        <f aca="false">IF($C555&lt;=H$551,IF(H$551-$C555+1&lt;=0,0,$C$544*INDEX(Inputs!$C$19:$C$24,MIN(H$551-$C555+1,6))),0)</f>
        <v>0.39375</v>
      </c>
      <c r="I556" s="17" t="n">
        <f aca="false">IF($C555&lt;=I$551,IF(I$551-$C555+1&lt;=0,0,$C$544*INDEX(Inputs!$C$19:$C$24,MIN(I$551-$C555+1,6))),0)</f>
        <v>0.4275</v>
      </c>
      <c r="J556" s="17" t="n">
        <f aca="false">IF($C555&lt;=J$551,IF(J$551-$C555+1&lt;=0,0,$C$544*INDEX(Inputs!$C$19:$C$24,MIN(J$551-$C555+1,6))),0)</f>
        <v>0.45</v>
      </c>
      <c r="K556" s="17" t="n">
        <f aca="false">IF($C555&lt;=K$551,IF(K$551-$C555+1&lt;=0,0,$C$544*INDEX(Inputs!$C$19:$C$24,MIN(K$551-$C555+1,6))),0)</f>
        <v>0.45</v>
      </c>
      <c r="L556" s="17" t="n">
        <f aca="false">IF($C555&lt;=L$551,IF(L$551-$C555+1&lt;=0,0,$C$544*INDEX(Inputs!$C$19:$C$24,MIN(L$551-$C555+1,6))),0)</f>
        <v>0.45</v>
      </c>
      <c r="M556" s="17" t="n">
        <f aca="false">IF($C555&lt;=M$551,IF(M$551-$C555+1&lt;=0,0,$C$544*INDEX(Inputs!$C$19:$C$24,MIN(M$551-$C555+1,6))),0)</f>
        <v>0.45</v>
      </c>
      <c r="N556" s="17" t="n">
        <f aca="false">IF($C555&lt;=N$551,IF(N$551-$C555+1&lt;=0,0,$C$544*INDEX(Inputs!$C$19:$C$24,MIN(N$551-$C555+1,6))),0)</f>
        <v>0.45</v>
      </c>
    </row>
    <row r="557" customFormat="false" ht="15" hidden="false" customHeight="false" outlineLevel="0" collapsed="false">
      <c r="B557" s="9" t="s">
        <v>76</v>
      </c>
      <c r="D557" s="25" t="n">
        <f aca="false">D555*D556</f>
        <v>0</v>
      </c>
      <c r="E557" s="25" t="n">
        <f aca="false">E555*E556</f>
        <v>2700</v>
      </c>
      <c r="F557" s="25" t="n">
        <f aca="false">F555*F556</f>
        <v>4950</v>
      </c>
      <c r="G557" s="25" t="n">
        <f aca="false">G555*G556</f>
        <v>6750</v>
      </c>
      <c r="H557" s="25" t="n">
        <f aca="false">H555*H556</f>
        <v>7875</v>
      </c>
      <c r="I557" s="25" t="n">
        <f aca="false">I555*I556</f>
        <v>8550</v>
      </c>
      <c r="J557" s="25" t="n">
        <f aca="false">J555*J556</f>
        <v>9000</v>
      </c>
      <c r="K557" s="25" t="n">
        <f aca="false">K555*K556</f>
        <v>9000</v>
      </c>
      <c r="L557" s="25" t="n">
        <f aca="false">L555*L556</f>
        <v>9000</v>
      </c>
      <c r="M557" s="25" t="n">
        <f aca="false">M555*M556</f>
        <v>9000</v>
      </c>
      <c r="N557" s="25" t="n">
        <f aca="false">N555*N556</f>
        <v>9000</v>
      </c>
    </row>
    <row r="558" customFormat="false" ht="15" hidden="false" customHeight="false" outlineLevel="0" collapsed="false">
      <c r="B558" s="9" t="s">
        <v>77</v>
      </c>
      <c r="C558" s="24" t="n">
        <f aca="false">2</f>
        <v>2</v>
      </c>
      <c r="D558" s="25" t="n">
        <f aca="false">IF($C558&lt;=D$551,Inputs!$C$9,0)</f>
        <v>0</v>
      </c>
      <c r="E558" s="25" t="n">
        <f aca="false">IF($C558&lt;=E$551,Inputs!$C$9,0)</f>
        <v>0</v>
      </c>
      <c r="F558" s="25" t="n">
        <f aca="false">IF($C558&lt;=F$551,Inputs!$C$9,0)</f>
        <v>20000</v>
      </c>
      <c r="G558" s="25" t="n">
        <f aca="false">IF($C558&lt;=G$551,Inputs!$C$9,0)</f>
        <v>20000</v>
      </c>
      <c r="H558" s="25" t="n">
        <f aca="false">IF($C558&lt;=H$551,Inputs!$C$9,0)</f>
        <v>20000</v>
      </c>
      <c r="I558" s="25" t="n">
        <f aca="false">IF($C558&lt;=I$551,Inputs!$C$9,0)</f>
        <v>20000</v>
      </c>
      <c r="J558" s="25" t="n">
        <f aca="false">IF($C558&lt;=J$551,Inputs!$C$9,0)</f>
        <v>20000</v>
      </c>
      <c r="K558" s="25" t="n">
        <f aca="false">IF($C558&lt;=K$551,Inputs!$C$9,0)</f>
        <v>20000</v>
      </c>
      <c r="L558" s="25" t="n">
        <f aca="false">IF($C558&lt;=L$551,Inputs!$C$9,0)</f>
        <v>20000</v>
      </c>
      <c r="M558" s="25" t="n">
        <f aca="false">IF($C558&lt;=M$551,Inputs!$C$9,0)</f>
        <v>20000</v>
      </c>
      <c r="N558" s="25" t="n">
        <f aca="false">IF($C558&lt;=N$551,Inputs!$C$9,0)</f>
        <v>20000</v>
      </c>
    </row>
    <row r="559" customFormat="false" ht="15" hidden="false" customHeight="false" outlineLevel="0" collapsed="false">
      <c r="B559" s="9" t="s">
        <v>78</v>
      </c>
      <c r="D559" s="17" t="n">
        <f aca="false">IF($C558&lt;=D$551,IF(D$551-$C558+1&lt;=0,0,$C$544*INDEX(Inputs!$C$19:$C$24,MIN(D$551-$C558+1,6))),0)</f>
        <v>0</v>
      </c>
      <c r="E559" s="17" t="n">
        <f aca="false">IF($C558&lt;=E$551,IF(E$551-$C558+1&lt;=0,0,$C$544*INDEX(Inputs!$C$19:$C$24,MIN(E$551-$C558+1,6))),0)</f>
        <v>0</v>
      </c>
      <c r="F559" s="17" t="n">
        <f aca="false">IF($C558&lt;=F$551,IF(F$551-$C558+1&lt;=0,0,$C$544*INDEX(Inputs!$C$19:$C$24,MIN(F$551-$C558+1,6))),0)</f>
        <v>0.135</v>
      </c>
      <c r="G559" s="17" t="n">
        <f aca="false">IF($C558&lt;=G$551,IF(G$551-$C558+1&lt;=0,0,$C$544*INDEX(Inputs!$C$19:$C$24,MIN(G$551-$C558+1,6))),0)</f>
        <v>0.2475</v>
      </c>
      <c r="H559" s="17" t="n">
        <f aca="false">IF($C558&lt;=H$551,IF(H$551-$C558+1&lt;=0,0,$C$544*INDEX(Inputs!$C$19:$C$24,MIN(H$551-$C558+1,6))),0)</f>
        <v>0.3375</v>
      </c>
      <c r="I559" s="17" t="n">
        <f aca="false">IF($C558&lt;=I$551,IF(I$551-$C558+1&lt;=0,0,$C$544*INDEX(Inputs!$C$19:$C$24,MIN(I$551-$C558+1,6))),0)</f>
        <v>0.39375</v>
      </c>
      <c r="J559" s="17" t="n">
        <f aca="false">IF($C558&lt;=J$551,IF(J$551-$C558+1&lt;=0,0,$C$544*INDEX(Inputs!$C$19:$C$24,MIN(J$551-$C558+1,6))),0)</f>
        <v>0.4275</v>
      </c>
      <c r="K559" s="17" t="n">
        <f aca="false">IF($C558&lt;=K$551,IF(K$551-$C558+1&lt;=0,0,$C$544*INDEX(Inputs!$C$19:$C$24,MIN(K$551-$C558+1,6))),0)</f>
        <v>0.45</v>
      </c>
      <c r="L559" s="17" t="n">
        <f aca="false">IF($C558&lt;=L$551,IF(L$551-$C558+1&lt;=0,0,$C$544*INDEX(Inputs!$C$19:$C$24,MIN(L$551-$C558+1,6))),0)</f>
        <v>0.45</v>
      </c>
      <c r="M559" s="17" t="n">
        <f aca="false">IF($C558&lt;=M$551,IF(M$551-$C558+1&lt;=0,0,$C$544*INDEX(Inputs!$C$19:$C$24,MIN(M$551-$C558+1,6))),0)</f>
        <v>0.45</v>
      </c>
      <c r="N559" s="17" t="n">
        <f aca="false">IF($C558&lt;=N$551,IF(N$551-$C558+1&lt;=0,0,$C$544*INDEX(Inputs!$C$19:$C$24,MIN(N$551-$C558+1,6))),0)</f>
        <v>0.45</v>
      </c>
    </row>
    <row r="560" customFormat="false" ht="15" hidden="false" customHeight="false" outlineLevel="0" collapsed="false">
      <c r="B560" s="9" t="s">
        <v>79</v>
      </c>
      <c r="D560" s="25" t="n">
        <f aca="false">D558*D559</f>
        <v>0</v>
      </c>
      <c r="E560" s="25" t="n">
        <f aca="false">E558*E559</f>
        <v>0</v>
      </c>
      <c r="F560" s="25" t="n">
        <f aca="false">F558*F559</f>
        <v>2700</v>
      </c>
      <c r="G560" s="25" t="n">
        <f aca="false">G558*G559</f>
        <v>4950</v>
      </c>
      <c r="H560" s="25" t="n">
        <f aca="false">H558*H559</f>
        <v>6750</v>
      </c>
      <c r="I560" s="25" t="n">
        <f aca="false">I558*I559</f>
        <v>7875</v>
      </c>
      <c r="J560" s="25" t="n">
        <f aca="false">J558*J559</f>
        <v>8550</v>
      </c>
      <c r="K560" s="25" t="n">
        <f aca="false">K558*K559</f>
        <v>9000</v>
      </c>
      <c r="L560" s="25" t="n">
        <f aca="false">L558*L559</f>
        <v>9000</v>
      </c>
      <c r="M560" s="25" t="n">
        <f aca="false">M558*M559</f>
        <v>9000</v>
      </c>
      <c r="N560" s="25" t="n">
        <f aca="false">N558*N559</f>
        <v>9000</v>
      </c>
    </row>
    <row r="561" customFormat="false" ht="15" hidden="false" customHeight="false" outlineLevel="0" collapsed="false">
      <c r="B561" s="9" t="s">
        <v>80</v>
      </c>
      <c r="C561" s="24" t="n">
        <f aca="false">3</f>
        <v>3</v>
      </c>
      <c r="D561" s="25" t="n">
        <f aca="false">IF($C561&lt;=D$551,Inputs!$C$10,0)</f>
        <v>0</v>
      </c>
      <c r="E561" s="25" t="n">
        <f aca="false">IF($C561&lt;=E$551,Inputs!$C$10,0)</f>
        <v>0</v>
      </c>
      <c r="F561" s="25" t="n">
        <f aca="false">IF($C561&lt;=F$551,Inputs!$C$10,0)</f>
        <v>0</v>
      </c>
      <c r="G561" s="25" t="n">
        <f aca="false">IF($C561&lt;=G$551,Inputs!$C$10,0)</f>
        <v>20000</v>
      </c>
      <c r="H561" s="25" t="n">
        <f aca="false">IF($C561&lt;=H$551,Inputs!$C$10,0)</f>
        <v>20000</v>
      </c>
      <c r="I561" s="25" t="n">
        <f aca="false">IF($C561&lt;=I$551,Inputs!$C$10,0)</f>
        <v>20000</v>
      </c>
      <c r="J561" s="25" t="n">
        <f aca="false">IF($C561&lt;=J$551,Inputs!$C$10,0)</f>
        <v>20000</v>
      </c>
      <c r="K561" s="25" t="n">
        <f aca="false">IF($C561&lt;=K$551,Inputs!$C$10,0)</f>
        <v>20000</v>
      </c>
      <c r="L561" s="25" t="n">
        <f aca="false">IF($C561&lt;=L$551,Inputs!$C$10,0)</f>
        <v>20000</v>
      </c>
      <c r="M561" s="25" t="n">
        <f aca="false">IF($C561&lt;=M$551,Inputs!$C$10,0)</f>
        <v>20000</v>
      </c>
      <c r="N561" s="25" t="n">
        <f aca="false">IF($C561&lt;=N$551,Inputs!$C$10,0)</f>
        <v>20000</v>
      </c>
    </row>
    <row r="562" customFormat="false" ht="15" hidden="false" customHeight="false" outlineLevel="0" collapsed="false">
      <c r="B562" s="9" t="s">
        <v>81</v>
      </c>
      <c r="D562" s="17" t="n">
        <f aca="false">IF($C561&lt;=D$551,IF(D$551-$C561+1&lt;=0,0,$C$544*INDEX(Inputs!$C$19:$C$24,MIN(D$551-$C561+1,6))),0)</f>
        <v>0</v>
      </c>
      <c r="E562" s="17" t="n">
        <f aca="false">IF($C561&lt;=E$551,IF(E$551-$C561+1&lt;=0,0,$C$544*INDEX(Inputs!$C$19:$C$24,MIN(E$551-$C561+1,6))),0)</f>
        <v>0</v>
      </c>
      <c r="F562" s="17" t="n">
        <f aca="false">IF($C561&lt;=F$551,IF(F$551-$C561+1&lt;=0,0,$C$544*INDEX(Inputs!$C$19:$C$24,MIN(F$551-$C561+1,6))),0)</f>
        <v>0</v>
      </c>
      <c r="G562" s="17" t="n">
        <f aca="false">IF($C561&lt;=G$551,IF(G$551-$C561+1&lt;=0,0,$C$544*INDEX(Inputs!$C$19:$C$24,MIN(G$551-$C561+1,6))),0)</f>
        <v>0.135</v>
      </c>
      <c r="H562" s="17" t="n">
        <f aca="false">IF($C561&lt;=H$551,IF(H$551-$C561+1&lt;=0,0,$C$544*INDEX(Inputs!$C$19:$C$24,MIN(H$551-$C561+1,6))),0)</f>
        <v>0.2475</v>
      </c>
      <c r="I562" s="17" t="n">
        <f aca="false">IF($C561&lt;=I$551,IF(I$551-$C561+1&lt;=0,0,$C$544*INDEX(Inputs!$C$19:$C$24,MIN(I$551-$C561+1,6))),0)</f>
        <v>0.3375</v>
      </c>
      <c r="J562" s="17" t="n">
        <f aca="false">IF($C561&lt;=J$551,IF(J$551-$C561+1&lt;=0,0,$C$544*INDEX(Inputs!$C$19:$C$24,MIN(J$551-$C561+1,6))),0)</f>
        <v>0.39375</v>
      </c>
      <c r="K562" s="17" t="n">
        <f aca="false">IF($C561&lt;=K$551,IF(K$551-$C561+1&lt;=0,0,$C$544*INDEX(Inputs!$C$19:$C$24,MIN(K$551-$C561+1,6))),0)</f>
        <v>0.4275</v>
      </c>
      <c r="L562" s="17" t="n">
        <f aca="false">IF($C561&lt;=L$551,IF(L$551-$C561+1&lt;=0,0,$C$544*INDEX(Inputs!$C$19:$C$24,MIN(L$551-$C561+1,6))),0)</f>
        <v>0.45</v>
      </c>
      <c r="M562" s="17" t="n">
        <f aca="false">IF($C561&lt;=M$551,IF(M$551-$C561+1&lt;=0,0,$C$544*INDEX(Inputs!$C$19:$C$24,MIN(M$551-$C561+1,6))),0)</f>
        <v>0.45</v>
      </c>
      <c r="N562" s="17" t="n">
        <f aca="false">IF($C561&lt;=N$551,IF(N$551-$C561+1&lt;=0,0,$C$544*INDEX(Inputs!$C$19:$C$24,MIN(N$551-$C561+1,6))),0)</f>
        <v>0.45</v>
      </c>
    </row>
    <row r="563" customFormat="false" ht="15" hidden="false" customHeight="false" outlineLevel="0" collapsed="false">
      <c r="B563" s="9" t="s">
        <v>82</v>
      </c>
      <c r="D563" s="25" t="n">
        <f aca="false">D561*D562</f>
        <v>0</v>
      </c>
      <c r="E563" s="25" t="n">
        <f aca="false">E561*E562</f>
        <v>0</v>
      </c>
      <c r="F563" s="25" t="n">
        <f aca="false">F561*F562</f>
        <v>0</v>
      </c>
      <c r="G563" s="25" t="n">
        <f aca="false">G561*G562</f>
        <v>2700</v>
      </c>
      <c r="H563" s="25" t="n">
        <f aca="false">H561*H562</f>
        <v>4950</v>
      </c>
      <c r="I563" s="25" t="n">
        <f aca="false">I561*I562</f>
        <v>6750</v>
      </c>
      <c r="J563" s="25" t="n">
        <f aca="false">J561*J562</f>
        <v>7875</v>
      </c>
      <c r="K563" s="25" t="n">
        <f aca="false">K561*K562</f>
        <v>8550</v>
      </c>
      <c r="L563" s="25" t="n">
        <f aca="false">L561*L562</f>
        <v>9000</v>
      </c>
      <c r="M563" s="25" t="n">
        <f aca="false">M561*M562</f>
        <v>9000</v>
      </c>
      <c r="N563" s="25" t="n">
        <f aca="false">N561*N562</f>
        <v>9000</v>
      </c>
    </row>
    <row r="565" customFormat="false" ht="15" hidden="false" customHeight="false" outlineLevel="0" collapsed="false">
      <c r="B565" s="22" t="s">
        <v>83</v>
      </c>
      <c r="C565" s="23"/>
      <c r="D565" s="23" t="n">
        <v>0</v>
      </c>
      <c r="E565" s="23" t="n">
        <v>1</v>
      </c>
      <c r="F565" s="23" t="n">
        <v>2</v>
      </c>
      <c r="G565" s="23" t="n">
        <v>3</v>
      </c>
      <c r="H565" s="23" t="n">
        <v>4</v>
      </c>
      <c r="I565" s="23" t="n">
        <v>5</v>
      </c>
      <c r="J565" s="23" t="n">
        <v>6</v>
      </c>
      <c r="K565" s="23" t="n">
        <v>7</v>
      </c>
      <c r="L565" s="23" t="n">
        <v>8</v>
      </c>
      <c r="M565" s="23" t="n">
        <v>9</v>
      </c>
      <c r="N565" s="23" t="n">
        <v>10</v>
      </c>
    </row>
    <row r="566" customFormat="false" ht="15" hidden="false" customHeight="false" outlineLevel="0" collapsed="false">
      <c r="B566" s="9" t="s">
        <v>84</v>
      </c>
      <c r="D566" s="25" t="n">
        <f aca="false">D552+D555+D558+D561</f>
        <v>60000</v>
      </c>
      <c r="E566" s="25" t="n">
        <f aca="false">E552+E555+E558+E561</f>
        <v>80000</v>
      </c>
      <c r="F566" s="25" t="n">
        <f aca="false">F552+F555+F558+F561</f>
        <v>100000</v>
      </c>
      <c r="G566" s="25" t="n">
        <f aca="false">G552+G555+G558+G561</f>
        <v>120000</v>
      </c>
      <c r="H566" s="25" t="n">
        <f aca="false">H552+H555+H558+H561</f>
        <v>120000</v>
      </c>
      <c r="I566" s="25" t="n">
        <f aca="false">I552+I555+I558+I561</f>
        <v>120000</v>
      </c>
      <c r="J566" s="25" t="n">
        <f aca="false">J552+J555+J558+J561</f>
        <v>120000</v>
      </c>
      <c r="K566" s="25" t="n">
        <f aca="false">K552+K555+K558+K561</f>
        <v>120000</v>
      </c>
      <c r="L566" s="25" t="n">
        <f aca="false">L552+L555+L558+L561</f>
        <v>120000</v>
      </c>
      <c r="M566" s="25" t="n">
        <f aca="false">M552+M555+M558+M561</f>
        <v>120000</v>
      </c>
      <c r="N566" s="25" t="n">
        <f aca="false">N552+N555+N558+N561</f>
        <v>120000</v>
      </c>
    </row>
    <row r="567" customFormat="false" ht="15" hidden="false" customHeight="false" outlineLevel="0" collapsed="false">
      <c r="B567" s="9" t="s">
        <v>85</v>
      </c>
      <c r="D567" s="25" t="n">
        <f aca="false">D554+D557+D560+D563</f>
        <v>20250</v>
      </c>
      <c r="E567" s="25" t="n">
        <f aca="false">E554+E557+E560+E563</f>
        <v>26325</v>
      </c>
      <c r="F567" s="25" t="n">
        <f aca="false">F554+F557+F560+F563</f>
        <v>33300</v>
      </c>
      <c r="G567" s="25" t="n">
        <f aca="false">G554+G557+G560+G563</f>
        <v>41400</v>
      </c>
      <c r="H567" s="25" t="n">
        <f aca="false">H554+H557+H560+H563</f>
        <v>46575</v>
      </c>
      <c r="I567" s="25" t="n">
        <f aca="false">I554+I557+I560+I563</f>
        <v>50175</v>
      </c>
      <c r="J567" s="25" t="n">
        <f aca="false">J554+J557+J560+J563</f>
        <v>52425</v>
      </c>
      <c r="K567" s="25" t="n">
        <f aca="false">K554+K557+K560+K563</f>
        <v>53550</v>
      </c>
      <c r="L567" s="25" t="n">
        <f aca="false">L554+L557+L560+L563</f>
        <v>54000</v>
      </c>
      <c r="M567" s="25" t="n">
        <f aca="false">M554+M557+M560+M563</f>
        <v>54000</v>
      </c>
      <c r="N567" s="25" t="n">
        <f aca="false">N554+N557+N560+N563</f>
        <v>54000</v>
      </c>
    </row>
    <row r="568" customFormat="false" ht="15" hidden="false" customHeight="false" outlineLevel="0" collapsed="false">
      <c r="B568" s="9" t="s">
        <v>86</v>
      </c>
      <c r="E568" s="25" t="n">
        <f aca="false">E566-D566</f>
        <v>20000</v>
      </c>
      <c r="F568" s="25" t="n">
        <f aca="false">F566-E566</f>
        <v>20000</v>
      </c>
      <c r="G568" s="25" t="n">
        <f aca="false">G566-F566</f>
        <v>20000</v>
      </c>
      <c r="H568" s="25" t="n">
        <f aca="false">H566-G566</f>
        <v>0</v>
      </c>
      <c r="I568" s="25" t="n">
        <f aca="false">I566-H566</f>
        <v>0</v>
      </c>
      <c r="J568" s="25" t="n">
        <f aca="false">J566-I566</f>
        <v>0</v>
      </c>
      <c r="K568" s="25" t="n">
        <f aca="false">K566-J566</f>
        <v>0</v>
      </c>
      <c r="L568" s="25" t="n">
        <f aca="false">L566-K566</f>
        <v>0</v>
      </c>
      <c r="M568" s="25" t="n">
        <f aca="false">M566-L566</f>
        <v>0</v>
      </c>
      <c r="N568" s="25" t="n">
        <f aca="false">N566-M566</f>
        <v>0</v>
      </c>
    </row>
    <row r="569" customFormat="false" ht="15" hidden="false" customHeight="false" outlineLevel="0" collapsed="false">
      <c r="B569" s="9" t="s">
        <v>87</v>
      </c>
      <c r="E569" s="25" t="n">
        <f aca="false">(E566+D566)/2</f>
        <v>70000</v>
      </c>
      <c r="F569" s="25" t="n">
        <f aca="false">(F566+E566)/2</f>
        <v>90000</v>
      </c>
      <c r="G569" s="25" t="n">
        <f aca="false">(G566+F566)/2</f>
        <v>110000</v>
      </c>
      <c r="H569" s="25" t="n">
        <f aca="false">(H566+G566)/2</f>
        <v>120000</v>
      </c>
      <c r="I569" s="25" t="n">
        <f aca="false">(I566+H566)/2</f>
        <v>120000</v>
      </c>
      <c r="J569" s="25" t="n">
        <f aca="false">(J566+I566)/2</f>
        <v>120000</v>
      </c>
      <c r="K569" s="25" t="n">
        <f aca="false">(K566+J566)/2</f>
        <v>120000</v>
      </c>
      <c r="L569" s="25" t="n">
        <f aca="false">(L566+K566)/2</f>
        <v>120000</v>
      </c>
      <c r="M569" s="25" t="n">
        <f aca="false">(M566+L566)/2</f>
        <v>120000</v>
      </c>
      <c r="N569" s="25" t="n">
        <f aca="false">(N566+M566)/2</f>
        <v>120000</v>
      </c>
    </row>
    <row r="570" customFormat="false" ht="15" hidden="false" customHeight="false" outlineLevel="0" collapsed="false">
      <c r="B570" s="9" t="s">
        <v>88</v>
      </c>
      <c r="E570" s="25" t="n">
        <f aca="false">(E567+D567)/2</f>
        <v>23287.5</v>
      </c>
      <c r="F570" s="25" t="n">
        <f aca="false">(F567+E567)/2</f>
        <v>29812.5</v>
      </c>
      <c r="G570" s="25" t="n">
        <f aca="false">(G567+F567)/2</f>
        <v>37350</v>
      </c>
      <c r="H570" s="25" t="n">
        <f aca="false">(H567+G567)/2</f>
        <v>43987.5</v>
      </c>
      <c r="I570" s="25" t="n">
        <f aca="false">(I567+H567)/2</f>
        <v>48375</v>
      </c>
      <c r="J570" s="25" t="n">
        <f aca="false">(J567+I567)/2</f>
        <v>51300</v>
      </c>
      <c r="K570" s="25" t="n">
        <f aca="false">(K567+J567)/2</f>
        <v>52987.5</v>
      </c>
      <c r="L570" s="25" t="n">
        <f aca="false">(L567+K567)/2</f>
        <v>53775</v>
      </c>
      <c r="M570" s="25" t="n">
        <f aca="false">(M567+L567)/2</f>
        <v>54000</v>
      </c>
      <c r="N570" s="25" t="n">
        <f aca="false">(N567+M567)/2</f>
        <v>54000</v>
      </c>
    </row>
    <row r="571" customFormat="false" ht="15" hidden="false" customHeight="false" outlineLevel="0" collapsed="false">
      <c r="B571" s="9" t="s">
        <v>89</v>
      </c>
      <c r="E571" s="17" t="n">
        <f aca="false">E567/E566</f>
        <v>0.3290625</v>
      </c>
      <c r="F571" s="17" t="n">
        <f aca="false">F567/F566</f>
        <v>0.333</v>
      </c>
      <c r="G571" s="17" t="n">
        <f aca="false">G567/G566</f>
        <v>0.345</v>
      </c>
      <c r="H571" s="17" t="n">
        <f aca="false">H567/H566</f>
        <v>0.388125</v>
      </c>
      <c r="I571" s="17" t="n">
        <f aca="false">I567/I566</f>
        <v>0.418125</v>
      </c>
      <c r="J571" s="17" t="n">
        <f aca="false">J567/J566</f>
        <v>0.436875</v>
      </c>
      <c r="K571" s="17" t="n">
        <f aca="false">K567/K566</f>
        <v>0.44625</v>
      </c>
      <c r="L571" s="17" t="n">
        <f aca="false">L567/L566</f>
        <v>0.45</v>
      </c>
      <c r="M571" s="17" t="n">
        <f aca="false">M567/M566</f>
        <v>0.45</v>
      </c>
      <c r="N571" s="17" t="n">
        <f aca="false">N567/N566</f>
        <v>0.45</v>
      </c>
    </row>
    <row r="572" customFormat="false" ht="15" hidden="false" customHeight="false" outlineLevel="0" collapsed="false">
      <c r="B572" s="9" t="s">
        <v>90</v>
      </c>
      <c r="E572" s="18" t="n">
        <f aca="false">$C$545*(1+Inputs!$C$26)^(E$551-1)</f>
        <v>70</v>
      </c>
      <c r="F572" s="18" t="n">
        <f aca="false">$C$545*(1+Inputs!$C$26)^(F$551-1)</f>
        <v>71.4</v>
      </c>
      <c r="G572" s="18" t="n">
        <f aca="false">$C$545*(1+Inputs!$C$26)^(G$551-1)</f>
        <v>72.828</v>
      </c>
      <c r="H572" s="18" t="n">
        <f aca="false">$C$545*(1+Inputs!$C$26)^(H$551-1)</f>
        <v>74.28456</v>
      </c>
      <c r="I572" s="18" t="n">
        <f aca="false">$C$545*(1+Inputs!$C$26)^(I$551-1)</f>
        <v>75.7702512</v>
      </c>
      <c r="J572" s="18" t="n">
        <f aca="false">$C$545*(1+Inputs!$C$26)^(J$551-1)</f>
        <v>77.285656224</v>
      </c>
      <c r="K572" s="18" t="n">
        <f aca="false">$C$545*(1+Inputs!$C$26)^(K$551-1)</f>
        <v>78.83136934848</v>
      </c>
      <c r="L572" s="18" t="n">
        <f aca="false">$C$545*(1+Inputs!$C$26)^(L$551-1)</f>
        <v>80.4079967354496</v>
      </c>
      <c r="M572" s="18" t="n">
        <f aca="false">$C$545*(1+Inputs!$C$26)^(M$551-1)</f>
        <v>82.0161566701586</v>
      </c>
      <c r="N572" s="18" t="n">
        <f aca="false">$C$545*(1+Inputs!$C$26)^(N$551-1)</f>
        <v>83.6564798035618</v>
      </c>
    </row>
    <row r="573" customFormat="false" ht="15" hidden="false" customHeight="false" outlineLevel="0" collapsed="false">
      <c r="B573" s="9" t="s">
        <v>91</v>
      </c>
      <c r="E573" s="18" t="n">
        <f aca="false">E570*E572*12/1000000</f>
        <v>19.5615</v>
      </c>
      <c r="F573" s="18" t="n">
        <f aca="false">F570*F572*12/1000000</f>
        <v>25.54335</v>
      </c>
      <c r="G573" s="18" t="n">
        <f aca="false">G570*G572*12/1000000</f>
        <v>32.6415096</v>
      </c>
      <c r="H573" s="18" t="n">
        <f aca="false">H570*H572*12/1000000</f>
        <v>39.211104996</v>
      </c>
      <c r="I573" s="18" t="n">
        <f aca="false">I570*I572*12/1000000</f>
        <v>43.9846308216</v>
      </c>
      <c r="J573" s="18" t="n">
        <f aca="false">J570*J572*12/1000000</f>
        <v>47.5770499714944</v>
      </c>
      <c r="K573" s="18" t="n">
        <f aca="false">K570*K572*12/1000000</f>
        <v>50.124926200231</v>
      </c>
      <c r="L573" s="18" t="n">
        <f aca="false">L570*L572*12/1000000</f>
        <v>51.8872802933856</v>
      </c>
      <c r="M573" s="18" t="n">
        <f aca="false">M570*M572*12/1000000</f>
        <v>53.1464695222628</v>
      </c>
      <c r="N573" s="18" t="n">
        <f aca="false">N570*N572*12/1000000</f>
        <v>54.209398912708</v>
      </c>
    </row>
    <row r="574" customFormat="false" ht="15" hidden="false" customHeight="false" outlineLevel="0" collapsed="false">
      <c r="B574" s="9" t="s">
        <v>92</v>
      </c>
      <c r="E574" s="18" t="n">
        <f aca="false">E570*$C$546*(1+Inputs!$C$31)^(E$551-1)*12/1000000</f>
        <v>5.0301</v>
      </c>
      <c r="F574" s="18" t="n">
        <f aca="false">F570*$C$546*(1+Inputs!$C$31)^(F$551-1)*12/1000000</f>
        <v>6.6004875</v>
      </c>
      <c r="G574" s="18" t="n">
        <f aca="false">G570*$C$546*(1+Inputs!$C$31)^(G$551-1)*12/1000000</f>
        <v>8.47602225</v>
      </c>
      <c r="H574" s="18" t="n">
        <f aca="false">H570*$C$546*(1+Inputs!$C$31)^(H$551-1)*12/1000000</f>
        <v>10.2318608953125</v>
      </c>
      <c r="I574" s="18" t="n">
        <f aca="false">I570*$C$546*(1+Inputs!$C$31)^(I$551-1)*12/1000000</f>
        <v>11.5337408941406</v>
      </c>
      <c r="J574" s="18" t="n">
        <f aca="false">J570*$C$546*(1+Inputs!$C$31)^(J$551-1)*12/1000000</f>
        <v>12.5369081253984</v>
      </c>
      <c r="K574" s="18" t="n">
        <f aca="false">K570*$C$546*(1+Inputs!$C$31)^(K$551-1)*12/1000000</f>
        <v>13.273039079472</v>
      </c>
      <c r="L574" s="18" t="n">
        <f aca="false">L570*$C$546*(1+Inputs!$C$31)^(L$551-1)*12/1000000</f>
        <v>13.8070605031578</v>
      </c>
      <c r="M574" s="18" t="n">
        <f aca="false">M570*$C$546*(1+Inputs!$C$31)^(M$551-1)*12/1000000</f>
        <v>14.2114513965557</v>
      </c>
      <c r="N574" s="18" t="n">
        <f aca="false">N570*$C$546*(1+Inputs!$C$31)^(N$551-1)*12/1000000</f>
        <v>14.5667376814696</v>
      </c>
    </row>
    <row r="575" customFormat="false" ht="15" hidden="false" customHeight="false" outlineLevel="0" collapsed="false">
      <c r="B575" s="9" t="s">
        <v>93</v>
      </c>
      <c r="E575" s="18" t="n">
        <f aca="false">E569*Inputs!$C$29*(1+Inputs!$C$31)^(E$551-1)*12/1000000</f>
        <v>2.52</v>
      </c>
      <c r="F575" s="18" t="n">
        <f aca="false">F569*Inputs!$C$29*(1+Inputs!$C$31)^(F$551-1)*12/1000000</f>
        <v>3.321</v>
      </c>
      <c r="G575" s="18" t="n">
        <f aca="false">G569*Inputs!$C$29*(1+Inputs!$C$31)^(G$551-1)*12/1000000</f>
        <v>4.160475</v>
      </c>
      <c r="H575" s="18" t="n">
        <f aca="false">H569*Inputs!$C$29*(1+Inputs!$C$31)^(H$551-1)*12/1000000</f>
        <v>4.6521675</v>
      </c>
      <c r="I575" s="18" t="n">
        <f aca="false">I569*Inputs!$C$29*(1+Inputs!$C$31)^(I$551-1)*12/1000000</f>
        <v>4.7684716875</v>
      </c>
      <c r="J575" s="18" t="n">
        <f aca="false">J569*Inputs!$C$29*(1+Inputs!$C$31)^(J$551-1)*12/1000000</f>
        <v>4.8876834796875</v>
      </c>
      <c r="K575" s="18" t="n">
        <f aca="false">K569*Inputs!$C$29*(1+Inputs!$C$31)^(K$551-1)*12/1000000</f>
        <v>5.00987556667969</v>
      </c>
      <c r="L575" s="18" t="n">
        <f aca="false">L569*Inputs!$C$29*(1+Inputs!$C$31)^(L$551-1)*12/1000000</f>
        <v>5.13512245584668</v>
      </c>
      <c r="M575" s="18" t="n">
        <f aca="false">M569*Inputs!$C$29*(1+Inputs!$C$31)^(M$551-1)*12/1000000</f>
        <v>5.26350051724284</v>
      </c>
      <c r="N575" s="18" t="n">
        <f aca="false">N569*Inputs!$C$29*(1+Inputs!$C$31)^(N$551-1)*12/1000000</f>
        <v>5.39508803017391</v>
      </c>
    </row>
    <row r="576" customFormat="false" ht="15" hidden="false" customHeight="false" outlineLevel="0" collapsed="false">
      <c r="B576" s="9" t="s">
        <v>94</v>
      </c>
      <c r="E576" s="18" t="n">
        <f aca="false">$C$547*(1+Inputs!$C$32)^(E$551-1)</f>
        <v>4</v>
      </c>
      <c r="F576" s="18" t="n">
        <f aca="false">$C$547*(1+Inputs!$C$32)^(F$551-1)</f>
        <v>4.12</v>
      </c>
      <c r="G576" s="18" t="n">
        <f aca="false">$C$547*(1+Inputs!$C$32)^(G$551-1)</f>
        <v>4.2436</v>
      </c>
      <c r="H576" s="18" t="n">
        <f aca="false">$C$547*(1+Inputs!$C$32)^(H$551-1)</f>
        <v>4.370908</v>
      </c>
      <c r="I576" s="18" t="n">
        <f aca="false">$C$547*(1+Inputs!$C$32)^(I$551-1)</f>
        <v>4.50203524</v>
      </c>
      <c r="J576" s="18" t="n">
        <f aca="false">$C$547*(1+Inputs!$C$32)^(J$551-1)</f>
        <v>4.6370962972</v>
      </c>
      <c r="K576" s="18" t="n">
        <f aca="false">$C$547*(1+Inputs!$C$32)^(K$551-1)</f>
        <v>4.776209186116</v>
      </c>
      <c r="L576" s="18" t="n">
        <f aca="false">$C$547*(1+Inputs!$C$32)^(L$551-1)</f>
        <v>4.91949546169948</v>
      </c>
      <c r="M576" s="18" t="n">
        <f aca="false">$C$547*(1+Inputs!$C$32)^(M$551-1)</f>
        <v>5.06708032555047</v>
      </c>
      <c r="N576" s="18" t="n">
        <f aca="false">$C$547*(1+Inputs!$C$32)^(N$551-1)</f>
        <v>5.21909273531698</v>
      </c>
    </row>
    <row r="577" customFormat="false" ht="15" hidden="false" customHeight="false" outlineLevel="0" collapsed="false">
      <c r="B577" s="26" t="s">
        <v>95</v>
      </c>
      <c r="E577" s="27" t="n">
        <f aca="false">E573-E574-E575-E576</f>
        <v>8.0114</v>
      </c>
      <c r="F577" s="27" t="n">
        <f aca="false">F573-F574-F575-F576</f>
        <v>11.5018625</v>
      </c>
      <c r="G577" s="27" t="n">
        <f aca="false">G573-G574-G575-G576</f>
        <v>15.76141235</v>
      </c>
      <c r="H577" s="27" t="n">
        <f aca="false">H573-H574-H575-H576</f>
        <v>19.9561686006875</v>
      </c>
      <c r="I577" s="27" t="n">
        <f aca="false">I573-I574-I575-I576</f>
        <v>23.1803829999594</v>
      </c>
      <c r="J577" s="27" t="n">
        <f aca="false">J573-J574-J575-J576</f>
        <v>25.5153620692085</v>
      </c>
      <c r="K577" s="27" t="n">
        <f aca="false">K573-K574-K575-K576</f>
        <v>27.0658023679633</v>
      </c>
      <c r="L577" s="27" t="n">
        <f aca="false">L573-L574-L575-L576</f>
        <v>28.0256018726817</v>
      </c>
      <c r="M577" s="27" t="n">
        <f aca="false">M573-M574-M575-M576</f>
        <v>28.6044372829138</v>
      </c>
      <c r="N577" s="27" t="n">
        <f aca="false">N573-N574-N575-N576</f>
        <v>29.0284804657476</v>
      </c>
    </row>
    <row r="578" customFormat="false" ht="15" hidden="false" customHeight="false" outlineLevel="0" collapsed="false">
      <c r="B578" s="9" t="s">
        <v>96</v>
      </c>
      <c r="E578" s="25" t="n">
        <f aca="false">E567-D567</f>
        <v>6075</v>
      </c>
      <c r="F578" s="25" t="n">
        <f aca="false">F567-E567</f>
        <v>6975</v>
      </c>
      <c r="G578" s="25" t="n">
        <f aca="false">G567-F567</f>
        <v>8100</v>
      </c>
      <c r="H578" s="25" t="n">
        <f aca="false">H567-G567</f>
        <v>5175</v>
      </c>
      <c r="I578" s="25" t="n">
        <f aca="false">I567-H567</f>
        <v>3600</v>
      </c>
      <c r="J578" s="25" t="n">
        <f aca="false">J567-I567</f>
        <v>2250</v>
      </c>
      <c r="K578" s="25" t="n">
        <f aca="false">K567-J567</f>
        <v>1125</v>
      </c>
      <c r="L578" s="25" t="n">
        <f aca="false">L567-K567</f>
        <v>450</v>
      </c>
      <c r="M578" s="25" t="n">
        <f aca="false">M567-L567</f>
        <v>0</v>
      </c>
      <c r="N578" s="25" t="n">
        <f aca="false">N567-M567</f>
        <v>0</v>
      </c>
    </row>
    <row r="579" customFormat="false" ht="15" hidden="false" customHeight="false" outlineLevel="0" collapsed="false">
      <c r="B579" s="9" t="s">
        <v>97</v>
      </c>
      <c r="E579" s="25" t="n">
        <f aca="false">E570*$C$548*12</f>
        <v>3632.85</v>
      </c>
      <c r="F579" s="25" t="n">
        <f aca="false">F570*$C$548*12</f>
        <v>4650.75</v>
      </c>
      <c r="G579" s="25" t="n">
        <f aca="false">G570*$C$548*12</f>
        <v>5826.6</v>
      </c>
      <c r="H579" s="25" t="n">
        <f aca="false">H570*$C$548*12</f>
        <v>6862.05</v>
      </c>
      <c r="I579" s="25" t="n">
        <f aca="false">I570*$C$548*12</f>
        <v>7546.5</v>
      </c>
      <c r="J579" s="25" t="n">
        <f aca="false">J570*$C$548*12</f>
        <v>8002.8</v>
      </c>
      <c r="K579" s="25" t="n">
        <f aca="false">K570*$C$548*12</f>
        <v>8266.05</v>
      </c>
      <c r="L579" s="25" t="n">
        <f aca="false">L570*$C$548*12</f>
        <v>8388.9</v>
      </c>
      <c r="M579" s="25" t="n">
        <f aca="false">M570*$C$548*12</f>
        <v>8424</v>
      </c>
      <c r="N579" s="25" t="n">
        <f aca="false">N570*$C$548*12</f>
        <v>8424</v>
      </c>
    </row>
    <row r="580" customFormat="false" ht="15" hidden="false" customHeight="false" outlineLevel="0" collapsed="false">
      <c r="B580" s="9" t="s">
        <v>98</v>
      </c>
      <c r="E580" s="25" t="n">
        <f aca="false">E578+E579</f>
        <v>9707.85</v>
      </c>
      <c r="F580" s="25" t="n">
        <f aca="false">F578+F579</f>
        <v>11625.75</v>
      </c>
      <c r="G580" s="25" t="n">
        <f aca="false">G578+G579</f>
        <v>13926.6</v>
      </c>
      <c r="H580" s="25" t="n">
        <f aca="false">H578+H579</f>
        <v>12037.05</v>
      </c>
      <c r="I580" s="25" t="n">
        <f aca="false">I578+I579</f>
        <v>11146.5</v>
      </c>
      <c r="J580" s="25" t="n">
        <f aca="false">J578+J579</f>
        <v>10252.8</v>
      </c>
      <c r="K580" s="25" t="n">
        <f aca="false">K578+K579</f>
        <v>9391.05</v>
      </c>
      <c r="L580" s="25" t="n">
        <f aca="false">L578+L579</f>
        <v>8838.9</v>
      </c>
      <c r="M580" s="25" t="n">
        <f aca="false">M578+M579</f>
        <v>8424</v>
      </c>
      <c r="N580" s="25" t="n">
        <f aca="false">N578+N579</f>
        <v>8424</v>
      </c>
    </row>
    <row r="581" customFormat="false" ht="15" hidden="false" customHeight="false" outlineLevel="0" collapsed="false">
      <c r="B581" s="9" t="s">
        <v>99</v>
      </c>
      <c r="E581" s="28" t="n">
        <f aca="false">(1+Inputs!$C$12)^(E$551-1)</f>
        <v>1</v>
      </c>
      <c r="F581" s="28" t="n">
        <f aca="false">(1+Inputs!$C$12)^(F$551-1)</f>
        <v>1.03</v>
      </c>
      <c r="G581" s="28" t="n">
        <f aca="false">(1+Inputs!$C$12)^(G$551-1)</f>
        <v>1.0609</v>
      </c>
      <c r="H581" s="28" t="n">
        <f aca="false">(1+Inputs!$C$12)^(H$551-1)</f>
        <v>1.092727</v>
      </c>
      <c r="I581" s="28" t="n">
        <f aca="false">(1+Inputs!$C$12)^(I$551-1)</f>
        <v>1.12550881</v>
      </c>
      <c r="J581" s="28" t="n">
        <f aca="false">(1+Inputs!$C$12)^(J$551-1)</f>
        <v>1.1592740743</v>
      </c>
      <c r="K581" s="28" t="n">
        <f aca="false">(1+Inputs!$C$12)^(K$551-1)</f>
        <v>1.194052296529</v>
      </c>
      <c r="L581" s="28" t="n">
        <f aca="false">(1+Inputs!$C$12)^(L$551-1)</f>
        <v>1.22987386542487</v>
      </c>
      <c r="M581" s="28" t="n">
        <f aca="false">(1+Inputs!$C$12)^(M$551-1)</f>
        <v>1.26677008138762</v>
      </c>
      <c r="N581" s="28" t="n">
        <f aca="false">(1+Inputs!$C$12)^(N$551-1)</f>
        <v>1.30477318382925</v>
      </c>
    </row>
    <row r="582" customFormat="false" ht="15" hidden="false" customHeight="false" outlineLevel="0" collapsed="false">
      <c r="B582" s="9" t="s">
        <v>100</v>
      </c>
      <c r="E582" s="18" t="n">
        <f aca="false">E568*$C$549*E581/1000000</f>
        <v>23</v>
      </c>
      <c r="F582" s="18" t="n">
        <f aca="false">F568*$C$549*F581/1000000</f>
        <v>23.69</v>
      </c>
      <c r="G582" s="18" t="n">
        <f aca="false">G568*$C$549*G581/1000000</f>
        <v>24.4007</v>
      </c>
      <c r="H582" s="18" t="n">
        <f aca="false">H568*$C$549*H581/1000000</f>
        <v>0</v>
      </c>
      <c r="I582" s="18" t="n">
        <f aca="false">I568*$C$549*I581/1000000</f>
        <v>0</v>
      </c>
      <c r="J582" s="18" t="n">
        <f aca="false">J568*$C$549*J581/1000000</f>
        <v>0</v>
      </c>
      <c r="K582" s="18" t="n">
        <f aca="false">K568*$C$549*K581/1000000</f>
        <v>0</v>
      </c>
      <c r="L582" s="18" t="n">
        <f aca="false">L568*$C$549*L581/1000000</f>
        <v>0</v>
      </c>
      <c r="M582" s="18" t="n">
        <f aca="false">M568*$C$549*M581/1000000</f>
        <v>0</v>
      </c>
      <c r="N582" s="18" t="n">
        <f aca="false">N568*$C$549*N581/1000000</f>
        <v>0</v>
      </c>
    </row>
    <row r="583" customFormat="false" ht="15" hidden="false" customHeight="false" outlineLevel="0" collapsed="false">
      <c r="B583" s="9" t="s">
        <v>101</v>
      </c>
      <c r="E583" s="18" t="n">
        <f aca="false">(MAX(E578,0)*Inputs!$C$13+E579*Inputs!$C$14)*E581/1000000</f>
        <v>4.97907</v>
      </c>
      <c r="F583" s="18" t="n">
        <f aca="false">(MAX(F578,0)*Inputs!$C$13+F579*Inputs!$C$14)*F581/1000000</f>
        <v>5.9870295</v>
      </c>
      <c r="G583" s="18" t="n">
        <f aca="false">(MAX(G578,0)*Inputs!$C$13+G579*Inputs!$C$14)*G581/1000000</f>
        <v>7.251590988</v>
      </c>
      <c r="H583" s="18" t="n">
        <f aca="false">(MAX(H578,0)*Inputs!$C$13+H579*Inputs!$C$14)*H581/1000000</f>
        <v>5.45807301957</v>
      </c>
      <c r="I583" s="18" t="n">
        <f aca="false">(MAX(I578,0)*Inputs!$C$13+I579*Inputs!$C$14)*I581/1000000</f>
        <v>4.535012648133</v>
      </c>
      <c r="J583" s="18" t="n">
        <f aca="false">(MAX(J578,0)*Inputs!$C$13+J579*Inputs!$C$14)*J581/1000000</f>
        <v>3.68134437938411</v>
      </c>
      <c r="K583" s="18" t="n">
        <f aca="false">(MAX(K578,0)*Inputs!$C$13+K579*Inputs!$C$14)*K581/1000000</f>
        <v>2.9143353806613</v>
      </c>
      <c r="L583" s="18" t="n">
        <f aca="false">(MAX(L578,0)*Inputs!$C$13+L579*Inputs!$C$14)*L581/1000000</f>
        <v>2.45086804154137</v>
      </c>
      <c r="M583" s="18" t="n">
        <f aca="false">(MAX(M578,0)*Inputs!$C$13+M579*Inputs!$C$14)*M581/1000000</f>
        <v>2.13425423312186</v>
      </c>
      <c r="N583" s="18" t="n">
        <f aca="false">(MAX(N578,0)*Inputs!$C$13+N579*Inputs!$C$14)*N581/1000000</f>
        <v>2.19828186011551</v>
      </c>
    </row>
    <row r="584" customFormat="false" ht="15" hidden="false" customHeight="false" outlineLevel="0" collapsed="false">
      <c r="B584" s="9" t="s">
        <v>102</v>
      </c>
      <c r="E584" s="18" t="n">
        <f aca="false">E566*Inputs!$C$15*E581/1000000</f>
        <v>1.2</v>
      </c>
      <c r="F584" s="18" t="n">
        <f aca="false">F566*Inputs!$C$15*F581/1000000</f>
        <v>1.545</v>
      </c>
      <c r="G584" s="18" t="n">
        <f aca="false">G566*Inputs!$C$15*G581/1000000</f>
        <v>1.90962</v>
      </c>
      <c r="H584" s="18" t="n">
        <f aca="false">H566*Inputs!$C$15*H581/1000000</f>
        <v>1.9669086</v>
      </c>
      <c r="I584" s="18" t="n">
        <f aca="false">I566*Inputs!$C$15*I581/1000000</f>
        <v>2.025915858</v>
      </c>
      <c r="J584" s="18" t="n">
        <f aca="false">J566*Inputs!$C$15*J581/1000000</f>
        <v>2.08669333374</v>
      </c>
      <c r="K584" s="18" t="n">
        <f aca="false">K566*Inputs!$C$15*K581/1000000</f>
        <v>2.1492941337522</v>
      </c>
      <c r="L584" s="18" t="n">
        <f aca="false">L566*Inputs!$C$15*L581/1000000</f>
        <v>2.21377295776477</v>
      </c>
      <c r="M584" s="18" t="n">
        <f aca="false">M566*Inputs!$C$15*M581/1000000</f>
        <v>2.28018614649771</v>
      </c>
      <c r="N584" s="18" t="n">
        <f aca="false">N566*Inputs!$C$15*N581/1000000</f>
        <v>2.34859173089264</v>
      </c>
    </row>
    <row r="585" customFormat="false" ht="15" hidden="false" customHeight="false" outlineLevel="0" collapsed="false">
      <c r="B585" s="26" t="s">
        <v>103</v>
      </c>
      <c r="E585" s="27" t="n">
        <f aca="false">E577-E582-E583-E584</f>
        <v>-21.16767</v>
      </c>
      <c r="F585" s="27" t="n">
        <f aca="false">F577-F582-F583-F584</f>
        <v>-19.720167</v>
      </c>
      <c r="G585" s="27" t="n">
        <f aca="false">G577-G582-G583-G584</f>
        <v>-17.800498638</v>
      </c>
      <c r="H585" s="27" t="n">
        <f aca="false">H577-H582-H583-H584</f>
        <v>12.5311869811175</v>
      </c>
      <c r="I585" s="27" t="n">
        <f aca="false">I577-I582-I583-I584</f>
        <v>16.6194544938264</v>
      </c>
      <c r="J585" s="27" t="n">
        <f aca="false">J577-J582-J583-J584</f>
        <v>19.7473243560844</v>
      </c>
      <c r="K585" s="27" t="n">
        <f aca="false">K577-K582-K583-K584</f>
        <v>22.0021728535498</v>
      </c>
      <c r="L585" s="27" t="n">
        <f aca="false">L577-L582-L583-L584</f>
        <v>23.3609608733756</v>
      </c>
      <c r="M585" s="27" t="n">
        <f aca="false">M577-M582-M583-M584</f>
        <v>24.1899969032942</v>
      </c>
      <c r="N585" s="27" t="n">
        <f aca="false">N577-N582-N583-N584</f>
        <v>24.4816068747394</v>
      </c>
    </row>
    <row r="586" customFormat="false" ht="15" hidden="false" customHeight="false" outlineLevel="0" collapsed="false">
      <c r="B586" s="9" t="s">
        <v>104</v>
      </c>
      <c r="C586" s="18" t="n">
        <f aca="false">Inputs!$C$42*(1+Inputs!$C$43)</f>
        <v>132.6</v>
      </c>
    </row>
    <row r="587" customFormat="false" ht="15" hidden="false" customHeight="false" outlineLevel="0" collapsed="false">
      <c r="B587" s="26" t="s">
        <v>105</v>
      </c>
      <c r="C587" s="27" t="n">
        <f aca="false">N577*$C$550*(1-Inputs!$C$45)</f>
        <v>400.302745622659</v>
      </c>
    </row>
    <row r="588" customFormat="false" ht="15" hidden="false" customHeight="false" outlineLevel="0" collapsed="false">
      <c r="B588" s="26" t="s">
        <v>106</v>
      </c>
      <c r="D588" s="27" t="n">
        <f aca="false">-$C$586</f>
        <v>-132.6</v>
      </c>
      <c r="E588" s="27" t="n">
        <f aca="false">E585</f>
        <v>-21.16767</v>
      </c>
      <c r="F588" s="27" t="n">
        <f aca="false">F585</f>
        <v>-19.720167</v>
      </c>
      <c r="G588" s="27" t="n">
        <f aca="false">G585</f>
        <v>-17.800498638</v>
      </c>
      <c r="H588" s="27" t="n">
        <f aca="false">H585</f>
        <v>12.5311869811175</v>
      </c>
      <c r="I588" s="27" t="n">
        <f aca="false">I585</f>
        <v>16.6194544938264</v>
      </c>
      <c r="J588" s="27" t="n">
        <f aca="false">J585</f>
        <v>19.7473243560844</v>
      </c>
      <c r="K588" s="27" t="n">
        <f aca="false">K585</f>
        <v>22.0021728535498</v>
      </c>
      <c r="L588" s="27" t="n">
        <f aca="false">L585</f>
        <v>23.3609608733756</v>
      </c>
      <c r="M588" s="27" t="n">
        <f aca="false">M585</f>
        <v>24.1899969032942</v>
      </c>
      <c r="N588" s="27" t="n">
        <f aca="false">N585+$C$587</f>
        <v>424.784352497398</v>
      </c>
    </row>
    <row r="590" customFormat="false" ht="15" hidden="false" customHeight="false" outlineLevel="0" collapsed="false">
      <c r="B590" s="26" t="s">
        <v>107</v>
      </c>
      <c r="C590" s="29" t="n">
        <f aca="false">IRR(D588:N588,0.08)</f>
        <v>0.128811133780666</v>
      </c>
    </row>
    <row r="591" customFormat="false" ht="15" hidden="false" customHeight="false" outlineLevel="0" collapsed="false">
      <c r="B591" s="9" t="s">
        <v>108</v>
      </c>
      <c r="C591" s="30" t="n">
        <f aca="false">SUMIF(D588:N588,"&gt;0")/-SUMIF(D588:N588,"&lt;0")</f>
        <v>2.8398775447902</v>
      </c>
    </row>
    <row r="592" customFormat="false" ht="15" hidden="false" customHeight="false" outlineLevel="0" collapsed="false">
      <c r="B592" s="9" t="s">
        <v>109</v>
      </c>
      <c r="C592" s="18" t="n">
        <f aca="false">SUM(E582:N582)</f>
        <v>71.0907</v>
      </c>
    </row>
    <row r="593" customFormat="false" ht="15" hidden="false" customHeight="false" outlineLevel="0" collapsed="false">
      <c r="B593" s="9" t="s">
        <v>110</v>
      </c>
      <c r="C593" s="18" t="n">
        <f aca="false">N577</f>
        <v>29.0284804657476</v>
      </c>
    </row>
    <row r="594" customFormat="false" ht="15" hidden="false" customHeight="false" outlineLevel="0" collapsed="false">
      <c r="B594" s="9" t="s">
        <v>111</v>
      </c>
      <c r="C594" s="17" t="n">
        <f aca="false">N571</f>
        <v>0.45</v>
      </c>
    </row>
    <row r="596" customFormat="false" ht="15" hidden="false" customHeight="false" outlineLevel="0" collapsed="false">
      <c r="B596" s="7" t="s">
        <v>144</v>
      </c>
      <c r="C596" s="8"/>
      <c r="D596" s="8"/>
      <c r="E596" s="8"/>
      <c r="F596" s="8"/>
      <c r="G596" s="8"/>
      <c r="H596" s="8"/>
      <c r="I596" s="8"/>
      <c r="J596" s="8"/>
      <c r="K596" s="8"/>
      <c r="L596" s="8"/>
      <c r="M596" s="8"/>
      <c r="N596" s="8"/>
    </row>
    <row r="597" customFormat="false" ht="15" hidden="false" customHeight="false" outlineLevel="0" collapsed="false">
      <c r="B597" s="9" t="s">
        <v>50</v>
      </c>
      <c r="C597" s="13" t="n">
        <v>0.45</v>
      </c>
    </row>
    <row r="598" customFormat="false" ht="15" hidden="false" customHeight="false" outlineLevel="0" collapsed="false">
      <c r="B598" s="9" t="s">
        <v>64</v>
      </c>
      <c r="C598" s="18" t="n">
        <f aca="false">Inputs!$C$25</f>
        <v>70</v>
      </c>
    </row>
    <row r="599" customFormat="false" ht="15" hidden="false" customHeight="false" outlineLevel="0" collapsed="false">
      <c r="B599" s="9" t="s">
        <v>65</v>
      </c>
      <c r="C599" s="18" t="n">
        <f aca="false">Inputs!$C$28</f>
        <v>18</v>
      </c>
    </row>
    <row r="600" customFormat="false" ht="15" hidden="false" customHeight="false" outlineLevel="0" collapsed="false">
      <c r="B600" s="9" t="s">
        <v>66</v>
      </c>
      <c r="C600" s="18" t="n">
        <f aca="false">Inputs!$C$30</f>
        <v>4</v>
      </c>
    </row>
    <row r="601" customFormat="false" ht="15" hidden="false" customHeight="false" outlineLevel="0" collapsed="false">
      <c r="B601" s="9" t="s">
        <v>67</v>
      </c>
      <c r="C601" s="19" t="n">
        <f aca="false">Inputs!$C$27</f>
        <v>0.013</v>
      </c>
    </row>
    <row r="602" customFormat="false" ht="15" hidden="false" customHeight="false" outlineLevel="0" collapsed="false">
      <c r="B602" s="9" t="s">
        <v>68</v>
      </c>
      <c r="C602" s="12" t="n">
        <v>1450</v>
      </c>
    </row>
    <row r="603" customFormat="false" ht="15" hidden="false" customHeight="false" outlineLevel="0" collapsed="false">
      <c r="B603" s="9" t="s">
        <v>57</v>
      </c>
      <c r="C603" s="21" t="n">
        <f aca="false">Inputs!$C$44</f>
        <v>14</v>
      </c>
    </row>
    <row r="604" customFormat="false" ht="15" hidden="false" customHeight="false" outlineLevel="0" collapsed="false">
      <c r="B604" s="22" t="s">
        <v>69</v>
      </c>
      <c r="C604" s="23" t="s">
        <v>70</v>
      </c>
      <c r="D604" s="23" t="n">
        <v>0</v>
      </c>
      <c r="E604" s="23" t="n">
        <v>1</v>
      </c>
      <c r="F604" s="23" t="n">
        <v>2</v>
      </c>
      <c r="G604" s="23" t="n">
        <v>3</v>
      </c>
      <c r="H604" s="23" t="n">
        <v>4</v>
      </c>
      <c r="I604" s="23" t="n">
        <v>5</v>
      </c>
      <c r="J604" s="23" t="n">
        <v>6</v>
      </c>
      <c r="K604" s="23" t="n">
        <v>7</v>
      </c>
      <c r="L604" s="23" t="n">
        <v>8</v>
      </c>
      <c r="M604" s="23" t="n">
        <v>9</v>
      </c>
      <c r="N604" s="23" t="n">
        <v>10</v>
      </c>
    </row>
    <row r="605" customFormat="false" ht="15" hidden="false" customHeight="false" outlineLevel="0" collapsed="false">
      <c r="B605" s="9" t="s">
        <v>71</v>
      </c>
      <c r="C605" s="24" t="n">
        <f aca="false">1-Inputs!$C$7</f>
        <v>-2</v>
      </c>
      <c r="D605" s="25" t="n">
        <f aca="false">IF($C605&lt;=D$604,Inputs!$C$6,0)</f>
        <v>60000</v>
      </c>
      <c r="E605" s="25" t="n">
        <f aca="false">IF($C605&lt;=E$604,Inputs!$C$6,0)</f>
        <v>60000</v>
      </c>
      <c r="F605" s="25" t="n">
        <f aca="false">IF($C605&lt;=F$604,Inputs!$C$6,0)</f>
        <v>60000</v>
      </c>
      <c r="G605" s="25" t="n">
        <f aca="false">IF($C605&lt;=G$604,Inputs!$C$6,0)</f>
        <v>60000</v>
      </c>
      <c r="H605" s="25" t="n">
        <f aca="false">IF($C605&lt;=H$604,Inputs!$C$6,0)</f>
        <v>60000</v>
      </c>
      <c r="I605" s="25" t="n">
        <f aca="false">IF($C605&lt;=I$604,Inputs!$C$6,0)</f>
        <v>60000</v>
      </c>
      <c r="J605" s="25" t="n">
        <f aca="false">IF($C605&lt;=J$604,Inputs!$C$6,0)</f>
        <v>60000</v>
      </c>
      <c r="K605" s="25" t="n">
        <f aca="false">IF($C605&lt;=K$604,Inputs!$C$6,0)</f>
        <v>60000</v>
      </c>
      <c r="L605" s="25" t="n">
        <f aca="false">IF($C605&lt;=L$604,Inputs!$C$6,0)</f>
        <v>60000</v>
      </c>
      <c r="M605" s="25" t="n">
        <f aca="false">IF($C605&lt;=M$604,Inputs!$C$6,0)</f>
        <v>60000</v>
      </c>
      <c r="N605" s="25" t="n">
        <f aca="false">IF($C605&lt;=N$604,Inputs!$C$6,0)</f>
        <v>60000</v>
      </c>
    </row>
    <row r="606" customFormat="false" ht="15" hidden="false" customHeight="false" outlineLevel="0" collapsed="false">
      <c r="B606" s="9" t="s">
        <v>72</v>
      </c>
      <c r="D606" s="17" t="n">
        <f aca="false">IF($C605&lt;=D$604,IF(D$604-$C605+1&lt;=0,0,$C$597*INDEX(Inputs!$C$19:$C$24,MIN(D$604-$C605+1,6))),0)</f>
        <v>0.3375</v>
      </c>
      <c r="E606" s="17" t="n">
        <f aca="false">IF($C605&lt;=E$604,IF(E$604-$C605+1&lt;=0,0,$C$597*INDEX(Inputs!$C$19:$C$24,MIN(E$604-$C605+1,6))),0)</f>
        <v>0.39375</v>
      </c>
      <c r="F606" s="17" t="n">
        <f aca="false">IF($C605&lt;=F$604,IF(F$604-$C605+1&lt;=0,0,$C$597*INDEX(Inputs!$C$19:$C$24,MIN(F$604-$C605+1,6))),0)</f>
        <v>0.4275</v>
      </c>
      <c r="G606" s="17" t="n">
        <f aca="false">IF($C605&lt;=G$604,IF(G$604-$C605+1&lt;=0,0,$C$597*INDEX(Inputs!$C$19:$C$24,MIN(G$604-$C605+1,6))),0)</f>
        <v>0.45</v>
      </c>
      <c r="H606" s="17" t="n">
        <f aca="false">IF($C605&lt;=H$604,IF(H$604-$C605+1&lt;=0,0,$C$597*INDEX(Inputs!$C$19:$C$24,MIN(H$604-$C605+1,6))),0)</f>
        <v>0.45</v>
      </c>
      <c r="I606" s="17" t="n">
        <f aca="false">IF($C605&lt;=I$604,IF(I$604-$C605+1&lt;=0,0,$C$597*INDEX(Inputs!$C$19:$C$24,MIN(I$604-$C605+1,6))),0)</f>
        <v>0.45</v>
      </c>
      <c r="J606" s="17" t="n">
        <f aca="false">IF($C605&lt;=J$604,IF(J$604-$C605+1&lt;=0,0,$C$597*INDEX(Inputs!$C$19:$C$24,MIN(J$604-$C605+1,6))),0)</f>
        <v>0.45</v>
      </c>
      <c r="K606" s="17" t="n">
        <f aca="false">IF($C605&lt;=K$604,IF(K$604-$C605+1&lt;=0,0,$C$597*INDEX(Inputs!$C$19:$C$24,MIN(K$604-$C605+1,6))),0)</f>
        <v>0.45</v>
      </c>
      <c r="L606" s="17" t="n">
        <f aca="false">IF($C605&lt;=L$604,IF(L$604-$C605+1&lt;=0,0,$C$597*INDEX(Inputs!$C$19:$C$24,MIN(L$604-$C605+1,6))),0)</f>
        <v>0.45</v>
      </c>
      <c r="M606" s="17" t="n">
        <f aca="false">IF($C605&lt;=M$604,IF(M$604-$C605+1&lt;=0,0,$C$597*INDEX(Inputs!$C$19:$C$24,MIN(M$604-$C605+1,6))),0)</f>
        <v>0.45</v>
      </c>
      <c r="N606" s="17" t="n">
        <f aca="false">IF($C605&lt;=N$604,IF(N$604-$C605+1&lt;=0,0,$C$597*INDEX(Inputs!$C$19:$C$24,MIN(N$604-$C605+1,6))),0)</f>
        <v>0.45</v>
      </c>
    </row>
    <row r="607" customFormat="false" ht="15" hidden="false" customHeight="false" outlineLevel="0" collapsed="false">
      <c r="B607" s="9" t="s">
        <v>73</v>
      </c>
      <c r="D607" s="25" t="n">
        <f aca="false">D605*D606</f>
        <v>20250</v>
      </c>
      <c r="E607" s="25" t="n">
        <f aca="false">E605*E606</f>
        <v>23625</v>
      </c>
      <c r="F607" s="25" t="n">
        <f aca="false">F605*F606</f>
        <v>25650</v>
      </c>
      <c r="G607" s="25" t="n">
        <f aca="false">G605*G606</f>
        <v>27000</v>
      </c>
      <c r="H607" s="25" t="n">
        <f aca="false">H605*H606</f>
        <v>27000</v>
      </c>
      <c r="I607" s="25" t="n">
        <f aca="false">I605*I606</f>
        <v>27000</v>
      </c>
      <c r="J607" s="25" t="n">
        <f aca="false">J605*J606</f>
        <v>27000</v>
      </c>
      <c r="K607" s="25" t="n">
        <f aca="false">K605*K606</f>
        <v>27000</v>
      </c>
      <c r="L607" s="25" t="n">
        <f aca="false">L605*L606</f>
        <v>27000</v>
      </c>
      <c r="M607" s="25" t="n">
        <f aca="false">M605*M606</f>
        <v>27000</v>
      </c>
      <c r="N607" s="25" t="n">
        <f aca="false">N605*N606</f>
        <v>27000</v>
      </c>
    </row>
    <row r="608" customFormat="false" ht="15" hidden="false" customHeight="false" outlineLevel="0" collapsed="false">
      <c r="B608" s="9" t="s">
        <v>74</v>
      </c>
      <c r="C608" s="24" t="n">
        <f aca="false">1</f>
        <v>1</v>
      </c>
      <c r="D608" s="25" t="n">
        <f aca="false">IF($C608&lt;=D$604,Inputs!$C$8,0)</f>
        <v>0</v>
      </c>
      <c r="E608" s="25" t="n">
        <f aca="false">IF($C608&lt;=E$604,Inputs!$C$8,0)</f>
        <v>20000</v>
      </c>
      <c r="F608" s="25" t="n">
        <f aca="false">IF($C608&lt;=F$604,Inputs!$C$8,0)</f>
        <v>20000</v>
      </c>
      <c r="G608" s="25" t="n">
        <f aca="false">IF($C608&lt;=G$604,Inputs!$C$8,0)</f>
        <v>20000</v>
      </c>
      <c r="H608" s="25" t="n">
        <f aca="false">IF($C608&lt;=H$604,Inputs!$C$8,0)</f>
        <v>20000</v>
      </c>
      <c r="I608" s="25" t="n">
        <f aca="false">IF($C608&lt;=I$604,Inputs!$C$8,0)</f>
        <v>20000</v>
      </c>
      <c r="J608" s="25" t="n">
        <f aca="false">IF($C608&lt;=J$604,Inputs!$C$8,0)</f>
        <v>20000</v>
      </c>
      <c r="K608" s="25" t="n">
        <f aca="false">IF($C608&lt;=K$604,Inputs!$C$8,0)</f>
        <v>20000</v>
      </c>
      <c r="L608" s="25" t="n">
        <f aca="false">IF($C608&lt;=L$604,Inputs!$C$8,0)</f>
        <v>20000</v>
      </c>
      <c r="M608" s="25" t="n">
        <f aca="false">IF($C608&lt;=M$604,Inputs!$C$8,0)</f>
        <v>20000</v>
      </c>
      <c r="N608" s="25" t="n">
        <f aca="false">IF($C608&lt;=N$604,Inputs!$C$8,0)</f>
        <v>20000</v>
      </c>
    </row>
    <row r="609" customFormat="false" ht="15" hidden="false" customHeight="false" outlineLevel="0" collapsed="false">
      <c r="B609" s="9" t="s">
        <v>75</v>
      </c>
      <c r="D609" s="17" t="n">
        <f aca="false">IF($C608&lt;=D$604,IF(D$604-$C608+1&lt;=0,0,$C$597*INDEX(Inputs!$C$19:$C$24,MIN(D$604-$C608+1,6))),0)</f>
        <v>0</v>
      </c>
      <c r="E609" s="17" t="n">
        <f aca="false">IF($C608&lt;=E$604,IF(E$604-$C608+1&lt;=0,0,$C$597*INDEX(Inputs!$C$19:$C$24,MIN(E$604-$C608+1,6))),0)</f>
        <v>0.135</v>
      </c>
      <c r="F609" s="17" t="n">
        <f aca="false">IF($C608&lt;=F$604,IF(F$604-$C608+1&lt;=0,0,$C$597*INDEX(Inputs!$C$19:$C$24,MIN(F$604-$C608+1,6))),0)</f>
        <v>0.2475</v>
      </c>
      <c r="G609" s="17" t="n">
        <f aca="false">IF($C608&lt;=G$604,IF(G$604-$C608+1&lt;=0,0,$C$597*INDEX(Inputs!$C$19:$C$24,MIN(G$604-$C608+1,6))),0)</f>
        <v>0.3375</v>
      </c>
      <c r="H609" s="17" t="n">
        <f aca="false">IF($C608&lt;=H$604,IF(H$604-$C608+1&lt;=0,0,$C$597*INDEX(Inputs!$C$19:$C$24,MIN(H$604-$C608+1,6))),0)</f>
        <v>0.39375</v>
      </c>
      <c r="I609" s="17" t="n">
        <f aca="false">IF($C608&lt;=I$604,IF(I$604-$C608+1&lt;=0,0,$C$597*INDEX(Inputs!$C$19:$C$24,MIN(I$604-$C608+1,6))),0)</f>
        <v>0.4275</v>
      </c>
      <c r="J609" s="17" t="n">
        <f aca="false">IF($C608&lt;=J$604,IF(J$604-$C608+1&lt;=0,0,$C$597*INDEX(Inputs!$C$19:$C$24,MIN(J$604-$C608+1,6))),0)</f>
        <v>0.45</v>
      </c>
      <c r="K609" s="17" t="n">
        <f aca="false">IF($C608&lt;=K$604,IF(K$604-$C608+1&lt;=0,0,$C$597*INDEX(Inputs!$C$19:$C$24,MIN(K$604-$C608+1,6))),0)</f>
        <v>0.45</v>
      </c>
      <c r="L609" s="17" t="n">
        <f aca="false">IF($C608&lt;=L$604,IF(L$604-$C608+1&lt;=0,0,$C$597*INDEX(Inputs!$C$19:$C$24,MIN(L$604-$C608+1,6))),0)</f>
        <v>0.45</v>
      </c>
      <c r="M609" s="17" t="n">
        <f aca="false">IF($C608&lt;=M$604,IF(M$604-$C608+1&lt;=0,0,$C$597*INDEX(Inputs!$C$19:$C$24,MIN(M$604-$C608+1,6))),0)</f>
        <v>0.45</v>
      </c>
      <c r="N609" s="17" t="n">
        <f aca="false">IF($C608&lt;=N$604,IF(N$604-$C608+1&lt;=0,0,$C$597*INDEX(Inputs!$C$19:$C$24,MIN(N$604-$C608+1,6))),0)</f>
        <v>0.45</v>
      </c>
    </row>
    <row r="610" customFormat="false" ht="15" hidden="false" customHeight="false" outlineLevel="0" collapsed="false">
      <c r="B610" s="9" t="s">
        <v>76</v>
      </c>
      <c r="D610" s="25" t="n">
        <f aca="false">D608*D609</f>
        <v>0</v>
      </c>
      <c r="E610" s="25" t="n">
        <f aca="false">E608*E609</f>
        <v>2700</v>
      </c>
      <c r="F610" s="25" t="n">
        <f aca="false">F608*F609</f>
        <v>4950</v>
      </c>
      <c r="G610" s="25" t="n">
        <f aca="false">G608*G609</f>
        <v>6750</v>
      </c>
      <c r="H610" s="25" t="n">
        <f aca="false">H608*H609</f>
        <v>7875</v>
      </c>
      <c r="I610" s="25" t="n">
        <f aca="false">I608*I609</f>
        <v>8550</v>
      </c>
      <c r="J610" s="25" t="n">
        <f aca="false">J608*J609</f>
        <v>9000</v>
      </c>
      <c r="K610" s="25" t="n">
        <f aca="false">K608*K609</f>
        <v>9000</v>
      </c>
      <c r="L610" s="25" t="n">
        <f aca="false">L608*L609</f>
        <v>9000</v>
      </c>
      <c r="M610" s="25" t="n">
        <f aca="false">M608*M609</f>
        <v>9000</v>
      </c>
      <c r="N610" s="25" t="n">
        <f aca="false">N608*N609</f>
        <v>9000</v>
      </c>
    </row>
    <row r="611" customFormat="false" ht="15" hidden="false" customHeight="false" outlineLevel="0" collapsed="false">
      <c r="B611" s="9" t="s">
        <v>77</v>
      </c>
      <c r="C611" s="24" t="n">
        <f aca="false">2</f>
        <v>2</v>
      </c>
      <c r="D611" s="25" t="n">
        <f aca="false">IF($C611&lt;=D$604,Inputs!$C$9,0)</f>
        <v>0</v>
      </c>
      <c r="E611" s="25" t="n">
        <f aca="false">IF($C611&lt;=E$604,Inputs!$C$9,0)</f>
        <v>0</v>
      </c>
      <c r="F611" s="25" t="n">
        <f aca="false">IF($C611&lt;=F$604,Inputs!$C$9,0)</f>
        <v>20000</v>
      </c>
      <c r="G611" s="25" t="n">
        <f aca="false">IF($C611&lt;=G$604,Inputs!$C$9,0)</f>
        <v>20000</v>
      </c>
      <c r="H611" s="25" t="n">
        <f aca="false">IF($C611&lt;=H$604,Inputs!$C$9,0)</f>
        <v>20000</v>
      </c>
      <c r="I611" s="25" t="n">
        <f aca="false">IF($C611&lt;=I$604,Inputs!$C$9,0)</f>
        <v>20000</v>
      </c>
      <c r="J611" s="25" t="n">
        <f aca="false">IF($C611&lt;=J$604,Inputs!$C$9,0)</f>
        <v>20000</v>
      </c>
      <c r="K611" s="25" t="n">
        <f aca="false">IF($C611&lt;=K$604,Inputs!$C$9,0)</f>
        <v>20000</v>
      </c>
      <c r="L611" s="25" t="n">
        <f aca="false">IF($C611&lt;=L$604,Inputs!$C$9,0)</f>
        <v>20000</v>
      </c>
      <c r="M611" s="25" t="n">
        <f aca="false">IF($C611&lt;=M$604,Inputs!$C$9,0)</f>
        <v>20000</v>
      </c>
      <c r="N611" s="25" t="n">
        <f aca="false">IF($C611&lt;=N$604,Inputs!$C$9,0)</f>
        <v>20000</v>
      </c>
    </row>
    <row r="612" customFormat="false" ht="15" hidden="false" customHeight="false" outlineLevel="0" collapsed="false">
      <c r="B612" s="9" t="s">
        <v>78</v>
      </c>
      <c r="D612" s="17" t="n">
        <f aca="false">IF($C611&lt;=D$604,IF(D$604-$C611+1&lt;=0,0,$C$597*INDEX(Inputs!$C$19:$C$24,MIN(D$604-$C611+1,6))),0)</f>
        <v>0</v>
      </c>
      <c r="E612" s="17" t="n">
        <f aca="false">IF($C611&lt;=E$604,IF(E$604-$C611+1&lt;=0,0,$C$597*INDEX(Inputs!$C$19:$C$24,MIN(E$604-$C611+1,6))),0)</f>
        <v>0</v>
      </c>
      <c r="F612" s="17" t="n">
        <f aca="false">IF($C611&lt;=F$604,IF(F$604-$C611+1&lt;=0,0,$C$597*INDEX(Inputs!$C$19:$C$24,MIN(F$604-$C611+1,6))),0)</f>
        <v>0.135</v>
      </c>
      <c r="G612" s="17" t="n">
        <f aca="false">IF($C611&lt;=G$604,IF(G$604-$C611+1&lt;=0,0,$C$597*INDEX(Inputs!$C$19:$C$24,MIN(G$604-$C611+1,6))),0)</f>
        <v>0.2475</v>
      </c>
      <c r="H612" s="17" t="n">
        <f aca="false">IF($C611&lt;=H$604,IF(H$604-$C611+1&lt;=0,0,$C$597*INDEX(Inputs!$C$19:$C$24,MIN(H$604-$C611+1,6))),0)</f>
        <v>0.3375</v>
      </c>
      <c r="I612" s="17" t="n">
        <f aca="false">IF($C611&lt;=I$604,IF(I$604-$C611+1&lt;=0,0,$C$597*INDEX(Inputs!$C$19:$C$24,MIN(I$604-$C611+1,6))),0)</f>
        <v>0.39375</v>
      </c>
      <c r="J612" s="17" t="n">
        <f aca="false">IF($C611&lt;=J$604,IF(J$604-$C611+1&lt;=0,0,$C$597*INDEX(Inputs!$C$19:$C$24,MIN(J$604-$C611+1,6))),0)</f>
        <v>0.4275</v>
      </c>
      <c r="K612" s="17" t="n">
        <f aca="false">IF($C611&lt;=K$604,IF(K$604-$C611+1&lt;=0,0,$C$597*INDEX(Inputs!$C$19:$C$24,MIN(K$604-$C611+1,6))),0)</f>
        <v>0.45</v>
      </c>
      <c r="L612" s="17" t="n">
        <f aca="false">IF($C611&lt;=L$604,IF(L$604-$C611+1&lt;=0,0,$C$597*INDEX(Inputs!$C$19:$C$24,MIN(L$604-$C611+1,6))),0)</f>
        <v>0.45</v>
      </c>
      <c r="M612" s="17" t="n">
        <f aca="false">IF($C611&lt;=M$604,IF(M$604-$C611+1&lt;=0,0,$C$597*INDEX(Inputs!$C$19:$C$24,MIN(M$604-$C611+1,6))),0)</f>
        <v>0.45</v>
      </c>
      <c r="N612" s="17" t="n">
        <f aca="false">IF($C611&lt;=N$604,IF(N$604-$C611+1&lt;=0,0,$C$597*INDEX(Inputs!$C$19:$C$24,MIN(N$604-$C611+1,6))),0)</f>
        <v>0.45</v>
      </c>
    </row>
    <row r="613" customFormat="false" ht="15" hidden="false" customHeight="false" outlineLevel="0" collapsed="false">
      <c r="B613" s="9" t="s">
        <v>79</v>
      </c>
      <c r="D613" s="25" t="n">
        <f aca="false">D611*D612</f>
        <v>0</v>
      </c>
      <c r="E613" s="25" t="n">
        <f aca="false">E611*E612</f>
        <v>0</v>
      </c>
      <c r="F613" s="25" t="n">
        <f aca="false">F611*F612</f>
        <v>2700</v>
      </c>
      <c r="G613" s="25" t="n">
        <f aca="false">G611*G612</f>
        <v>4950</v>
      </c>
      <c r="H613" s="25" t="n">
        <f aca="false">H611*H612</f>
        <v>6750</v>
      </c>
      <c r="I613" s="25" t="n">
        <f aca="false">I611*I612</f>
        <v>7875</v>
      </c>
      <c r="J613" s="25" t="n">
        <f aca="false">J611*J612</f>
        <v>8550</v>
      </c>
      <c r="K613" s="25" t="n">
        <f aca="false">K611*K612</f>
        <v>9000</v>
      </c>
      <c r="L613" s="25" t="n">
        <f aca="false">L611*L612</f>
        <v>9000</v>
      </c>
      <c r="M613" s="25" t="n">
        <f aca="false">M611*M612</f>
        <v>9000</v>
      </c>
      <c r="N613" s="25" t="n">
        <f aca="false">N611*N612</f>
        <v>9000</v>
      </c>
    </row>
    <row r="614" customFormat="false" ht="15" hidden="false" customHeight="false" outlineLevel="0" collapsed="false">
      <c r="B614" s="9" t="s">
        <v>80</v>
      </c>
      <c r="C614" s="24" t="n">
        <f aca="false">3</f>
        <v>3</v>
      </c>
      <c r="D614" s="25" t="n">
        <f aca="false">IF($C614&lt;=D$604,Inputs!$C$10,0)</f>
        <v>0</v>
      </c>
      <c r="E614" s="25" t="n">
        <f aca="false">IF($C614&lt;=E$604,Inputs!$C$10,0)</f>
        <v>0</v>
      </c>
      <c r="F614" s="25" t="n">
        <f aca="false">IF($C614&lt;=F$604,Inputs!$C$10,0)</f>
        <v>0</v>
      </c>
      <c r="G614" s="25" t="n">
        <f aca="false">IF($C614&lt;=G$604,Inputs!$C$10,0)</f>
        <v>20000</v>
      </c>
      <c r="H614" s="25" t="n">
        <f aca="false">IF($C614&lt;=H$604,Inputs!$C$10,0)</f>
        <v>20000</v>
      </c>
      <c r="I614" s="25" t="n">
        <f aca="false">IF($C614&lt;=I$604,Inputs!$C$10,0)</f>
        <v>20000</v>
      </c>
      <c r="J614" s="25" t="n">
        <f aca="false">IF($C614&lt;=J$604,Inputs!$C$10,0)</f>
        <v>20000</v>
      </c>
      <c r="K614" s="25" t="n">
        <f aca="false">IF($C614&lt;=K$604,Inputs!$C$10,0)</f>
        <v>20000</v>
      </c>
      <c r="L614" s="25" t="n">
        <f aca="false">IF($C614&lt;=L$604,Inputs!$C$10,0)</f>
        <v>20000</v>
      </c>
      <c r="M614" s="25" t="n">
        <f aca="false">IF($C614&lt;=M$604,Inputs!$C$10,0)</f>
        <v>20000</v>
      </c>
      <c r="N614" s="25" t="n">
        <f aca="false">IF($C614&lt;=N$604,Inputs!$C$10,0)</f>
        <v>20000</v>
      </c>
    </row>
    <row r="615" customFormat="false" ht="15" hidden="false" customHeight="false" outlineLevel="0" collapsed="false">
      <c r="B615" s="9" t="s">
        <v>81</v>
      </c>
      <c r="D615" s="17" t="n">
        <f aca="false">IF($C614&lt;=D$604,IF(D$604-$C614+1&lt;=0,0,$C$597*INDEX(Inputs!$C$19:$C$24,MIN(D$604-$C614+1,6))),0)</f>
        <v>0</v>
      </c>
      <c r="E615" s="17" t="n">
        <f aca="false">IF($C614&lt;=E$604,IF(E$604-$C614+1&lt;=0,0,$C$597*INDEX(Inputs!$C$19:$C$24,MIN(E$604-$C614+1,6))),0)</f>
        <v>0</v>
      </c>
      <c r="F615" s="17" t="n">
        <f aca="false">IF($C614&lt;=F$604,IF(F$604-$C614+1&lt;=0,0,$C$597*INDEX(Inputs!$C$19:$C$24,MIN(F$604-$C614+1,6))),0)</f>
        <v>0</v>
      </c>
      <c r="G615" s="17" t="n">
        <f aca="false">IF($C614&lt;=G$604,IF(G$604-$C614+1&lt;=0,0,$C$597*INDEX(Inputs!$C$19:$C$24,MIN(G$604-$C614+1,6))),0)</f>
        <v>0.135</v>
      </c>
      <c r="H615" s="17" t="n">
        <f aca="false">IF($C614&lt;=H$604,IF(H$604-$C614+1&lt;=0,0,$C$597*INDEX(Inputs!$C$19:$C$24,MIN(H$604-$C614+1,6))),0)</f>
        <v>0.2475</v>
      </c>
      <c r="I615" s="17" t="n">
        <f aca="false">IF($C614&lt;=I$604,IF(I$604-$C614+1&lt;=0,0,$C$597*INDEX(Inputs!$C$19:$C$24,MIN(I$604-$C614+1,6))),0)</f>
        <v>0.3375</v>
      </c>
      <c r="J615" s="17" t="n">
        <f aca="false">IF($C614&lt;=J$604,IF(J$604-$C614+1&lt;=0,0,$C$597*INDEX(Inputs!$C$19:$C$24,MIN(J$604-$C614+1,6))),0)</f>
        <v>0.39375</v>
      </c>
      <c r="K615" s="17" t="n">
        <f aca="false">IF($C614&lt;=K$604,IF(K$604-$C614+1&lt;=0,0,$C$597*INDEX(Inputs!$C$19:$C$24,MIN(K$604-$C614+1,6))),0)</f>
        <v>0.4275</v>
      </c>
      <c r="L615" s="17" t="n">
        <f aca="false">IF($C614&lt;=L$604,IF(L$604-$C614+1&lt;=0,0,$C$597*INDEX(Inputs!$C$19:$C$24,MIN(L$604-$C614+1,6))),0)</f>
        <v>0.45</v>
      </c>
      <c r="M615" s="17" t="n">
        <f aca="false">IF($C614&lt;=M$604,IF(M$604-$C614+1&lt;=0,0,$C$597*INDEX(Inputs!$C$19:$C$24,MIN(M$604-$C614+1,6))),0)</f>
        <v>0.45</v>
      </c>
      <c r="N615" s="17" t="n">
        <f aca="false">IF($C614&lt;=N$604,IF(N$604-$C614+1&lt;=0,0,$C$597*INDEX(Inputs!$C$19:$C$24,MIN(N$604-$C614+1,6))),0)</f>
        <v>0.45</v>
      </c>
    </row>
    <row r="616" customFormat="false" ht="15" hidden="false" customHeight="false" outlineLevel="0" collapsed="false">
      <c r="B616" s="9" t="s">
        <v>82</v>
      </c>
      <c r="D616" s="25" t="n">
        <f aca="false">D614*D615</f>
        <v>0</v>
      </c>
      <c r="E616" s="25" t="n">
        <f aca="false">E614*E615</f>
        <v>0</v>
      </c>
      <c r="F616" s="25" t="n">
        <f aca="false">F614*F615</f>
        <v>0</v>
      </c>
      <c r="G616" s="25" t="n">
        <f aca="false">G614*G615</f>
        <v>2700</v>
      </c>
      <c r="H616" s="25" t="n">
        <f aca="false">H614*H615</f>
        <v>4950</v>
      </c>
      <c r="I616" s="25" t="n">
        <f aca="false">I614*I615</f>
        <v>6750</v>
      </c>
      <c r="J616" s="25" t="n">
        <f aca="false">J614*J615</f>
        <v>7875</v>
      </c>
      <c r="K616" s="25" t="n">
        <f aca="false">K614*K615</f>
        <v>8550</v>
      </c>
      <c r="L616" s="25" t="n">
        <f aca="false">L614*L615</f>
        <v>9000</v>
      </c>
      <c r="M616" s="25" t="n">
        <f aca="false">M614*M615</f>
        <v>9000</v>
      </c>
      <c r="N616" s="25" t="n">
        <f aca="false">N614*N615</f>
        <v>9000</v>
      </c>
    </row>
    <row r="618" customFormat="false" ht="15" hidden="false" customHeight="false" outlineLevel="0" collapsed="false">
      <c r="B618" s="22" t="s">
        <v>83</v>
      </c>
      <c r="C618" s="23"/>
      <c r="D618" s="23" t="n">
        <v>0</v>
      </c>
      <c r="E618" s="23" t="n">
        <v>1</v>
      </c>
      <c r="F618" s="23" t="n">
        <v>2</v>
      </c>
      <c r="G618" s="23" t="n">
        <v>3</v>
      </c>
      <c r="H618" s="23" t="n">
        <v>4</v>
      </c>
      <c r="I618" s="23" t="n">
        <v>5</v>
      </c>
      <c r="J618" s="23" t="n">
        <v>6</v>
      </c>
      <c r="K618" s="23" t="n">
        <v>7</v>
      </c>
      <c r="L618" s="23" t="n">
        <v>8</v>
      </c>
      <c r="M618" s="23" t="n">
        <v>9</v>
      </c>
      <c r="N618" s="23" t="n">
        <v>10</v>
      </c>
    </row>
    <row r="619" customFormat="false" ht="15" hidden="false" customHeight="false" outlineLevel="0" collapsed="false">
      <c r="B619" s="9" t="s">
        <v>84</v>
      </c>
      <c r="D619" s="25" t="n">
        <f aca="false">D605+D608+D611+D614</f>
        <v>60000</v>
      </c>
      <c r="E619" s="25" t="n">
        <f aca="false">E605+E608+E611+E614</f>
        <v>80000</v>
      </c>
      <c r="F619" s="25" t="n">
        <f aca="false">F605+F608+F611+F614</f>
        <v>100000</v>
      </c>
      <c r="G619" s="25" t="n">
        <f aca="false">G605+G608+G611+G614</f>
        <v>120000</v>
      </c>
      <c r="H619" s="25" t="n">
        <f aca="false">H605+H608+H611+H614</f>
        <v>120000</v>
      </c>
      <c r="I619" s="25" t="n">
        <f aca="false">I605+I608+I611+I614</f>
        <v>120000</v>
      </c>
      <c r="J619" s="25" t="n">
        <f aca="false">J605+J608+J611+J614</f>
        <v>120000</v>
      </c>
      <c r="K619" s="25" t="n">
        <f aca="false">K605+K608+K611+K614</f>
        <v>120000</v>
      </c>
      <c r="L619" s="25" t="n">
        <f aca="false">L605+L608+L611+L614</f>
        <v>120000</v>
      </c>
      <c r="M619" s="25" t="n">
        <f aca="false">M605+M608+M611+M614</f>
        <v>120000</v>
      </c>
      <c r="N619" s="25" t="n">
        <f aca="false">N605+N608+N611+N614</f>
        <v>120000</v>
      </c>
    </row>
    <row r="620" customFormat="false" ht="15" hidden="false" customHeight="false" outlineLevel="0" collapsed="false">
      <c r="B620" s="9" t="s">
        <v>85</v>
      </c>
      <c r="D620" s="25" t="n">
        <f aca="false">D607+D610+D613+D616</f>
        <v>20250</v>
      </c>
      <c r="E620" s="25" t="n">
        <f aca="false">E607+E610+E613+E616</f>
        <v>26325</v>
      </c>
      <c r="F620" s="25" t="n">
        <f aca="false">F607+F610+F613+F616</f>
        <v>33300</v>
      </c>
      <c r="G620" s="25" t="n">
        <f aca="false">G607+G610+G613+G616</f>
        <v>41400</v>
      </c>
      <c r="H620" s="25" t="n">
        <f aca="false">H607+H610+H613+H616</f>
        <v>46575</v>
      </c>
      <c r="I620" s="25" t="n">
        <f aca="false">I607+I610+I613+I616</f>
        <v>50175</v>
      </c>
      <c r="J620" s="25" t="n">
        <f aca="false">J607+J610+J613+J616</f>
        <v>52425</v>
      </c>
      <c r="K620" s="25" t="n">
        <f aca="false">K607+K610+K613+K616</f>
        <v>53550</v>
      </c>
      <c r="L620" s="25" t="n">
        <f aca="false">L607+L610+L613+L616</f>
        <v>54000</v>
      </c>
      <c r="M620" s="25" t="n">
        <f aca="false">M607+M610+M613+M616</f>
        <v>54000</v>
      </c>
      <c r="N620" s="25" t="n">
        <f aca="false">N607+N610+N613+N616</f>
        <v>54000</v>
      </c>
    </row>
    <row r="621" customFormat="false" ht="15" hidden="false" customHeight="false" outlineLevel="0" collapsed="false">
      <c r="B621" s="9" t="s">
        <v>86</v>
      </c>
      <c r="E621" s="25" t="n">
        <f aca="false">E619-D619</f>
        <v>20000</v>
      </c>
      <c r="F621" s="25" t="n">
        <f aca="false">F619-E619</f>
        <v>20000</v>
      </c>
      <c r="G621" s="25" t="n">
        <f aca="false">G619-F619</f>
        <v>20000</v>
      </c>
      <c r="H621" s="25" t="n">
        <f aca="false">H619-G619</f>
        <v>0</v>
      </c>
      <c r="I621" s="25" t="n">
        <f aca="false">I619-H619</f>
        <v>0</v>
      </c>
      <c r="J621" s="25" t="n">
        <f aca="false">J619-I619</f>
        <v>0</v>
      </c>
      <c r="K621" s="25" t="n">
        <f aca="false">K619-J619</f>
        <v>0</v>
      </c>
      <c r="L621" s="25" t="n">
        <f aca="false">L619-K619</f>
        <v>0</v>
      </c>
      <c r="M621" s="25" t="n">
        <f aca="false">M619-L619</f>
        <v>0</v>
      </c>
      <c r="N621" s="25" t="n">
        <f aca="false">N619-M619</f>
        <v>0</v>
      </c>
    </row>
    <row r="622" customFormat="false" ht="15" hidden="false" customHeight="false" outlineLevel="0" collapsed="false">
      <c r="B622" s="9" t="s">
        <v>87</v>
      </c>
      <c r="E622" s="25" t="n">
        <f aca="false">(E619+D619)/2</f>
        <v>70000</v>
      </c>
      <c r="F622" s="25" t="n">
        <f aca="false">(F619+E619)/2</f>
        <v>90000</v>
      </c>
      <c r="G622" s="25" t="n">
        <f aca="false">(G619+F619)/2</f>
        <v>110000</v>
      </c>
      <c r="H622" s="25" t="n">
        <f aca="false">(H619+G619)/2</f>
        <v>120000</v>
      </c>
      <c r="I622" s="25" t="n">
        <f aca="false">(I619+H619)/2</f>
        <v>120000</v>
      </c>
      <c r="J622" s="25" t="n">
        <f aca="false">(J619+I619)/2</f>
        <v>120000</v>
      </c>
      <c r="K622" s="25" t="n">
        <f aca="false">(K619+J619)/2</f>
        <v>120000</v>
      </c>
      <c r="L622" s="25" t="n">
        <f aca="false">(L619+K619)/2</f>
        <v>120000</v>
      </c>
      <c r="M622" s="25" t="n">
        <f aca="false">(M619+L619)/2</f>
        <v>120000</v>
      </c>
      <c r="N622" s="25" t="n">
        <f aca="false">(N619+M619)/2</f>
        <v>120000</v>
      </c>
    </row>
    <row r="623" customFormat="false" ht="15" hidden="false" customHeight="false" outlineLevel="0" collapsed="false">
      <c r="B623" s="9" t="s">
        <v>88</v>
      </c>
      <c r="E623" s="25" t="n">
        <f aca="false">(E620+D620)/2</f>
        <v>23287.5</v>
      </c>
      <c r="F623" s="25" t="n">
        <f aca="false">(F620+E620)/2</f>
        <v>29812.5</v>
      </c>
      <c r="G623" s="25" t="n">
        <f aca="false">(G620+F620)/2</f>
        <v>37350</v>
      </c>
      <c r="H623" s="25" t="n">
        <f aca="false">(H620+G620)/2</f>
        <v>43987.5</v>
      </c>
      <c r="I623" s="25" t="n">
        <f aca="false">(I620+H620)/2</f>
        <v>48375</v>
      </c>
      <c r="J623" s="25" t="n">
        <f aca="false">(J620+I620)/2</f>
        <v>51300</v>
      </c>
      <c r="K623" s="25" t="n">
        <f aca="false">(K620+J620)/2</f>
        <v>52987.5</v>
      </c>
      <c r="L623" s="25" t="n">
        <f aca="false">(L620+K620)/2</f>
        <v>53775</v>
      </c>
      <c r="M623" s="25" t="n">
        <f aca="false">(M620+L620)/2</f>
        <v>54000</v>
      </c>
      <c r="N623" s="25" t="n">
        <f aca="false">(N620+M620)/2</f>
        <v>54000</v>
      </c>
    </row>
    <row r="624" customFormat="false" ht="15" hidden="false" customHeight="false" outlineLevel="0" collapsed="false">
      <c r="B624" s="9" t="s">
        <v>89</v>
      </c>
      <c r="E624" s="17" t="n">
        <f aca="false">E620/E619</f>
        <v>0.3290625</v>
      </c>
      <c r="F624" s="17" t="n">
        <f aca="false">F620/F619</f>
        <v>0.333</v>
      </c>
      <c r="G624" s="17" t="n">
        <f aca="false">G620/G619</f>
        <v>0.345</v>
      </c>
      <c r="H624" s="17" t="n">
        <f aca="false">H620/H619</f>
        <v>0.388125</v>
      </c>
      <c r="I624" s="17" t="n">
        <f aca="false">I620/I619</f>
        <v>0.418125</v>
      </c>
      <c r="J624" s="17" t="n">
        <f aca="false">J620/J619</f>
        <v>0.436875</v>
      </c>
      <c r="K624" s="17" t="n">
        <f aca="false">K620/K619</f>
        <v>0.44625</v>
      </c>
      <c r="L624" s="17" t="n">
        <f aca="false">L620/L619</f>
        <v>0.45</v>
      </c>
      <c r="M624" s="17" t="n">
        <f aca="false">M620/M619</f>
        <v>0.45</v>
      </c>
      <c r="N624" s="17" t="n">
        <f aca="false">N620/N619</f>
        <v>0.45</v>
      </c>
    </row>
    <row r="625" customFormat="false" ht="15" hidden="false" customHeight="false" outlineLevel="0" collapsed="false">
      <c r="B625" s="9" t="s">
        <v>90</v>
      </c>
      <c r="E625" s="18" t="n">
        <f aca="false">$C$598*(1+Inputs!$C$26)^(E$604-1)</f>
        <v>70</v>
      </c>
      <c r="F625" s="18" t="n">
        <f aca="false">$C$598*(1+Inputs!$C$26)^(F$604-1)</f>
        <v>71.4</v>
      </c>
      <c r="G625" s="18" t="n">
        <f aca="false">$C$598*(1+Inputs!$C$26)^(G$604-1)</f>
        <v>72.828</v>
      </c>
      <c r="H625" s="18" t="n">
        <f aca="false">$C$598*(1+Inputs!$C$26)^(H$604-1)</f>
        <v>74.28456</v>
      </c>
      <c r="I625" s="18" t="n">
        <f aca="false">$C$598*(1+Inputs!$C$26)^(I$604-1)</f>
        <v>75.7702512</v>
      </c>
      <c r="J625" s="18" t="n">
        <f aca="false">$C$598*(1+Inputs!$C$26)^(J$604-1)</f>
        <v>77.285656224</v>
      </c>
      <c r="K625" s="18" t="n">
        <f aca="false">$C$598*(1+Inputs!$C$26)^(K$604-1)</f>
        <v>78.83136934848</v>
      </c>
      <c r="L625" s="18" t="n">
        <f aca="false">$C$598*(1+Inputs!$C$26)^(L$604-1)</f>
        <v>80.4079967354496</v>
      </c>
      <c r="M625" s="18" t="n">
        <f aca="false">$C$598*(1+Inputs!$C$26)^(M$604-1)</f>
        <v>82.0161566701586</v>
      </c>
      <c r="N625" s="18" t="n">
        <f aca="false">$C$598*(1+Inputs!$C$26)^(N$604-1)</f>
        <v>83.6564798035618</v>
      </c>
    </row>
    <row r="626" customFormat="false" ht="15" hidden="false" customHeight="false" outlineLevel="0" collapsed="false">
      <c r="B626" s="9" t="s">
        <v>91</v>
      </c>
      <c r="E626" s="18" t="n">
        <f aca="false">E623*E625*12/1000000</f>
        <v>19.5615</v>
      </c>
      <c r="F626" s="18" t="n">
        <f aca="false">F623*F625*12/1000000</f>
        <v>25.54335</v>
      </c>
      <c r="G626" s="18" t="n">
        <f aca="false">G623*G625*12/1000000</f>
        <v>32.6415096</v>
      </c>
      <c r="H626" s="18" t="n">
        <f aca="false">H623*H625*12/1000000</f>
        <v>39.211104996</v>
      </c>
      <c r="I626" s="18" t="n">
        <f aca="false">I623*I625*12/1000000</f>
        <v>43.9846308216</v>
      </c>
      <c r="J626" s="18" t="n">
        <f aca="false">J623*J625*12/1000000</f>
        <v>47.5770499714944</v>
      </c>
      <c r="K626" s="18" t="n">
        <f aca="false">K623*K625*12/1000000</f>
        <v>50.124926200231</v>
      </c>
      <c r="L626" s="18" t="n">
        <f aca="false">L623*L625*12/1000000</f>
        <v>51.8872802933856</v>
      </c>
      <c r="M626" s="18" t="n">
        <f aca="false">M623*M625*12/1000000</f>
        <v>53.1464695222628</v>
      </c>
      <c r="N626" s="18" t="n">
        <f aca="false">N623*N625*12/1000000</f>
        <v>54.209398912708</v>
      </c>
    </row>
    <row r="627" customFormat="false" ht="15" hidden="false" customHeight="false" outlineLevel="0" collapsed="false">
      <c r="B627" s="9" t="s">
        <v>92</v>
      </c>
      <c r="E627" s="18" t="n">
        <f aca="false">E623*$C$599*(1+Inputs!$C$31)^(E$604-1)*12/1000000</f>
        <v>5.0301</v>
      </c>
      <c r="F627" s="18" t="n">
        <f aca="false">F623*$C$599*(1+Inputs!$C$31)^(F$604-1)*12/1000000</f>
        <v>6.6004875</v>
      </c>
      <c r="G627" s="18" t="n">
        <f aca="false">G623*$C$599*(1+Inputs!$C$31)^(G$604-1)*12/1000000</f>
        <v>8.47602225</v>
      </c>
      <c r="H627" s="18" t="n">
        <f aca="false">H623*$C$599*(1+Inputs!$C$31)^(H$604-1)*12/1000000</f>
        <v>10.2318608953125</v>
      </c>
      <c r="I627" s="18" t="n">
        <f aca="false">I623*$C$599*(1+Inputs!$C$31)^(I$604-1)*12/1000000</f>
        <v>11.5337408941406</v>
      </c>
      <c r="J627" s="18" t="n">
        <f aca="false">J623*$C$599*(1+Inputs!$C$31)^(J$604-1)*12/1000000</f>
        <v>12.5369081253984</v>
      </c>
      <c r="K627" s="18" t="n">
        <f aca="false">K623*$C$599*(1+Inputs!$C$31)^(K$604-1)*12/1000000</f>
        <v>13.273039079472</v>
      </c>
      <c r="L627" s="18" t="n">
        <f aca="false">L623*$C$599*(1+Inputs!$C$31)^(L$604-1)*12/1000000</f>
        <v>13.8070605031578</v>
      </c>
      <c r="M627" s="18" t="n">
        <f aca="false">M623*$C$599*(1+Inputs!$C$31)^(M$604-1)*12/1000000</f>
        <v>14.2114513965557</v>
      </c>
      <c r="N627" s="18" t="n">
        <f aca="false">N623*$C$599*(1+Inputs!$C$31)^(N$604-1)*12/1000000</f>
        <v>14.5667376814696</v>
      </c>
    </row>
    <row r="628" customFormat="false" ht="15" hidden="false" customHeight="false" outlineLevel="0" collapsed="false">
      <c r="B628" s="9" t="s">
        <v>93</v>
      </c>
      <c r="E628" s="18" t="n">
        <f aca="false">E622*Inputs!$C$29*(1+Inputs!$C$31)^(E$604-1)*12/1000000</f>
        <v>2.52</v>
      </c>
      <c r="F628" s="18" t="n">
        <f aca="false">F622*Inputs!$C$29*(1+Inputs!$C$31)^(F$604-1)*12/1000000</f>
        <v>3.321</v>
      </c>
      <c r="G628" s="18" t="n">
        <f aca="false">G622*Inputs!$C$29*(1+Inputs!$C$31)^(G$604-1)*12/1000000</f>
        <v>4.160475</v>
      </c>
      <c r="H628" s="18" t="n">
        <f aca="false">H622*Inputs!$C$29*(1+Inputs!$C$31)^(H$604-1)*12/1000000</f>
        <v>4.6521675</v>
      </c>
      <c r="I628" s="18" t="n">
        <f aca="false">I622*Inputs!$C$29*(1+Inputs!$C$31)^(I$604-1)*12/1000000</f>
        <v>4.7684716875</v>
      </c>
      <c r="J628" s="18" t="n">
        <f aca="false">J622*Inputs!$C$29*(1+Inputs!$C$31)^(J$604-1)*12/1000000</f>
        <v>4.8876834796875</v>
      </c>
      <c r="K628" s="18" t="n">
        <f aca="false">K622*Inputs!$C$29*(1+Inputs!$C$31)^(K$604-1)*12/1000000</f>
        <v>5.00987556667969</v>
      </c>
      <c r="L628" s="18" t="n">
        <f aca="false">L622*Inputs!$C$29*(1+Inputs!$C$31)^(L$604-1)*12/1000000</f>
        <v>5.13512245584668</v>
      </c>
      <c r="M628" s="18" t="n">
        <f aca="false">M622*Inputs!$C$29*(1+Inputs!$C$31)^(M$604-1)*12/1000000</f>
        <v>5.26350051724284</v>
      </c>
      <c r="N628" s="18" t="n">
        <f aca="false">N622*Inputs!$C$29*(1+Inputs!$C$31)^(N$604-1)*12/1000000</f>
        <v>5.39508803017391</v>
      </c>
    </row>
    <row r="629" customFormat="false" ht="15" hidden="false" customHeight="false" outlineLevel="0" collapsed="false">
      <c r="B629" s="9" t="s">
        <v>94</v>
      </c>
      <c r="E629" s="18" t="n">
        <f aca="false">$C$600*(1+Inputs!$C$32)^(E$604-1)</f>
        <v>4</v>
      </c>
      <c r="F629" s="18" t="n">
        <f aca="false">$C$600*(1+Inputs!$C$32)^(F$604-1)</f>
        <v>4.12</v>
      </c>
      <c r="G629" s="18" t="n">
        <f aca="false">$C$600*(1+Inputs!$C$32)^(G$604-1)</f>
        <v>4.2436</v>
      </c>
      <c r="H629" s="18" t="n">
        <f aca="false">$C$600*(1+Inputs!$C$32)^(H$604-1)</f>
        <v>4.370908</v>
      </c>
      <c r="I629" s="18" t="n">
        <f aca="false">$C$600*(1+Inputs!$C$32)^(I$604-1)</f>
        <v>4.50203524</v>
      </c>
      <c r="J629" s="18" t="n">
        <f aca="false">$C$600*(1+Inputs!$C$32)^(J$604-1)</f>
        <v>4.6370962972</v>
      </c>
      <c r="K629" s="18" t="n">
        <f aca="false">$C$600*(1+Inputs!$C$32)^(K$604-1)</f>
        <v>4.776209186116</v>
      </c>
      <c r="L629" s="18" t="n">
        <f aca="false">$C$600*(1+Inputs!$C$32)^(L$604-1)</f>
        <v>4.91949546169948</v>
      </c>
      <c r="M629" s="18" t="n">
        <f aca="false">$C$600*(1+Inputs!$C$32)^(M$604-1)</f>
        <v>5.06708032555047</v>
      </c>
      <c r="N629" s="18" t="n">
        <f aca="false">$C$600*(1+Inputs!$C$32)^(N$604-1)</f>
        <v>5.21909273531698</v>
      </c>
    </row>
    <row r="630" customFormat="false" ht="15" hidden="false" customHeight="false" outlineLevel="0" collapsed="false">
      <c r="B630" s="26" t="s">
        <v>95</v>
      </c>
      <c r="E630" s="27" t="n">
        <f aca="false">E626-E627-E628-E629</f>
        <v>8.0114</v>
      </c>
      <c r="F630" s="27" t="n">
        <f aca="false">F626-F627-F628-F629</f>
        <v>11.5018625</v>
      </c>
      <c r="G630" s="27" t="n">
        <f aca="false">G626-G627-G628-G629</f>
        <v>15.76141235</v>
      </c>
      <c r="H630" s="27" t="n">
        <f aca="false">H626-H627-H628-H629</f>
        <v>19.9561686006875</v>
      </c>
      <c r="I630" s="27" t="n">
        <f aca="false">I626-I627-I628-I629</f>
        <v>23.1803829999594</v>
      </c>
      <c r="J630" s="27" t="n">
        <f aca="false">J626-J627-J628-J629</f>
        <v>25.5153620692085</v>
      </c>
      <c r="K630" s="27" t="n">
        <f aca="false">K626-K627-K628-K629</f>
        <v>27.0658023679633</v>
      </c>
      <c r="L630" s="27" t="n">
        <f aca="false">L626-L627-L628-L629</f>
        <v>28.0256018726817</v>
      </c>
      <c r="M630" s="27" t="n">
        <f aca="false">M626-M627-M628-M629</f>
        <v>28.6044372829138</v>
      </c>
      <c r="N630" s="27" t="n">
        <f aca="false">N626-N627-N628-N629</f>
        <v>29.0284804657476</v>
      </c>
    </row>
    <row r="631" customFormat="false" ht="15" hidden="false" customHeight="false" outlineLevel="0" collapsed="false">
      <c r="B631" s="9" t="s">
        <v>96</v>
      </c>
      <c r="E631" s="25" t="n">
        <f aca="false">E620-D620</f>
        <v>6075</v>
      </c>
      <c r="F631" s="25" t="n">
        <f aca="false">F620-E620</f>
        <v>6975</v>
      </c>
      <c r="G631" s="25" t="n">
        <f aca="false">G620-F620</f>
        <v>8100</v>
      </c>
      <c r="H631" s="25" t="n">
        <f aca="false">H620-G620</f>
        <v>5175</v>
      </c>
      <c r="I631" s="25" t="n">
        <f aca="false">I620-H620</f>
        <v>3600</v>
      </c>
      <c r="J631" s="25" t="n">
        <f aca="false">J620-I620</f>
        <v>2250</v>
      </c>
      <c r="K631" s="25" t="n">
        <f aca="false">K620-J620</f>
        <v>1125</v>
      </c>
      <c r="L631" s="25" t="n">
        <f aca="false">L620-K620</f>
        <v>450</v>
      </c>
      <c r="M631" s="25" t="n">
        <f aca="false">M620-L620</f>
        <v>0</v>
      </c>
      <c r="N631" s="25" t="n">
        <f aca="false">N620-M620</f>
        <v>0</v>
      </c>
    </row>
    <row r="632" customFormat="false" ht="15" hidden="false" customHeight="false" outlineLevel="0" collapsed="false">
      <c r="B632" s="9" t="s">
        <v>97</v>
      </c>
      <c r="E632" s="25" t="n">
        <f aca="false">E623*$C$601*12</f>
        <v>3632.85</v>
      </c>
      <c r="F632" s="25" t="n">
        <f aca="false">F623*$C$601*12</f>
        <v>4650.75</v>
      </c>
      <c r="G632" s="25" t="n">
        <f aca="false">G623*$C$601*12</f>
        <v>5826.6</v>
      </c>
      <c r="H632" s="25" t="n">
        <f aca="false">H623*$C$601*12</f>
        <v>6862.05</v>
      </c>
      <c r="I632" s="25" t="n">
        <f aca="false">I623*$C$601*12</f>
        <v>7546.5</v>
      </c>
      <c r="J632" s="25" t="n">
        <f aca="false">J623*$C$601*12</f>
        <v>8002.8</v>
      </c>
      <c r="K632" s="25" t="n">
        <f aca="false">K623*$C$601*12</f>
        <v>8266.05</v>
      </c>
      <c r="L632" s="25" t="n">
        <f aca="false">L623*$C$601*12</f>
        <v>8388.9</v>
      </c>
      <c r="M632" s="25" t="n">
        <f aca="false">M623*$C$601*12</f>
        <v>8424</v>
      </c>
      <c r="N632" s="25" t="n">
        <f aca="false">N623*$C$601*12</f>
        <v>8424</v>
      </c>
    </row>
    <row r="633" customFormat="false" ht="15" hidden="false" customHeight="false" outlineLevel="0" collapsed="false">
      <c r="B633" s="9" t="s">
        <v>98</v>
      </c>
      <c r="E633" s="25" t="n">
        <f aca="false">E631+E632</f>
        <v>9707.85</v>
      </c>
      <c r="F633" s="25" t="n">
        <f aca="false">F631+F632</f>
        <v>11625.75</v>
      </c>
      <c r="G633" s="25" t="n">
        <f aca="false">G631+G632</f>
        <v>13926.6</v>
      </c>
      <c r="H633" s="25" t="n">
        <f aca="false">H631+H632</f>
        <v>12037.05</v>
      </c>
      <c r="I633" s="25" t="n">
        <f aca="false">I631+I632</f>
        <v>11146.5</v>
      </c>
      <c r="J633" s="25" t="n">
        <f aca="false">J631+J632</f>
        <v>10252.8</v>
      </c>
      <c r="K633" s="25" t="n">
        <f aca="false">K631+K632</f>
        <v>9391.05</v>
      </c>
      <c r="L633" s="25" t="n">
        <f aca="false">L631+L632</f>
        <v>8838.9</v>
      </c>
      <c r="M633" s="25" t="n">
        <f aca="false">M631+M632</f>
        <v>8424</v>
      </c>
      <c r="N633" s="25" t="n">
        <f aca="false">N631+N632</f>
        <v>8424</v>
      </c>
    </row>
    <row r="634" customFormat="false" ht="15" hidden="false" customHeight="false" outlineLevel="0" collapsed="false">
      <c r="B634" s="9" t="s">
        <v>99</v>
      </c>
      <c r="E634" s="28" t="n">
        <f aca="false">(1+Inputs!$C$12)^(E$604-1)</f>
        <v>1</v>
      </c>
      <c r="F634" s="28" t="n">
        <f aca="false">(1+Inputs!$C$12)^(F$604-1)</f>
        <v>1.03</v>
      </c>
      <c r="G634" s="28" t="n">
        <f aca="false">(1+Inputs!$C$12)^(G$604-1)</f>
        <v>1.0609</v>
      </c>
      <c r="H634" s="28" t="n">
        <f aca="false">(1+Inputs!$C$12)^(H$604-1)</f>
        <v>1.092727</v>
      </c>
      <c r="I634" s="28" t="n">
        <f aca="false">(1+Inputs!$C$12)^(I$604-1)</f>
        <v>1.12550881</v>
      </c>
      <c r="J634" s="28" t="n">
        <f aca="false">(1+Inputs!$C$12)^(J$604-1)</f>
        <v>1.1592740743</v>
      </c>
      <c r="K634" s="28" t="n">
        <f aca="false">(1+Inputs!$C$12)^(K$604-1)</f>
        <v>1.194052296529</v>
      </c>
      <c r="L634" s="28" t="n">
        <f aca="false">(1+Inputs!$C$12)^(L$604-1)</f>
        <v>1.22987386542487</v>
      </c>
      <c r="M634" s="28" t="n">
        <f aca="false">(1+Inputs!$C$12)^(M$604-1)</f>
        <v>1.26677008138762</v>
      </c>
      <c r="N634" s="28" t="n">
        <f aca="false">(1+Inputs!$C$12)^(N$604-1)</f>
        <v>1.30477318382925</v>
      </c>
    </row>
    <row r="635" customFormat="false" ht="15" hidden="false" customHeight="false" outlineLevel="0" collapsed="false">
      <c r="B635" s="9" t="s">
        <v>100</v>
      </c>
      <c r="E635" s="18" t="n">
        <f aca="false">E621*$C$602*E634/1000000</f>
        <v>29</v>
      </c>
      <c r="F635" s="18" t="n">
        <f aca="false">F621*$C$602*F634/1000000</f>
        <v>29.87</v>
      </c>
      <c r="G635" s="18" t="n">
        <f aca="false">G621*$C$602*G634/1000000</f>
        <v>30.7661</v>
      </c>
      <c r="H635" s="18" t="n">
        <f aca="false">H621*$C$602*H634/1000000</f>
        <v>0</v>
      </c>
      <c r="I635" s="18" t="n">
        <f aca="false">I621*$C$602*I634/1000000</f>
        <v>0</v>
      </c>
      <c r="J635" s="18" t="n">
        <f aca="false">J621*$C$602*J634/1000000</f>
        <v>0</v>
      </c>
      <c r="K635" s="18" t="n">
        <f aca="false">K621*$C$602*K634/1000000</f>
        <v>0</v>
      </c>
      <c r="L635" s="18" t="n">
        <f aca="false">L621*$C$602*L634/1000000</f>
        <v>0</v>
      </c>
      <c r="M635" s="18" t="n">
        <f aca="false">M621*$C$602*M634/1000000</f>
        <v>0</v>
      </c>
      <c r="N635" s="18" t="n">
        <f aca="false">N621*$C$602*N634/1000000</f>
        <v>0</v>
      </c>
    </row>
    <row r="636" customFormat="false" ht="15" hidden="false" customHeight="false" outlineLevel="0" collapsed="false">
      <c r="B636" s="9" t="s">
        <v>101</v>
      </c>
      <c r="E636" s="18" t="n">
        <f aca="false">(MAX(E631,0)*Inputs!$C$13+E632*Inputs!$C$14)*E634/1000000</f>
        <v>4.97907</v>
      </c>
      <c r="F636" s="18" t="n">
        <f aca="false">(MAX(F631,0)*Inputs!$C$13+F632*Inputs!$C$14)*F634/1000000</f>
        <v>5.9870295</v>
      </c>
      <c r="G636" s="18" t="n">
        <f aca="false">(MAX(G631,0)*Inputs!$C$13+G632*Inputs!$C$14)*G634/1000000</f>
        <v>7.251590988</v>
      </c>
      <c r="H636" s="18" t="n">
        <f aca="false">(MAX(H631,0)*Inputs!$C$13+H632*Inputs!$C$14)*H634/1000000</f>
        <v>5.45807301957</v>
      </c>
      <c r="I636" s="18" t="n">
        <f aca="false">(MAX(I631,0)*Inputs!$C$13+I632*Inputs!$C$14)*I634/1000000</f>
        <v>4.535012648133</v>
      </c>
      <c r="J636" s="18" t="n">
        <f aca="false">(MAX(J631,0)*Inputs!$C$13+J632*Inputs!$C$14)*J634/1000000</f>
        <v>3.68134437938411</v>
      </c>
      <c r="K636" s="18" t="n">
        <f aca="false">(MAX(K631,0)*Inputs!$C$13+K632*Inputs!$C$14)*K634/1000000</f>
        <v>2.9143353806613</v>
      </c>
      <c r="L636" s="18" t="n">
        <f aca="false">(MAX(L631,0)*Inputs!$C$13+L632*Inputs!$C$14)*L634/1000000</f>
        <v>2.45086804154137</v>
      </c>
      <c r="M636" s="18" t="n">
        <f aca="false">(MAX(M631,0)*Inputs!$C$13+M632*Inputs!$C$14)*M634/1000000</f>
        <v>2.13425423312186</v>
      </c>
      <c r="N636" s="18" t="n">
        <f aca="false">(MAX(N631,0)*Inputs!$C$13+N632*Inputs!$C$14)*N634/1000000</f>
        <v>2.19828186011551</v>
      </c>
    </row>
    <row r="637" customFormat="false" ht="15" hidden="false" customHeight="false" outlineLevel="0" collapsed="false">
      <c r="B637" s="9" t="s">
        <v>102</v>
      </c>
      <c r="E637" s="18" t="n">
        <f aca="false">E619*Inputs!$C$15*E634/1000000</f>
        <v>1.2</v>
      </c>
      <c r="F637" s="18" t="n">
        <f aca="false">F619*Inputs!$C$15*F634/1000000</f>
        <v>1.545</v>
      </c>
      <c r="G637" s="18" t="n">
        <f aca="false">G619*Inputs!$C$15*G634/1000000</f>
        <v>1.90962</v>
      </c>
      <c r="H637" s="18" t="n">
        <f aca="false">H619*Inputs!$C$15*H634/1000000</f>
        <v>1.9669086</v>
      </c>
      <c r="I637" s="18" t="n">
        <f aca="false">I619*Inputs!$C$15*I634/1000000</f>
        <v>2.025915858</v>
      </c>
      <c r="J637" s="18" t="n">
        <f aca="false">J619*Inputs!$C$15*J634/1000000</f>
        <v>2.08669333374</v>
      </c>
      <c r="K637" s="18" t="n">
        <f aca="false">K619*Inputs!$C$15*K634/1000000</f>
        <v>2.1492941337522</v>
      </c>
      <c r="L637" s="18" t="n">
        <f aca="false">L619*Inputs!$C$15*L634/1000000</f>
        <v>2.21377295776477</v>
      </c>
      <c r="M637" s="18" t="n">
        <f aca="false">M619*Inputs!$C$15*M634/1000000</f>
        <v>2.28018614649771</v>
      </c>
      <c r="N637" s="18" t="n">
        <f aca="false">N619*Inputs!$C$15*N634/1000000</f>
        <v>2.34859173089264</v>
      </c>
    </row>
    <row r="638" customFormat="false" ht="15" hidden="false" customHeight="false" outlineLevel="0" collapsed="false">
      <c r="B638" s="26" t="s">
        <v>103</v>
      </c>
      <c r="E638" s="27" t="n">
        <f aca="false">E630-E635-E636-E637</f>
        <v>-27.16767</v>
      </c>
      <c r="F638" s="27" t="n">
        <f aca="false">F630-F635-F636-F637</f>
        <v>-25.900167</v>
      </c>
      <c r="G638" s="27" t="n">
        <f aca="false">G630-G635-G636-G637</f>
        <v>-24.165898638</v>
      </c>
      <c r="H638" s="27" t="n">
        <f aca="false">H630-H635-H636-H637</f>
        <v>12.5311869811175</v>
      </c>
      <c r="I638" s="27" t="n">
        <f aca="false">I630-I635-I636-I637</f>
        <v>16.6194544938264</v>
      </c>
      <c r="J638" s="27" t="n">
        <f aca="false">J630-J635-J636-J637</f>
        <v>19.7473243560844</v>
      </c>
      <c r="K638" s="27" t="n">
        <f aca="false">K630-K635-K636-K637</f>
        <v>22.0021728535498</v>
      </c>
      <c r="L638" s="27" t="n">
        <f aca="false">L630-L635-L636-L637</f>
        <v>23.3609608733756</v>
      </c>
      <c r="M638" s="27" t="n">
        <f aca="false">M630-M635-M636-M637</f>
        <v>24.1899969032942</v>
      </c>
      <c r="N638" s="27" t="n">
        <f aca="false">N630-N635-N636-N637</f>
        <v>24.4816068747394</v>
      </c>
    </row>
    <row r="639" customFormat="false" ht="15" hidden="false" customHeight="false" outlineLevel="0" collapsed="false">
      <c r="B639" s="9" t="s">
        <v>104</v>
      </c>
      <c r="C639" s="18" t="n">
        <f aca="false">Inputs!$C$42*(1+Inputs!$C$43)</f>
        <v>132.6</v>
      </c>
    </row>
    <row r="640" customFormat="false" ht="15" hidden="false" customHeight="false" outlineLevel="0" collapsed="false">
      <c r="B640" s="26" t="s">
        <v>105</v>
      </c>
      <c r="C640" s="27" t="n">
        <f aca="false">N630*$C$603*(1-Inputs!$C$45)</f>
        <v>400.302745622659</v>
      </c>
    </row>
    <row r="641" customFormat="false" ht="15" hidden="false" customHeight="false" outlineLevel="0" collapsed="false">
      <c r="B641" s="26" t="s">
        <v>106</v>
      </c>
      <c r="D641" s="27" t="n">
        <f aca="false">-$C$639</f>
        <v>-132.6</v>
      </c>
      <c r="E641" s="27" t="n">
        <f aca="false">E638</f>
        <v>-27.16767</v>
      </c>
      <c r="F641" s="27" t="n">
        <f aca="false">F638</f>
        <v>-25.900167</v>
      </c>
      <c r="G641" s="27" t="n">
        <f aca="false">G638</f>
        <v>-24.165898638</v>
      </c>
      <c r="H641" s="27" t="n">
        <f aca="false">H638</f>
        <v>12.5311869811175</v>
      </c>
      <c r="I641" s="27" t="n">
        <f aca="false">I638</f>
        <v>16.6194544938264</v>
      </c>
      <c r="J641" s="27" t="n">
        <f aca="false">J638</f>
        <v>19.7473243560844</v>
      </c>
      <c r="K641" s="27" t="n">
        <f aca="false">K638</f>
        <v>22.0021728535498</v>
      </c>
      <c r="L641" s="27" t="n">
        <f aca="false">L638</f>
        <v>23.3609608733756</v>
      </c>
      <c r="M641" s="27" t="n">
        <f aca="false">M638</f>
        <v>24.1899969032942</v>
      </c>
      <c r="N641" s="27" t="n">
        <f aca="false">N638+$C$640</f>
        <v>424.784352497398</v>
      </c>
    </row>
    <row r="643" customFormat="false" ht="15" hidden="false" customHeight="false" outlineLevel="0" collapsed="false">
      <c r="B643" s="26" t="s">
        <v>107</v>
      </c>
      <c r="C643" s="29" t="n">
        <f aca="false">IRR(D641:N641,0.08)</f>
        <v>0.118329177933722</v>
      </c>
    </row>
    <row r="644" customFormat="false" ht="15" hidden="false" customHeight="false" outlineLevel="0" collapsed="false">
      <c r="B644" s="9" t="s">
        <v>108</v>
      </c>
      <c r="C644" s="30" t="n">
        <f aca="false">SUMIF(D641:N641,"&gt;0")/-SUMIF(D641:N641,"&lt;0")</f>
        <v>2.58888518238947</v>
      </c>
    </row>
    <row r="645" customFormat="false" ht="15" hidden="false" customHeight="false" outlineLevel="0" collapsed="false">
      <c r="B645" s="9" t="s">
        <v>109</v>
      </c>
      <c r="C645" s="18" t="n">
        <f aca="false">SUM(E635:N635)</f>
        <v>89.6361</v>
      </c>
    </row>
    <row r="646" customFormat="false" ht="15" hidden="false" customHeight="false" outlineLevel="0" collapsed="false">
      <c r="B646" s="9" t="s">
        <v>110</v>
      </c>
      <c r="C646" s="18" t="n">
        <f aca="false">N630</f>
        <v>29.0284804657476</v>
      </c>
    </row>
    <row r="647" customFormat="false" ht="15" hidden="false" customHeight="false" outlineLevel="0" collapsed="false">
      <c r="B647" s="9" t="s">
        <v>111</v>
      </c>
      <c r="C647" s="17" t="n">
        <f aca="false">N624</f>
        <v>0.45</v>
      </c>
    </row>
    <row r="649" customFormat="false" ht="15" hidden="false" customHeight="false" outlineLevel="0" collapsed="false">
      <c r="B649" s="7" t="s">
        <v>145</v>
      </c>
      <c r="C649" s="8"/>
      <c r="D649" s="8"/>
      <c r="E649" s="8"/>
      <c r="F649" s="8"/>
      <c r="G649" s="8"/>
      <c r="H649" s="8"/>
      <c r="I649" s="8"/>
      <c r="J649" s="8"/>
      <c r="K649" s="8"/>
      <c r="L649" s="8"/>
      <c r="M649" s="8"/>
      <c r="N649" s="8"/>
    </row>
    <row r="650" customFormat="false" ht="15" hidden="false" customHeight="false" outlineLevel="0" collapsed="false">
      <c r="B650" s="9" t="s">
        <v>50</v>
      </c>
      <c r="C650" s="13" t="n">
        <v>0.5</v>
      </c>
    </row>
    <row r="651" customFormat="false" ht="15" hidden="false" customHeight="false" outlineLevel="0" collapsed="false">
      <c r="B651" s="9" t="s">
        <v>64</v>
      </c>
      <c r="C651" s="18" t="n">
        <f aca="false">Inputs!$C$25</f>
        <v>70</v>
      </c>
    </row>
    <row r="652" customFormat="false" ht="15" hidden="false" customHeight="false" outlineLevel="0" collapsed="false">
      <c r="B652" s="9" t="s">
        <v>65</v>
      </c>
      <c r="C652" s="18" t="n">
        <f aca="false">Inputs!$C$28</f>
        <v>18</v>
      </c>
    </row>
    <row r="653" customFormat="false" ht="15" hidden="false" customHeight="false" outlineLevel="0" collapsed="false">
      <c r="B653" s="9" t="s">
        <v>66</v>
      </c>
      <c r="C653" s="18" t="n">
        <f aca="false">Inputs!$C$30</f>
        <v>4</v>
      </c>
    </row>
    <row r="654" customFormat="false" ht="15" hidden="false" customHeight="false" outlineLevel="0" collapsed="false">
      <c r="B654" s="9" t="s">
        <v>67</v>
      </c>
      <c r="C654" s="19" t="n">
        <f aca="false">Inputs!$C$27</f>
        <v>0.013</v>
      </c>
    </row>
    <row r="655" customFormat="false" ht="15" hidden="false" customHeight="false" outlineLevel="0" collapsed="false">
      <c r="B655" s="9" t="s">
        <v>68</v>
      </c>
      <c r="C655" s="12" t="n">
        <v>950</v>
      </c>
    </row>
    <row r="656" customFormat="false" ht="15" hidden="false" customHeight="false" outlineLevel="0" collapsed="false">
      <c r="B656" s="9" t="s">
        <v>57</v>
      </c>
      <c r="C656" s="21" t="n">
        <f aca="false">Inputs!$C$44</f>
        <v>14</v>
      </c>
    </row>
    <row r="657" customFormat="false" ht="15" hidden="false" customHeight="false" outlineLevel="0" collapsed="false">
      <c r="B657" s="22" t="s">
        <v>69</v>
      </c>
      <c r="C657" s="23" t="s">
        <v>70</v>
      </c>
      <c r="D657" s="23" t="n">
        <v>0</v>
      </c>
      <c r="E657" s="23" t="n">
        <v>1</v>
      </c>
      <c r="F657" s="23" t="n">
        <v>2</v>
      </c>
      <c r="G657" s="23" t="n">
        <v>3</v>
      </c>
      <c r="H657" s="23" t="n">
        <v>4</v>
      </c>
      <c r="I657" s="23" t="n">
        <v>5</v>
      </c>
      <c r="J657" s="23" t="n">
        <v>6</v>
      </c>
      <c r="K657" s="23" t="n">
        <v>7</v>
      </c>
      <c r="L657" s="23" t="n">
        <v>8</v>
      </c>
      <c r="M657" s="23" t="n">
        <v>9</v>
      </c>
      <c r="N657" s="23" t="n">
        <v>10</v>
      </c>
    </row>
    <row r="658" customFormat="false" ht="15" hidden="false" customHeight="false" outlineLevel="0" collapsed="false">
      <c r="B658" s="9" t="s">
        <v>71</v>
      </c>
      <c r="C658" s="24" t="n">
        <f aca="false">1-Inputs!$C$7</f>
        <v>-2</v>
      </c>
      <c r="D658" s="25" t="n">
        <f aca="false">IF($C658&lt;=D$657,Inputs!$C$6,0)</f>
        <v>60000</v>
      </c>
      <c r="E658" s="25" t="n">
        <f aca="false">IF($C658&lt;=E$657,Inputs!$C$6,0)</f>
        <v>60000</v>
      </c>
      <c r="F658" s="25" t="n">
        <f aca="false">IF($C658&lt;=F$657,Inputs!$C$6,0)</f>
        <v>60000</v>
      </c>
      <c r="G658" s="25" t="n">
        <f aca="false">IF($C658&lt;=G$657,Inputs!$C$6,0)</f>
        <v>60000</v>
      </c>
      <c r="H658" s="25" t="n">
        <f aca="false">IF($C658&lt;=H$657,Inputs!$C$6,0)</f>
        <v>60000</v>
      </c>
      <c r="I658" s="25" t="n">
        <f aca="false">IF($C658&lt;=I$657,Inputs!$C$6,0)</f>
        <v>60000</v>
      </c>
      <c r="J658" s="25" t="n">
        <f aca="false">IF($C658&lt;=J$657,Inputs!$C$6,0)</f>
        <v>60000</v>
      </c>
      <c r="K658" s="25" t="n">
        <f aca="false">IF($C658&lt;=K$657,Inputs!$C$6,0)</f>
        <v>60000</v>
      </c>
      <c r="L658" s="25" t="n">
        <f aca="false">IF($C658&lt;=L$657,Inputs!$C$6,0)</f>
        <v>60000</v>
      </c>
      <c r="M658" s="25" t="n">
        <f aca="false">IF($C658&lt;=M$657,Inputs!$C$6,0)</f>
        <v>60000</v>
      </c>
      <c r="N658" s="25" t="n">
        <f aca="false">IF($C658&lt;=N$657,Inputs!$C$6,0)</f>
        <v>60000</v>
      </c>
    </row>
    <row r="659" customFormat="false" ht="15" hidden="false" customHeight="false" outlineLevel="0" collapsed="false">
      <c r="B659" s="9" t="s">
        <v>72</v>
      </c>
      <c r="D659" s="17" t="n">
        <f aca="false">IF($C658&lt;=D$657,IF(D$657-$C658+1&lt;=0,0,$C$650*INDEX(Inputs!$C$19:$C$24,MIN(D$657-$C658+1,6))),0)</f>
        <v>0.375</v>
      </c>
      <c r="E659" s="17" t="n">
        <f aca="false">IF($C658&lt;=E$657,IF(E$657-$C658+1&lt;=0,0,$C$650*INDEX(Inputs!$C$19:$C$24,MIN(E$657-$C658+1,6))),0)</f>
        <v>0.4375</v>
      </c>
      <c r="F659" s="17" t="n">
        <f aca="false">IF($C658&lt;=F$657,IF(F$657-$C658+1&lt;=0,0,$C$650*INDEX(Inputs!$C$19:$C$24,MIN(F$657-$C658+1,6))),0)</f>
        <v>0.475</v>
      </c>
      <c r="G659" s="17" t="n">
        <f aca="false">IF($C658&lt;=G$657,IF(G$657-$C658+1&lt;=0,0,$C$650*INDEX(Inputs!$C$19:$C$24,MIN(G$657-$C658+1,6))),0)</f>
        <v>0.5</v>
      </c>
      <c r="H659" s="17" t="n">
        <f aca="false">IF($C658&lt;=H$657,IF(H$657-$C658+1&lt;=0,0,$C$650*INDEX(Inputs!$C$19:$C$24,MIN(H$657-$C658+1,6))),0)</f>
        <v>0.5</v>
      </c>
      <c r="I659" s="17" t="n">
        <f aca="false">IF($C658&lt;=I$657,IF(I$657-$C658+1&lt;=0,0,$C$650*INDEX(Inputs!$C$19:$C$24,MIN(I$657-$C658+1,6))),0)</f>
        <v>0.5</v>
      </c>
      <c r="J659" s="17" t="n">
        <f aca="false">IF($C658&lt;=J$657,IF(J$657-$C658+1&lt;=0,0,$C$650*INDEX(Inputs!$C$19:$C$24,MIN(J$657-$C658+1,6))),0)</f>
        <v>0.5</v>
      </c>
      <c r="K659" s="17" t="n">
        <f aca="false">IF($C658&lt;=K$657,IF(K$657-$C658+1&lt;=0,0,$C$650*INDEX(Inputs!$C$19:$C$24,MIN(K$657-$C658+1,6))),0)</f>
        <v>0.5</v>
      </c>
      <c r="L659" s="17" t="n">
        <f aca="false">IF($C658&lt;=L$657,IF(L$657-$C658+1&lt;=0,0,$C$650*INDEX(Inputs!$C$19:$C$24,MIN(L$657-$C658+1,6))),0)</f>
        <v>0.5</v>
      </c>
      <c r="M659" s="17" t="n">
        <f aca="false">IF($C658&lt;=M$657,IF(M$657-$C658+1&lt;=0,0,$C$650*INDEX(Inputs!$C$19:$C$24,MIN(M$657-$C658+1,6))),0)</f>
        <v>0.5</v>
      </c>
      <c r="N659" s="17" t="n">
        <f aca="false">IF($C658&lt;=N$657,IF(N$657-$C658+1&lt;=0,0,$C$650*INDEX(Inputs!$C$19:$C$24,MIN(N$657-$C658+1,6))),0)</f>
        <v>0.5</v>
      </c>
    </row>
    <row r="660" customFormat="false" ht="15" hidden="false" customHeight="false" outlineLevel="0" collapsed="false">
      <c r="B660" s="9" t="s">
        <v>73</v>
      </c>
      <c r="D660" s="25" t="n">
        <f aca="false">D658*D659</f>
        <v>22500</v>
      </c>
      <c r="E660" s="25" t="n">
        <f aca="false">E658*E659</f>
        <v>26250</v>
      </c>
      <c r="F660" s="25" t="n">
        <f aca="false">F658*F659</f>
        <v>28500</v>
      </c>
      <c r="G660" s="25" t="n">
        <f aca="false">G658*G659</f>
        <v>30000</v>
      </c>
      <c r="H660" s="25" t="n">
        <f aca="false">H658*H659</f>
        <v>30000</v>
      </c>
      <c r="I660" s="25" t="n">
        <f aca="false">I658*I659</f>
        <v>30000</v>
      </c>
      <c r="J660" s="25" t="n">
        <f aca="false">J658*J659</f>
        <v>30000</v>
      </c>
      <c r="K660" s="25" t="n">
        <f aca="false">K658*K659</f>
        <v>30000</v>
      </c>
      <c r="L660" s="25" t="n">
        <f aca="false">L658*L659</f>
        <v>30000</v>
      </c>
      <c r="M660" s="25" t="n">
        <f aca="false">M658*M659</f>
        <v>30000</v>
      </c>
      <c r="N660" s="25" t="n">
        <f aca="false">N658*N659</f>
        <v>30000</v>
      </c>
    </row>
    <row r="661" customFormat="false" ht="15" hidden="false" customHeight="false" outlineLevel="0" collapsed="false">
      <c r="B661" s="9" t="s">
        <v>74</v>
      </c>
      <c r="C661" s="24" t="n">
        <f aca="false">1</f>
        <v>1</v>
      </c>
      <c r="D661" s="25" t="n">
        <f aca="false">IF($C661&lt;=D$657,Inputs!$C$8,0)</f>
        <v>0</v>
      </c>
      <c r="E661" s="25" t="n">
        <f aca="false">IF($C661&lt;=E$657,Inputs!$C$8,0)</f>
        <v>20000</v>
      </c>
      <c r="F661" s="25" t="n">
        <f aca="false">IF($C661&lt;=F$657,Inputs!$C$8,0)</f>
        <v>20000</v>
      </c>
      <c r="G661" s="25" t="n">
        <f aca="false">IF($C661&lt;=G$657,Inputs!$C$8,0)</f>
        <v>20000</v>
      </c>
      <c r="H661" s="25" t="n">
        <f aca="false">IF($C661&lt;=H$657,Inputs!$C$8,0)</f>
        <v>20000</v>
      </c>
      <c r="I661" s="25" t="n">
        <f aca="false">IF($C661&lt;=I$657,Inputs!$C$8,0)</f>
        <v>20000</v>
      </c>
      <c r="J661" s="25" t="n">
        <f aca="false">IF($C661&lt;=J$657,Inputs!$C$8,0)</f>
        <v>20000</v>
      </c>
      <c r="K661" s="25" t="n">
        <f aca="false">IF($C661&lt;=K$657,Inputs!$C$8,0)</f>
        <v>20000</v>
      </c>
      <c r="L661" s="25" t="n">
        <f aca="false">IF($C661&lt;=L$657,Inputs!$C$8,0)</f>
        <v>20000</v>
      </c>
      <c r="M661" s="25" t="n">
        <f aca="false">IF($C661&lt;=M$657,Inputs!$C$8,0)</f>
        <v>20000</v>
      </c>
      <c r="N661" s="25" t="n">
        <f aca="false">IF($C661&lt;=N$657,Inputs!$C$8,0)</f>
        <v>20000</v>
      </c>
    </row>
    <row r="662" customFormat="false" ht="15" hidden="false" customHeight="false" outlineLevel="0" collapsed="false">
      <c r="B662" s="9" t="s">
        <v>75</v>
      </c>
      <c r="D662" s="17" t="n">
        <f aca="false">IF($C661&lt;=D$657,IF(D$657-$C661+1&lt;=0,0,$C$650*INDEX(Inputs!$C$19:$C$24,MIN(D$657-$C661+1,6))),0)</f>
        <v>0</v>
      </c>
      <c r="E662" s="17" t="n">
        <f aca="false">IF($C661&lt;=E$657,IF(E$657-$C661+1&lt;=0,0,$C$650*INDEX(Inputs!$C$19:$C$24,MIN(E$657-$C661+1,6))),0)</f>
        <v>0.15</v>
      </c>
      <c r="F662" s="17" t="n">
        <f aca="false">IF($C661&lt;=F$657,IF(F$657-$C661+1&lt;=0,0,$C$650*INDEX(Inputs!$C$19:$C$24,MIN(F$657-$C661+1,6))),0)</f>
        <v>0.275</v>
      </c>
      <c r="G662" s="17" t="n">
        <f aca="false">IF($C661&lt;=G$657,IF(G$657-$C661+1&lt;=0,0,$C$650*INDEX(Inputs!$C$19:$C$24,MIN(G$657-$C661+1,6))),0)</f>
        <v>0.375</v>
      </c>
      <c r="H662" s="17" t="n">
        <f aca="false">IF($C661&lt;=H$657,IF(H$657-$C661+1&lt;=0,0,$C$650*INDEX(Inputs!$C$19:$C$24,MIN(H$657-$C661+1,6))),0)</f>
        <v>0.4375</v>
      </c>
      <c r="I662" s="17" t="n">
        <f aca="false">IF($C661&lt;=I$657,IF(I$657-$C661+1&lt;=0,0,$C$650*INDEX(Inputs!$C$19:$C$24,MIN(I$657-$C661+1,6))),0)</f>
        <v>0.475</v>
      </c>
      <c r="J662" s="17" t="n">
        <f aca="false">IF($C661&lt;=J$657,IF(J$657-$C661+1&lt;=0,0,$C$650*INDEX(Inputs!$C$19:$C$24,MIN(J$657-$C661+1,6))),0)</f>
        <v>0.5</v>
      </c>
      <c r="K662" s="17" t="n">
        <f aca="false">IF($C661&lt;=K$657,IF(K$657-$C661+1&lt;=0,0,$C$650*INDEX(Inputs!$C$19:$C$24,MIN(K$657-$C661+1,6))),0)</f>
        <v>0.5</v>
      </c>
      <c r="L662" s="17" t="n">
        <f aca="false">IF($C661&lt;=L$657,IF(L$657-$C661+1&lt;=0,0,$C$650*INDEX(Inputs!$C$19:$C$24,MIN(L$657-$C661+1,6))),0)</f>
        <v>0.5</v>
      </c>
      <c r="M662" s="17" t="n">
        <f aca="false">IF($C661&lt;=M$657,IF(M$657-$C661+1&lt;=0,0,$C$650*INDEX(Inputs!$C$19:$C$24,MIN(M$657-$C661+1,6))),0)</f>
        <v>0.5</v>
      </c>
      <c r="N662" s="17" t="n">
        <f aca="false">IF($C661&lt;=N$657,IF(N$657-$C661+1&lt;=0,0,$C$650*INDEX(Inputs!$C$19:$C$24,MIN(N$657-$C661+1,6))),0)</f>
        <v>0.5</v>
      </c>
    </row>
    <row r="663" customFormat="false" ht="15" hidden="false" customHeight="false" outlineLevel="0" collapsed="false">
      <c r="B663" s="9" t="s">
        <v>76</v>
      </c>
      <c r="D663" s="25" t="n">
        <f aca="false">D661*D662</f>
        <v>0</v>
      </c>
      <c r="E663" s="25" t="n">
        <f aca="false">E661*E662</f>
        <v>3000</v>
      </c>
      <c r="F663" s="25" t="n">
        <f aca="false">F661*F662</f>
        <v>5500</v>
      </c>
      <c r="G663" s="25" t="n">
        <f aca="false">G661*G662</f>
        <v>7500</v>
      </c>
      <c r="H663" s="25" t="n">
        <f aca="false">H661*H662</f>
        <v>8750</v>
      </c>
      <c r="I663" s="25" t="n">
        <f aca="false">I661*I662</f>
        <v>9500</v>
      </c>
      <c r="J663" s="25" t="n">
        <f aca="false">J661*J662</f>
        <v>10000</v>
      </c>
      <c r="K663" s="25" t="n">
        <f aca="false">K661*K662</f>
        <v>10000</v>
      </c>
      <c r="L663" s="25" t="n">
        <f aca="false">L661*L662</f>
        <v>10000</v>
      </c>
      <c r="M663" s="25" t="n">
        <f aca="false">M661*M662</f>
        <v>10000</v>
      </c>
      <c r="N663" s="25" t="n">
        <f aca="false">N661*N662</f>
        <v>10000</v>
      </c>
    </row>
    <row r="664" customFormat="false" ht="15" hidden="false" customHeight="false" outlineLevel="0" collapsed="false">
      <c r="B664" s="9" t="s">
        <v>77</v>
      </c>
      <c r="C664" s="24" t="n">
        <f aca="false">2</f>
        <v>2</v>
      </c>
      <c r="D664" s="25" t="n">
        <f aca="false">IF($C664&lt;=D$657,Inputs!$C$9,0)</f>
        <v>0</v>
      </c>
      <c r="E664" s="25" t="n">
        <f aca="false">IF($C664&lt;=E$657,Inputs!$C$9,0)</f>
        <v>0</v>
      </c>
      <c r="F664" s="25" t="n">
        <f aca="false">IF($C664&lt;=F$657,Inputs!$C$9,0)</f>
        <v>20000</v>
      </c>
      <c r="G664" s="25" t="n">
        <f aca="false">IF($C664&lt;=G$657,Inputs!$C$9,0)</f>
        <v>20000</v>
      </c>
      <c r="H664" s="25" t="n">
        <f aca="false">IF($C664&lt;=H$657,Inputs!$C$9,0)</f>
        <v>20000</v>
      </c>
      <c r="I664" s="25" t="n">
        <f aca="false">IF($C664&lt;=I$657,Inputs!$C$9,0)</f>
        <v>20000</v>
      </c>
      <c r="J664" s="25" t="n">
        <f aca="false">IF($C664&lt;=J$657,Inputs!$C$9,0)</f>
        <v>20000</v>
      </c>
      <c r="K664" s="25" t="n">
        <f aca="false">IF($C664&lt;=K$657,Inputs!$C$9,0)</f>
        <v>20000</v>
      </c>
      <c r="L664" s="25" t="n">
        <f aca="false">IF($C664&lt;=L$657,Inputs!$C$9,0)</f>
        <v>20000</v>
      </c>
      <c r="M664" s="25" t="n">
        <f aca="false">IF($C664&lt;=M$657,Inputs!$C$9,0)</f>
        <v>20000</v>
      </c>
      <c r="N664" s="25" t="n">
        <f aca="false">IF($C664&lt;=N$657,Inputs!$C$9,0)</f>
        <v>20000</v>
      </c>
    </row>
    <row r="665" customFormat="false" ht="15" hidden="false" customHeight="false" outlineLevel="0" collapsed="false">
      <c r="B665" s="9" t="s">
        <v>78</v>
      </c>
      <c r="D665" s="17" t="n">
        <f aca="false">IF($C664&lt;=D$657,IF(D$657-$C664+1&lt;=0,0,$C$650*INDEX(Inputs!$C$19:$C$24,MIN(D$657-$C664+1,6))),0)</f>
        <v>0</v>
      </c>
      <c r="E665" s="17" t="n">
        <f aca="false">IF($C664&lt;=E$657,IF(E$657-$C664+1&lt;=0,0,$C$650*INDEX(Inputs!$C$19:$C$24,MIN(E$657-$C664+1,6))),0)</f>
        <v>0</v>
      </c>
      <c r="F665" s="17" t="n">
        <f aca="false">IF($C664&lt;=F$657,IF(F$657-$C664+1&lt;=0,0,$C$650*INDEX(Inputs!$C$19:$C$24,MIN(F$657-$C664+1,6))),0)</f>
        <v>0.15</v>
      </c>
      <c r="G665" s="17" t="n">
        <f aca="false">IF($C664&lt;=G$657,IF(G$657-$C664+1&lt;=0,0,$C$650*INDEX(Inputs!$C$19:$C$24,MIN(G$657-$C664+1,6))),0)</f>
        <v>0.275</v>
      </c>
      <c r="H665" s="17" t="n">
        <f aca="false">IF($C664&lt;=H$657,IF(H$657-$C664+1&lt;=0,0,$C$650*INDEX(Inputs!$C$19:$C$24,MIN(H$657-$C664+1,6))),0)</f>
        <v>0.375</v>
      </c>
      <c r="I665" s="17" t="n">
        <f aca="false">IF($C664&lt;=I$657,IF(I$657-$C664+1&lt;=0,0,$C$650*INDEX(Inputs!$C$19:$C$24,MIN(I$657-$C664+1,6))),0)</f>
        <v>0.4375</v>
      </c>
      <c r="J665" s="17" t="n">
        <f aca="false">IF($C664&lt;=J$657,IF(J$657-$C664+1&lt;=0,0,$C$650*INDEX(Inputs!$C$19:$C$24,MIN(J$657-$C664+1,6))),0)</f>
        <v>0.475</v>
      </c>
      <c r="K665" s="17" t="n">
        <f aca="false">IF($C664&lt;=K$657,IF(K$657-$C664+1&lt;=0,0,$C$650*INDEX(Inputs!$C$19:$C$24,MIN(K$657-$C664+1,6))),0)</f>
        <v>0.5</v>
      </c>
      <c r="L665" s="17" t="n">
        <f aca="false">IF($C664&lt;=L$657,IF(L$657-$C664+1&lt;=0,0,$C$650*INDEX(Inputs!$C$19:$C$24,MIN(L$657-$C664+1,6))),0)</f>
        <v>0.5</v>
      </c>
      <c r="M665" s="17" t="n">
        <f aca="false">IF($C664&lt;=M$657,IF(M$657-$C664+1&lt;=0,0,$C$650*INDEX(Inputs!$C$19:$C$24,MIN(M$657-$C664+1,6))),0)</f>
        <v>0.5</v>
      </c>
      <c r="N665" s="17" t="n">
        <f aca="false">IF($C664&lt;=N$657,IF(N$657-$C664+1&lt;=0,0,$C$650*INDEX(Inputs!$C$19:$C$24,MIN(N$657-$C664+1,6))),0)</f>
        <v>0.5</v>
      </c>
    </row>
    <row r="666" customFormat="false" ht="15" hidden="false" customHeight="false" outlineLevel="0" collapsed="false">
      <c r="B666" s="9" t="s">
        <v>79</v>
      </c>
      <c r="D666" s="25" t="n">
        <f aca="false">D664*D665</f>
        <v>0</v>
      </c>
      <c r="E666" s="25" t="n">
        <f aca="false">E664*E665</f>
        <v>0</v>
      </c>
      <c r="F666" s="25" t="n">
        <f aca="false">F664*F665</f>
        <v>3000</v>
      </c>
      <c r="G666" s="25" t="n">
        <f aca="false">G664*G665</f>
        <v>5500</v>
      </c>
      <c r="H666" s="25" t="n">
        <f aca="false">H664*H665</f>
        <v>7500</v>
      </c>
      <c r="I666" s="25" t="n">
        <f aca="false">I664*I665</f>
        <v>8750</v>
      </c>
      <c r="J666" s="25" t="n">
        <f aca="false">J664*J665</f>
        <v>9500</v>
      </c>
      <c r="K666" s="25" t="n">
        <f aca="false">K664*K665</f>
        <v>10000</v>
      </c>
      <c r="L666" s="25" t="n">
        <f aca="false">L664*L665</f>
        <v>10000</v>
      </c>
      <c r="M666" s="25" t="n">
        <f aca="false">M664*M665</f>
        <v>10000</v>
      </c>
      <c r="N666" s="25" t="n">
        <f aca="false">N664*N665</f>
        <v>10000</v>
      </c>
    </row>
    <row r="667" customFormat="false" ht="15" hidden="false" customHeight="false" outlineLevel="0" collapsed="false">
      <c r="B667" s="9" t="s">
        <v>80</v>
      </c>
      <c r="C667" s="24" t="n">
        <f aca="false">3</f>
        <v>3</v>
      </c>
      <c r="D667" s="25" t="n">
        <f aca="false">IF($C667&lt;=D$657,Inputs!$C$10,0)</f>
        <v>0</v>
      </c>
      <c r="E667" s="25" t="n">
        <f aca="false">IF($C667&lt;=E$657,Inputs!$C$10,0)</f>
        <v>0</v>
      </c>
      <c r="F667" s="25" t="n">
        <f aca="false">IF($C667&lt;=F$657,Inputs!$C$10,0)</f>
        <v>0</v>
      </c>
      <c r="G667" s="25" t="n">
        <f aca="false">IF($C667&lt;=G$657,Inputs!$C$10,0)</f>
        <v>20000</v>
      </c>
      <c r="H667" s="25" t="n">
        <f aca="false">IF($C667&lt;=H$657,Inputs!$C$10,0)</f>
        <v>20000</v>
      </c>
      <c r="I667" s="25" t="n">
        <f aca="false">IF($C667&lt;=I$657,Inputs!$C$10,0)</f>
        <v>20000</v>
      </c>
      <c r="J667" s="25" t="n">
        <f aca="false">IF($C667&lt;=J$657,Inputs!$C$10,0)</f>
        <v>20000</v>
      </c>
      <c r="K667" s="25" t="n">
        <f aca="false">IF($C667&lt;=K$657,Inputs!$C$10,0)</f>
        <v>20000</v>
      </c>
      <c r="L667" s="25" t="n">
        <f aca="false">IF($C667&lt;=L$657,Inputs!$C$10,0)</f>
        <v>20000</v>
      </c>
      <c r="M667" s="25" t="n">
        <f aca="false">IF($C667&lt;=M$657,Inputs!$C$10,0)</f>
        <v>20000</v>
      </c>
      <c r="N667" s="25" t="n">
        <f aca="false">IF($C667&lt;=N$657,Inputs!$C$10,0)</f>
        <v>20000</v>
      </c>
    </row>
    <row r="668" customFormat="false" ht="15" hidden="false" customHeight="false" outlineLevel="0" collapsed="false">
      <c r="B668" s="9" t="s">
        <v>81</v>
      </c>
      <c r="D668" s="17" t="n">
        <f aca="false">IF($C667&lt;=D$657,IF(D$657-$C667+1&lt;=0,0,$C$650*INDEX(Inputs!$C$19:$C$24,MIN(D$657-$C667+1,6))),0)</f>
        <v>0</v>
      </c>
      <c r="E668" s="17" t="n">
        <f aca="false">IF($C667&lt;=E$657,IF(E$657-$C667+1&lt;=0,0,$C$650*INDEX(Inputs!$C$19:$C$24,MIN(E$657-$C667+1,6))),0)</f>
        <v>0</v>
      </c>
      <c r="F668" s="17" t="n">
        <f aca="false">IF($C667&lt;=F$657,IF(F$657-$C667+1&lt;=0,0,$C$650*INDEX(Inputs!$C$19:$C$24,MIN(F$657-$C667+1,6))),0)</f>
        <v>0</v>
      </c>
      <c r="G668" s="17" t="n">
        <f aca="false">IF($C667&lt;=G$657,IF(G$657-$C667+1&lt;=0,0,$C$650*INDEX(Inputs!$C$19:$C$24,MIN(G$657-$C667+1,6))),0)</f>
        <v>0.15</v>
      </c>
      <c r="H668" s="17" t="n">
        <f aca="false">IF($C667&lt;=H$657,IF(H$657-$C667+1&lt;=0,0,$C$650*INDEX(Inputs!$C$19:$C$24,MIN(H$657-$C667+1,6))),0)</f>
        <v>0.275</v>
      </c>
      <c r="I668" s="17" t="n">
        <f aca="false">IF($C667&lt;=I$657,IF(I$657-$C667+1&lt;=0,0,$C$650*INDEX(Inputs!$C$19:$C$24,MIN(I$657-$C667+1,6))),0)</f>
        <v>0.375</v>
      </c>
      <c r="J668" s="17" t="n">
        <f aca="false">IF($C667&lt;=J$657,IF(J$657-$C667+1&lt;=0,0,$C$650*INDEX(Inputs!$C$19:$C$24,MIN(J$657-$C667+1,6))),0)</f>
        <v>0.4375</v>
      </c>
      <c r="K668" s="17" t="n">
        <f aca="false">IF($C667&lt;=K$657,IF(K$657-$C667+1&lt;=0,0,$C$650*INDEX(Inputs!$C$19:$C$24,MIN(K$657-$C667+1,6))),0)</f>
        <v>0.475</v>
      </c>
      <c r="L668" s="17" t="n">
        <f aca="false">IF($C667&lt;=L$657,IF(L$657-$C667+1&lt;=0,0,$C$650*INDEX(Inputs!$C$19:$C$24,MIN(L$657-$C667+1,6))),0)</f>
        <v>0.5</v>
      </c>
      <c r="M668" s="17" t="n">
        <f aca="false">IF($C667&lt;=M$657,IF(M$657-$C667+1&lt;=0,0,$C$650*INDEX(Inputs!$C$19:$C$24,MIN(M$657-$C667+1,6))),0)</f>
        <v>0.5</v>
      </c>
      <c r="N668" s="17" t="n">
        <f aca="false">IF($C667&lt;=N$657,IF(N$657-$C667+1&lt;=0,0,$C$650*INDEX(Inputs!$C$19:$C$24,MIN(N$657-$C667+1,6))),0)</f>
        <v>0.5</v>
      </c>
    </row>
    <row r="669" customFormat="false" ht="15" hidden="false" customHeight="false" outlineLevel="0" collapsed="false">
      <c r="B669" s="9" t="s">
        <v>82</v>
      </c>
      <c r="D669" s="25" t="n">
        <f aca="false">D667*D668</f>
        <v>0</v>
      </c>
      <c r="E669" s="25" t="n">
        <f aca="false">E667*E668</f>
        <v>0</v>
      </c>
      <c r="F669" s="25" t="n">
        <f aca="false">F667*F668</f>
        <v>0</v>
      </c>
      <c r="G669" s="25" t="n">
        <f aca="false">G667*G668</f>
        <v>3000</v>
      </c>
      <c r="H669" s="25" t="n">
        <f aca="false">H667*H668</f>
        <v>5500</v>
      </c>
      <c r="I669" s="25" t="n">
        <f aca="false">I667*I668</f>
        <v>7500</v>
      </c>
      <c r="J669" s="25" t="n">
        <f aca="false">J667*J668</f>
        <v>8750</v>
      </c>
      <c r="K669" s="25" t="n">
        <f aca="false">K667*K668</f>
        <v>9500</v>
      </c>
      <c r="L669" s="25" t="n">
        <f aca="false">L667*L668</f>
        <v>10000</v>
      </c>
      <c r="M669" s="25" t="n">
        <f aca="false">M667*M668</f>
        <v>10000</v>
      </c>
      <c r="N669" s="25" t="n">
        <f aca="false">N667*N668</f>
        <v>10000</v>
      </c>
    </row>
    <row r="671" customFormat="false" ht="15" hidden="false" customHeight="false" outlineLevel="0" collapsed="false">
      <c r="B671" s="22" t="s">
        <v>83</v>
      </c>
      <c r="C671" s="23"/>
      <c r="D671" s="23" t="n">
        <v>0</v>
      </c>
      <c r="E671" s="23" t="n">
        <v>1</v>
      </c>
      <c r="F671" s="23" t="n">
        <v>2</v>
      </c>
      <c r="G671" s="23" t="n">
        <v>3</v>
      </c>
      <c r="H671" s="23" t="n">
        <v>4</v>
      </c>
      <c r="I671" s="23" t="n">
        <v>5</v>
      </c>
      <c r="J671" s="23" t="n">
        <v>6</v>
      </c>
      <c r="K671" s="23" t="n">
        <v>7</v>
      </c>
      <c r="L671" s="23" t="n">
        <v>8</v>
      </c>
      <c r="M671" s="23" t="n">
        <v>9</v>
      </c>
      <c r="N671" s="23" t="n">
        <v>10</v>
      </c>
    </row>
    <row r="672" customFormat="false" ht="15" hidden="false" customHeight="false" outlineLevel="0" collapsed="false">
      <c r="B672" s="9" t="s">
        <v>84</v>
      </c>
      <c r="D672" s="25" t="n">
        <f aca="false">D658+D661+D664+D667</f>
        <v>60000</v>
      </c>
      <c r="E672" s="25" t="n">
        <f aca="false">E658+E661+E664+E667</f>
        <v>80000</v>
      </c>
      <c r="F672" s="25" t="n">
        <f aca="false">F658+F661+F664+F667</f>
        <v>100000</v>
      </c>
      <c r="G672" s="25" t="n">
        <f aca="false">G658+G661+G664+G667</f>
        <v>120000</v>
      </c>
      <c r="H672" s="25" t="n">
        <f aca="false">H658+H661+H664+H667</f>
        <v>120000</v>
      </c>
      <c r="I672" s="25" t="n">
        <f aca="false">I658+I661+I664+I667</f>
        <v>120000</v>
      </c>
      <c r="J672" s="25" t="n">
        <f aca="false">J658+J661+J664+J667</f>
        <v>120000</v>
      </c>
      <c r="K672" s="25" t="n">
        <f aca="false">K658+K661+K664+K667</f>
        <v>120000</v>
      </c>
      <c r="L672" s="25" t="n">
        <f aca="false">L658+L661+L664+L667</f>
        <v>120000</v>
      </c>
      <c r="M672" s="25" t="n">
        <f aca="false">M658+M661+M664+M667</f>
        <v>120000</v>
      </c>
      <c r="N672" s="25" t="n">
        <f aca="false">N658+N661+N664+N667</f>
        <v>120000</v>
      </c>
    </row>
    <row r="673" customFormat="false" ht="15" hidden="false" customHeight="false" outlineLevel="0" collapsed="false">
      <c r="B673" s="9" t="s">
        <v>85</v>
      </c>
      <c r="D673" s="25" t="n">
        <f aca="false">D660+D663+D666+D669</f>
        <v>22500</v>
      </c>
      <c r="E673" s="25" t="n">
        <f aca="false">E660+E663+E666+E669</f>
        <v>29250</v>
      </c>
      <c r="F673" s="25" t="n">
        <f aca="false">F660+F663+F666+F669</f>
        <v>37000</v>
      </c>
      <c r="G673" s="25" t="n">
        <f aca="false">G660+G663+G666+G669</f>
        <v>46000</v>
      </c>
      <c r="H673" s="25" t="n">
        <f aca="false">H660+H663+H666+H669</f>
        <v>51750</v>
      </c>
      <c r="I673" s="25" t="n">
        <f aca="false">I660+I663+I666+I669</f>
        <v>55750</v>
      </c>
      <c r="J673" s="25" t="n">
        <f aca="false">J660+J663+J666+J669</f>
        <v>58250</v>
      </c>
      <c r="K673" s="25" t="n">
        <f aca="false">K660+K663+K666+K669</f>
        <v>59500</v>
      </c>
      <c r="L673" s="25" t="n">
        <f aca="false">L660+L663+L666+L669</f>
        <v>60000</v>
      </c>
      <c r="M673" s="25" t="n">
        <f aca="false">M660+M663+M666+M669</f>
        <v>60000</v>
      </c>
      <c r="N673" s="25" t="n">
        <f aca="false">N660+N663+N666+N669</f>
        <v>60000</v>
      </c>
    </row>
    <row r="674" customFormat="false" ht="15" hidden="false" customHeight="false" outlineLevel="0" collapsed="false">
      <c r="B674" s="9" t="s">
        <v>86</v>
      </c>
      <c r="E674" s="25" t="n">
        <f aca="false">E672-D672</f>
        <v>20000</v>
      </c>
      <c r="F674" s="25" t="n">
        <f aca="false">F672-E672</f>
        <v>20000</v>
      </c>
      <c r="G674" s="25" t="n">
        <f aca="false">G672-F672</f>
        <v>20000</v>
      </c>
      <c r="H674" s="25" t="n">
        <f aca="false">H672-G672</f>
        <v>0</v>
      </c>
      <c r="I674" s="25" t="n">
        <f aca="false">I672-H672</f>
        <v>0</v>
      </c>
      <c r="J674" s="25" t="n">
        <f aca="false">J672-I672</f>
        <v>0</v>
      </c>
      <c r="K674" s="25" t="n">
        <f aca="false">K672-J672</f>
        <v>0</v>
      </c>
      <c r="L674" s="25" t="n">
        <f aca="false">L672-K672</f>
        <v>0</v>
      </c>
      <c r="M674" s="25" t="n">
        <f aca="false">M672-L672</f>
        <v>0</v>
      </c>
      <c r="N674" s="25" t="n">
        <f aca="false">N672-M672</f>
        <v>0</v>
      </c>
    </row>
    <row r="675" customFormat="false" ht="15" hidden="false" customHeight="false" outlineLevel="0" collapsed="false">
      <c r="B675" s="9" t="s">
        <v>87</v>
      </c>
      <c r="E675" s="25" t="n">
        <f aca="false">(E672+D672)/2</f>
        <v>70000</v>
      </c>
      <c r="F675" s="25" t="n">
        <f aca="false">(F672+E672)/2</f>
        <v>90000</v>
      </c>
      <c r="G675" s="25" t="n">
        <f aca="false">(G672+F672)/2</f>
        <v>110000</v>
      </c>
      <c r="H675" s="25" t="n">
        <f aca="false">(H672+G672)/2</f>
        <v>120000</v>
      </c>
      <c r="I675" s="25" t="n">
        <f aca="false">(I672+H672)/2</f>
        <v>120000</v>
      </c>
      <c r="J675" s="25" t="n">
        <f aca="false">(J672+I672)/2</f>
        <v>120000</v>
      </c>
      <c r="K675" s="25" t="n">
        <f aca="false">(K672+J672)/2</f>
        <v>120000</v>
      </c>
      <c r="L675" s="25" t="n">
        <f aca="false">(L672+K672)/2</f>
        <v>120000</v>
      </c>
      <c r="M675" s="25" t="n">
        <f aca="false">(M672+L672)/2</f>
        <v>120000</v>
      </c>
      <c r="N675" s="25" t="n">
        <f aca="false">(N672+M672)/2</f>
        <v>120000</v>
      </c>
    </row>
    <row r="676" customFormat="false" ht="15" hidden="false" customHeight="false" outlineLevel="0" collapsed="false">
      <c r="B676" s="9" t="s">
        <v>88</v>
      </c>
      <c r="E676" s="25" t="n">
        <f aca="false">(E673+D673)/2</f>
        <v>25875</v>
      </c>
      <c r="F676" s="25" t="n">
        <f aca="false">(F673+E673)/2</f>
        <v>33125</v>
      </c>
      <c r="G676" s="25" t="n">
        <f aca="false">(G673+F673)/2</f>
        <v>41500</v>
      </c>
      <c r="H676" s="25" t="n">
        <f aca="false">(H673+G673)/2</f>
        <v>48875</v>
      </c>
      <c r="I676" s="25" t="n">
        <f aca="false">(I673+H673)/2</f>
        <v>53750</v>
      </c>
      <c r="J676" s="25" t="n">
        <f aca="false">(J673+I673)/2</f>
        <v>57000</v>
      </c>
      <c r="K676" s="25" t="n">
        <f aca="false">(K673+J673)/2</f>
        <v>58875</v>
      </c>
      <c r="L676" s="25" t="n">
        <f aca="false">(L673+K673)/2</f>
        <v>59750</v>
      </c>
      <c r="M676" s="25" t="n">
        <f aca="false">(M673+L673)/2</f>
        <v>60000</v>
      </c>
      <c r="N676" s="25" t="n">
        <f aca="false">(N673+M673)/2</f>
        <v>60000</v>
      </c>
    </row>
    <row r="677" customFormat="false" ht="15" hidden="false" customHeight="false" outlineLevel="0" collapsed="false">
      <c r="B677" s="9" t="s">
        <v>89</v>
      </c>
      <c r="E677" s="17" t="n">
        <f aca="false">E673/E672</f>
        <v>0.365625</v>
      </c>
      <c r="F677" s="17" t="n">
        <f aca="false">F673/F672</f>
        <v>0.37</v>
      </c>
      <c r="G677" s="17" t="n">
        <f aca="false">G673/G672</f>
        <v>0.383333333333333</v>
      </c>
      <c r="H677" s="17" t="n">
        <f aca="false">H673/H672</f>
        <v>0.43125</v>
      </c>
      <c r="I677" s="17" t="n">
        <f aca="false">I673/I672</f>
        <v>0.464583333333333</v>
      </c>
      <c r="J677" s="17" t="n">
        <f aca="false">J673/J672</f>
        <v>0.485416666666667</v>
      </c>
      <c r="K677" s="17" t="n">
        <f aca="false">K673/K672</f>
        <v>0.495833333333333</v>
      </c>
      <c r="L677" s="17" t="n">
        <f aca="false">L673/L672</f>
        <v>0.5</v>
      </c>
      <c r="M677" s="17" t="n">
        <f aca="false">M673/M672</f>
        <v>0.5</v>
      </c>
      <c r="N677" s="17" t="n">
        <f aca="false">N673/N672</f>
        <v>0.5</v>
      </c>
    </row>
    <row r="678" customFormat="false" ht="15" hidden="false" customHeight="false" outlineLevel="0" collapsed="false">
      <c r="B678" s="9" t="s">
        <v>90</v>
      </c>
      <c r="E678" s="18" t="n">
        <f aca="false">$C$651*(1+Inputs!$C$26)^(E$657-1)</f>
        <v>70</v>
      </c>
      <c r="F678" s="18" t="n">
        <f aca="false">$C$651*(1+Inputs!$C$26)^(F$657-1)</f>
        <v>71.4</v>
      </c>
      <c r="G678" s="18" t="n">
        <f aca="false">$C$651*(1+Inputs!$C$26)^(G$657-1)</f>
        <v>72.828</v>
      </c>
      <c r="H678" s="18" t="n">
        <f aca="false">$C$651*(1+Inputs!$C$26)^(H$657-1)</f>
        <v>74.28456</v>
      </c>
      <c r="I678" s="18" t="n">
        <f aca="false">$C$651*(1+Inputs!$C$26)^(I$657-1)</f>
        <v>75.7702512</v>
      </c>
      <c r="J678" s="18" t="n">
        <f aca="false">$C$651*(1+Inputs!$C$26)^(J$657-1)</f>
        <v>77.285656224</v>
      </c>
      <c r="K678" s="18" t="n">
        <f aca="false">$C$651*(1+Inputs!$C$26)^(K$657-1)</f>
        <v>78.83136934848</v>
      </c>
      <c r="L678" s="18" t="n">
        <f aca="false">$C$651*(1+Inputs!$C$26)^(L$657-1)</f>
        <v>80.4079967354496</v>
      </c>
      <c r="M678" s="18" t="n">
        <f aca="false">$C$651*(1+Inputs!$C$26)^(M$657-1)</f>
        <v>82.0161566701586</v>
      </c>
      <c r="N678" s="18" t="n">
        <f aca="false">$C$651*(1+Inputs!$C$26)^(N$657-1)</f>
        <v>83.6564798035618</v>
      </c>
    </row>
    <row r="679" customFormat="false" ht="15" hidden="false" customHeight="false" outlineLevel="0" collapsed="false">
      <c r="B679" s="9" t="s">
        <v>91</v>
      </c>
      <c r="E679" s="18" t="n">
        <f aca="false">E676*E678*12/1000000</f>
        <v>21.735</v>
      </c>
      <c r="F679" s="18" t="n">
        <f aca="false">F676*F678*12/1000000</f>
        <v>28.3815</v>
      </c>
      <c r="G679" s="18" t="n">
        <f aca="false">G676*G678*12/1000000</f>
        <v>36.268344</v>
      </c>
      <c r="H679" s="18" t="n">
        <f aca="false">H676*H678*12/1000000</f>
        <v>43.56789444</v>
      </c>
      <c r="I679" s="18" t="n">
        <f aca="false">I676*I678*12/1000000</f>
        <v>48.871812024</v>
      </c>
      <c r="J679" s="18" t="n">
        <f aca="false">J676*J678*12/1000000</f>
        <v>52.863388857216</v>
      </c>
      <c r="K679" s="18" t="n">
        <f aca="false">K676*K678*12/1000000</f>
        <v>55.6943624447011</v>
      </c>
      <c r="L679" s="18" t="n">
        <f aca="false">L676*L678*12/1000000</f>
        <v>57.6525336593174</v>
      </c>
      <c r="M679" s="18" t="n">
        <f aca="false">M676*M678*12/1000000</f>
        <v>59.0516328025142</v>
      </c>
      <c r="N679" s="18" t="n">
        <f aca="false">N676*N678*12/1000000</f>
        <v>60.2326654585645</v>
      </c>
    </row>
    <row r="680" customFormat="false" ht="15" hidden="false" customHeight="false" outlineLevel="0" collapsed="false">
      <c r="B680" s="9" t="s">
        <v>92</v>
      </c>
      <c r="E680" s="18" t="n">
        <f aca="false">E676*$C$652*(1+Inputs!$C$31)^(E$657-1)*12/1000000</f>
        <v>5.589</v>
      </c>
      <c r="F680" s="18" t="n">
        <f aca="false">F676*$C$652*(1+Inputs!$C$31)^(F$657-1)*12/1000000</f>
        <v>7.333875</v>
      </c>
      <c r="G680" s="18" t="n">
        <f aca="false">G676*$C$652*(1+Inputs!$C$31)^(G$657-1)*12/1000000</f>
        <v>9.4178025</v>
      </c>
      <c r="H680" s="18" t="n">
        <f aca="false">H676*$C$652*(1+Inputs!$C$31)^(H$657-1)*12/1000000</f>
        <v>11.368734328125</v>
      </c>
      <c r="I680" s="18" t="n">
        <f aca="false">I676*$C$652*(1+Inputs!$C$31)^(I$657-1)*12/1000000</f>
        <v>12.8152676601562</v>
      </c>
      <c r="J680" s="18" t="n">
        <f aca="false">J676*$C$652*(1+Inputs!$C$31)^(J$657-1)*12/1000000</f>
        <v>13.9298979171094</v>
      </c>
      <c r="K680" s="18" t="n">
        <f aca="false">K676*$C$652*(1+Inputs!$C$31)^(K$657-1)*12/1000000</f>
        <v>14.7478211994133</v>
      </c>
      <c r="L680" s="18" t="n">
        <f aca="false">L676*$C$652*(1+Inputs!$C$31)^(L$657-1)*12/1000000</f>
        <v>15.341178336842</v>
      </c>
      <c r="M680" s="18" t="n">
        <f aca="false">M676*$C$652*(1+Inputs!$C$31)^(M$657-1)*12/1000000</f>
        <v>15.7905015517285</v>
      </c>
      <c r="N680" s="18" t="n">
        <f aca="false">N676*$C$652*(1+Inputs!$C$31)^(N$657-1)*12/1000000</f>
        <v>16.1852640905217</v>
      </c>
    </row>
    <row r="681" customFormat="false" ht="15" hidden="false" customHeight="false" outlineLevel="0" collapsed="false">
      <c r="B681" s="9" t="s">
        <v>93</v>
      </c>
      <c r="E681" s="18" t="n">
        <f aca="false">E675*Inputs!$C$29*(1+Inputs!$C$31)^(E$657-1)*12/1000000</f>
        <v>2.52</v>
      </c>
      <c r="F681" s="18" t="n">
        <f aca="false">F675*Inputs!$C$29*(1+Inputs!$C$31)^(F$657-1)*12/1000000</f>
        <v>3.321</v>
      </c>
      <c r="G681" s="18" t="n">
        <f aca="false">G675*Inputs!$C$29*(1+Inputs!$C$31)^(G$657-1)*12/1000000</f>
        <v>4.160475</v>
      </c>
      <c r="H681" s="18" t="n">
        <f aca="false">H675*Inputs!$C$29*(1+Inputs!$C$31)^(H$657-1)*12/1000000</f>
        <v>4.6521675</v>
      </c>
      <c r="I681" s="18" t="n">
        <f aca="false">I675*Inputs!$C$29*(1+Inputs!$C$31)^(I$657-1)*12/1000000</f>
        <v>4.7684716875</v>
      </c>
      <c r="J681" s="18" t="n">
        <f aca="false">J675*Inputs!$C$29*(1+Inputs!$C$31)^(J$657-1)*12/1000000</f>
        <v>4.8876834796875</v>
      </c>
      <c r="K681" s="18" t="n">
        <f aca="false">K675*Inputs!$C$29*(1+Inputs!$C$31)^(K$657-1)*12/1000000</f>
        <v>5.00987556667969</v>
      </c>
      <c r="L681" s="18" t="n">
        <f aca="false">L675*Inputs!$C$29*(1+Inputs!$C$31)^(L$657-1)*12/1000000</f>
        <v>5.13512245584668</v>
      </c>
      <c r="M681" s="18" t="n">
        <f aca="false">M675*Inputs!$C$29*(1+Inputs!$C$31)^(M$657-1)*12/1000000</f>
        <v>5.26350051724284</v>
      </c>
      <c r="N681" s="18" t="n">
        <f aca="false">N675*Inputs!$C$29*(1+Inputs!$C$31)^(N$657-1)*12/1000000</f>
        <v>5.39508803017391</v>
      </c>
    </row>
    <row r="682" customFormat="false" ht="15" hidden="false" customHeight="false" outlineLevel="0" collapsed="false">
      <c r="B682" s="9" t="s">
        <v>94</v>
      </c>
      <c r="E682" s="18" t="n">
        <f aca="false">$C$653*(1+Inputs!$C$32)^(E$657-1)</f>
        <v>4</v>
      </c>
      <c r="F682" s="18" t="n">
        <f aca="false">$C$653*(1+Inputs!$C$32)^(F$657-1)</f>
        <v>4.12</v>
      </c>
      <c r="G682" s="18" t="n">
        <f aca="false">$C$653*(1+Inputs!$C$32)^(G$657-1)</f>
        <v>4.2436</v>
      </c>
      <c r="H682" s="18" t="n">
        <f aca="false">$C$653*(1+Inputs!$C$32)^(H$657-1)</f>
        <v>4.370908</v>
      </c>
      <c r="I682" s="18" t="n">
        <f aca="false">$C$653*(1+Inputs!$C$32)^(I$657-1)</f>
        <v>4.50203524</v>
      </c>
      <c r="J682" s="18" t="n">
        <f aca="false">$C$653*(1+Inputs!$C$32)^(J$657-1)</f>
        <v>4.6370962972</v>
      </c>
      <c r="K682" s="18" t="n">
        <f aca="false">$C$653*(1+Inputs!$C$32)^(K$657-1)</f>
        <v>4.776209186116</v>
      </c>
      <c r="L682" s="18" t="n">
        <f aca="false">$C$653*(1+Inputs!$C$32)^(L$657-1)</f>
        <v>4.91949546169948</v>
      </c>
      <c r="M682" s="18" t="n">
        <f aca="false">$C$653*(1+Inputs!$C$32)^(M$657-1)</f>
        <v>5.06708032555047</v>
      </c>
      <c r="N682" s="18" t="n">
        <f aca="false">$C$653*(1+Inputs!$C$32)^(N$657-1)</f>
        <v>5.21909273531698</v>
      </c>
    </row>
    <row r="683" customFormat="false" ht="15" hidden="false" customHeight="false" outlineLevel="0" collapsed="false">
      <c r="B683" s="26" t="s">
        <v>95</v>
      </c>
      <c r="E683" s="27" t="n">
        <f aca="false">E679-E680-E681-E682</f>
        <v>9.626</v>
      </c>
      <c r="F683" s="27" t="n">
        <f aca="false">F679-F680-F681-F682</f>
        <v>13.606625</v>
      </c>
      <c r="G683" s="27" t="n">
        <f aca="false">G679-G680-G681-G682</f>
        <v>18.4464665</v>
      </c>
      <c r="H683" s="27" t="n">
        <f aca="false">H679-H680-H681-H682</f>
        <v>23.176084611875</v>
      </c>
      <c r="I683" s="27" t="n">
        <f aca="false">I679-I680-I681-I682</f>
        <v>26.7860374363438</v>
      </c>
      <c r="J683" s="27" t="n">
        <f aca="false">J679-J680-J681-J682</f>
        <v>29.4087111632191</v>
      </c>
      <c r="K683" s="27" t="n">
        <f aca="false">K679-K680-K681-K682</f>
        <v>31.1604564924921</v>
      </c>
      <c r="L683" s="27" t="n">
        <f aca="false">L679-L680-L681-L682</f>
        <v>32.2567374049293</v>
      </c>
      <c r="M683" s="27" t="n">
        <f aca="false">M679-M680-M681-M682</f>
        <v>32.9305504079924</v>
      </c>
      <c r="N683" s="27" t="n">
        <f aca="false">N679-N680-N681-N682</f>
        <v>33.4332206025518</v>
      </c>
    </row>
    <row r="684" customFormat="false" ht="15" hidden="false" customHeight="false" outlineLevel="0" collapsed="false">
      <c r="B684" s="9" t="s">
        <v>96</v>
      </c>
      <c r="E684" s="25" t="n">
        <f aca="false">E673-D673</f>
        <v>6750</v>
      </c>
      <c r="F684" s="25" t="n">
        <f aca="false">F673-E673</f>
        <v>7750</v>
      </c>
      <c r="G684" s="25" t="n">
        <f aca="false">G673-F673</f>
        <v>9000</v>
      </c>
      <c r="H684" s="25" t="n">
        <f aca="false">H673-G673</f>
        <v>5750</v>
      </c>
      <c r="I684" s="25" t="n">
        <f aca="false">I673-H673</f>
        <v>4000</v>
      </c>
      <c r="J684" s="25" t="n">
        <f aca="false">J673-I673</f>
        <v>2500</v>
      </c>
      <c r="K684" s="25" t="n">
        <f aca="false">K673-J673</f>
        <v>1250</v>
      </c>
      <c r="L684" s="25" t="n">
        <f aca="false">L673-K673</f>
        <v>500</v>
      </c>
      <c r="M684" s="25" t="n">
        <f aca="false">M673-L673</f>
        <v>0</v>
      </c>
      <c r="N684" s="25" t="n">
        <f aca="false">N673-M673</f>
        <v>0</v>
      </c>
    </row>
    <row r="685" customFormat="false" ht="15" hidden="false" customHeight="false" outlineLevel="0" collapsed="false">
      <c r="B685" s="9" t="s">
        <v>97</v>
      </c>
      <c r="E685" s="25" t="n">
        <f aca="false">E676*$C$654*12</f>
        <v>4036.5</v>
      </c>
      <c r="F685" s="25" t="n">
        <f aca="false">F676*$C$654*12</f>
        <v>5167.5</v>
      </c>
      <c r="G685" s="25" t="n">
        <f aca="false">G676*$C$654*12</f>
        <v>6474</v>
      </c>
      <c r="H685" s="25" t="n">
        <f aca="false">H676*$C$654*12</f>
        <v>7624.5</v>
      </c>
      <c r="I685" s="25" t="n">
        <f aca="false">I676*$C$654*12</f>
        <v>8385</v>
      </c>
      <c r="J685" s="25" t="n">
        <f aca="false">J676*$C$654*12</f>
        <v>8892</v>
      </c>
      <c r="K685" s="25" t="n">
        <f aca="false">K676*$C$654*12</f>
        <v>9184.5</v>
      </c>
      <c r="L685" s="25" t="n">
        <f aca="false">L676*$C$654*12</f>
        <v>9321</v>
      </c>
      <c r="M685" s="25" t="n">
        <f aca="false">M676*$C$654*12</f>
        <v>9360</v>
      </c>
      <c r="N685" s="25" t="n">
        <f aca="false">N676*$C$654*12</f>
        <v>9360</v>
      </c>
    </row>
    <row r="686" customFormat="false" ht="15" hidden="false" customHeight="false" outlineLevel="0" collapsed="false">
      <c r="B686" s="9" t="s">
        <v>98</v>
      </c>
      <c r="E686" s="25" t="n">
        <f aca="false">E684+E685</f>
        <v>10786.5</v>
      </c>
      <c r="F686" s="25" t="n">
        <f aca="false">F684+F685</f>
        <v>12917.5</v>
      </c>
      <c r="G686" s="25" t="n">
        <f aca="false">G684+G685</f>
        <v>15474</v>
      </c>
      <c r="H686" s="25" t="n">
        <f aca="false">H684+H685</f>
        <v>13374.5</v>
      </c>
      <c r="I686" s="25" t="n">
        <f aca="false">I684+I685</f>
        <v>12385</v>
      </c>
      <c r="J686" s="25" t="n">
        <f aca="false">J684+J685</f>
        <v>11392</v>
      </c>
      <c r="K686" s="25" t="n">
        <f aca="false">K684+K685</f>
        <v>10434.5</v>
      </c>
      <c r="L686" s="25" t="n">
        <f aca="false">L684+L685</f>
        <v>9821</v>
      </c>
      <c r="M686" s="25" t="n">
        <f aca="false">M684+M685</f>
        <v>9360</v>
      </c>
      <c r="N686" s="25" t="n">
        <f aca="false">N684+N685</f>
        <v>9360</v>
      </c>
    </row>
    <row r="687" customFormat="false" ht="15" hidden="false" customHeight="false" outlineLevel="0" collapsed="false">
      <c r="B687" s="9" t="s">
        <v>99</v>
      </c>
      <c r="E687" s="28" t="n">
        <f aca="false">(1+Inputs!$C$12)^(E$657-1)</f>
        <v>1</v>
      </c>
      <c r="F687" s="28" t="n">
        <f aca="false">(1+Inputs!$C$12)^(F$657-1)</f>
        <v>1.03</v>
      </c>
      <c r="G687" s="28" t="n">
        <f aca="false">(1+Inputs!$C$12)^(G$657-1)</f>
        <v>1.0609</v>
      </c>
      <c r="H687" s="28" t="n">
        <f aca="false">(1+Inputs!$C$12)^(H$657-1)</f>
        <v>1.092727</v>
      </c>
      <c r="I687" s="28" t="n">
        <f aca="false">(1+Inputs!$C$12)^(I$657-1)</f>
        <v>1.12550881</v>
      </c>
      <c r="J687" s="28" t="n">
        <f aca="false">(1+Inputs!$C$12)^(J$657-1)</f>
        <v>1.1592740743</v>
      </c>
      <c r="K687" s="28" t="n">
        <f aca="false">(1+Inputs!$C$12)^(K$657-1)</f>
        <v>1.194052296529</v>
      </c>
      <c r="L687" s="28" t="n">
        <f aca="false">(1+Inputs!$C$12)^(L$657-1)</f>
        <v>1.22987386542487</v>
      </c>
      <c r="M687" s="28" t="n">
        <f aca="false">(1+Inputs!$C$12)^(M$657-1)</f>
        <v>1.26677008138762</v>
      </c>
      <c r="N687" s="28" t="n">
        <f aca="false">(1+Inputs!$C$12)^(N$657-1)</f>
        <v>1.30477318382925</v>
      </c>
    </row>
    <row r="688" customFormat="false" ht="15" hidden="false" customHeight="false" outlineLevel="0" collapsed="false">
      <c r="B688" s="9" t="s">
        <v>100</v>
      </c>
      <c r="E688" s="18" t="n">
        <f aca="false">E674*$C$655*E687/1000000</f>
        <v>19</v>
      </c>
      <c r="F688" s="18" t="n">
        <f aca="false">F674*$C$655*F687/1000000</f>
        <v>19.57</v>
      </c>
      <c r="G688" s="18" t="n">
        <f aca="false">G674*$C$655*G687/1000000</f>
        <v>20.1571</v>
      </c>
      <c r="H688" s="18" t="n">
        <f aca="false">H674*$C$655*H687/1000000</f>
        <v>0</v>
      </c>
      <c r="I688" s="18" t="n">
        <f aca="false">I674*$C$655*I687/1000000</f>
        <v>0</v>
      </c>
      <c r="J688" s="18" t="n">
        <f aca="false">J674*$C$655*J687/1000000</f>
        <v>0</v>
      </c>
      <c r="K688" s="18" t="n">
        <f aca="false">K674*$C$655*K687/1000000</f>
        <v>0</v>
      </c>
      <c r="L688" s="18" t="n">
        <f aca="false">L674*$C$655*L687/1000000</f>
        <v>0</v>
      </c>
      <c r="M688" s="18" t="n">
        <f aca="false">M674*$C$655*M687/1000000</f>
        <v>0</v>
      </c>
      <c r="N688" s="18" t="n">
        <f aca="false">N674*$C$655*N687/1000000</f>
        <v>0</v>
      </c>
    </row>
    <row r="689" customFormat="false" ht="15" hidden="false" customHeight="false" outlineLevel="0" collapsed="false">
      <c r="B689" s="9" t="s">
        <v>101</v>
      </c>
      <c r="E689" s="18" t="n">
        <f aca="false">(MAX(E684,0)*Inputs!$C$13+E685*Inputs!$C$14)*E687/1000000</f>
        <v>5.5323</v>
      </c>
      <c r="F689" s="18" t="n">
        <f aca="false">(MAX(F684,0)*Inputs!$C$13+F685*Inputs!$C$14)*F687/1000000</f>
        <v>6.652255</v>
      </c>
      <c r="G689" s="18" t="n">
        <f aca="false">(MAX(G684,0)*Inputs!$C$13+G685*Inputs!$C$14)*G687/1000000</f>
        <v>8.05732332</v>
      </c>
      <c r="H689" s="18" t="n">
        <f aca="false">(MAX(H684,0)*Inputs!$C$13+H685*Inputs!$C$14)*H687/1000000</f>
        <v>6.0645255773</v>
      </c>
      <c r="I689" s="18" t="n">
        <f aca="false">(MAX(I684,0)*Inputs!$C$13+I685*Inputs!$C$14)*I687/1000000</f>
        <v>5.03890294237</v>
      </c>
      <c r="J689" s="18" t="n">
        <f aca="false">(MAX(J684,0)*Inputs!$C$13+J685*Inputs!$C$14)*J687/1000000</f>
        <v>4.09038264376012</v>
      </c>
      <c r="K689" s="18" t="n">
        <f aca="false">(MAX(K684,0)*Inputs!$C$13+K685*Inputs!$C$14)*K687/1000000</f>
        <v>3.238150422957</v>
      </c>
      <c r="L689" s="18" t="n">
        <f aca="false">(MAX(L684,0)*Inputs!$C$13+L685*Inputs!$C$14)*L687/1000000</f>
        <v>2.72318671282375</v>
      </c>
      <c r="M689" s="18" t="n">
        <f aca="false">(MAX(M684,0)*Inputs!$C$13+M685*Inputs!$C$14)*M687/1000000</f>
        <v>2.37139359235762</v>
      </c>
      <c r="N689" s="18" t="n">
        <f aca="false">(MAX(N684,0)*Inputs!$C$13+N685*Inputs!$C$14)*N687/1000000</f>
        <v>2.44253540012835</v>
      </c>
    </row>
    <row r="690" customFormat="false" ht="15" hidden="false" customHeight="false" outlineLevel="0" collapsed="false">
      <c r="B690" s="9" t="s">
        <v>102</v>
      </c>
      <c r="E690" s="18" t="n">
        <f aca="false">E672*Inputs!$C$15*E687/1000000</f>
        <v>1.2</v>
      </c>
      <c r="F690" s="18" t="n">
        <f aca="false">F672*Inputs!$C$15*F687/1000000</f>
        <v>1.545</v>
      </c>
      <c r="G690" s="18" t="n">
        <f aca="false">G672*Inputs!$C$15*G687/1000000</f>
        <v>1.90962</v>
      </c>
      <c r="H690" s="18" t="n">
        <f aca="false">H672*Inputs!$C$15*H687/1000000</f>
        <v>1.9669086</v>
      </c>
      <c r="I690" s="18" t="n">
        <f aca="false">I672*Inputs!$C$15*I687/1000000</f>
        <v>2.025915858</v>
      </c>
      <c r="J690" s="18" t="n">
        <f aca="false">J672*Inputs!$C$15*J687/1000000</f>
        <v>2.08669333374</v>
      </c>
      <c r="K690" s="18" t="n">
        <f aca="false">K672*Inputs!$C$15*K687/1000000</f>
        <v>2.1492941337522</v>
      </c>
      <c r="L690" s="18" t="n">
        <f aca="false">L672*Inputs!$C$15*L687/1000000</f>
        <v>2.21377295776477</v>
      </c>
      <c r="M690" s="18" t="n">
        <f aca="false">M672*Inputs!$C$15*M687/1000000</f>
        <v>2.28018614649771</v>
      </c>
      <c r="N690" s="18" t="n">
        <f aca="false">N672*Inputs!$C$15*N687/1000000</f>
        <v>2.34859173089264</v>
      </c>
    </row>
    <row r="691" customFormat="false" ht="15" hidden="false" customHeight="false" outlineLevel="0" collapsed="false">
      <c r="B691" s="26" t="s">
        <v>103</v>
      </c>
      <c r="E691" s="27" t="n">
        <f aca="false">E683-E688-E689-E690</f>
        <v>-16.1063</v>
      </c>
      <c r="F691" s="27" t="n">
        <f aca="false">F683-F688-F689-F690</f>
        <v>-14.16063</v>
      </c>
      <c r="G691" s="27" t="n">
        <f aca="false">G683-G688-G689-G690</f>
        <v>-11.67757682</v>
      </c>
      <c r="H691" s="27" t="n">
        <f aca="false">H683-H688-H689-H690</f>
        <v>15.144650434575</v>
      </c>
      <c r="I691" s="27" t="n">
        <f aca="false">I683-I688-I689-I690</f>
        <v>19.7212186359738</v>
      </c>
      <c r="J691" s="27" t="n">
        <f aca="false">J683-J688-J689-J690</f>
        <v>23.231635185719</v>
      </c>
      <c r="K691" s="27" t="n">
        <f aca="false">K683-K688-K689-K690</f>
        <v>25.7730119357829</v>
      </c>
      <c r="L691" s="27" t="n">
        <f aca="false">L683-L688-L689-L690</f>
        <v>27.3197777343407</v>
      </c>
      <c r="M691" s="27" t="n">
        <f aca="false">M683-M688-M689-M690</f>
        <v>28.278970669137</v>
      </c>
      <c r="N691" s="27" t="n">
        <f aca="false">N683-N688-N689-N690</f>
        <v>28.6420934715309</v>
      </c>
    </row>
    <row r="692" customFormat="false" ht="15" hidden="false" customHeight="false" outlineLevel="0" collapsed="false">
      <c r="B692" s="9" t="s">
        <v>104</v>
      </c>
      <c r="C692" s="18" t="n">
        <f aca="false">Inputs!$C$42*(1+Inputs!$C$43)</f>
        <v>132.6</v>
      </c>
    </row>
    <row r="693" customFormat="false" ht="15" hidden="false" customHeight="false" outlineLevel="0" collapsed="false">
      <c r="B693" s="26" t="s">
        <v>105</v>
      </c>
      <c r="C693" s="27" t="n">
        <f aca="false">N683*$C$656*(1-Inputs!$C$45)</f>
        <v>461.04411210919</v>
      </c>
    </row>
    <row r="694" customFormat="false" ht="15" hidden="false" customHeight="false" outlineLevel="0" collapsed="false">
      <c r="B694" s="26" t="s">
        <v>106</v>
      </c>
      <c r="D694" s="27" t="n">
        <f aca="false">-$C$692</f>
        <v>-132.6</v>
      </c>
      <c r="E694" s="27" t="n">
        <f aca="false">E691</f>
        <v>-16.1063</v>
      </c>
      <c r="F694" s="27" t="n">
        <f aca="false">F691</f>
        <v>-14.16063</v>
      </c>
      <c r="G694" s="27" t="n">
        <f aca="false">G691</f>
        <v>-11.67757682</v>
      </c>
      <c r="H694" s="27" t="n">
        <f aca="false">H691</f>
        <v>15.144650434575</v>
      </c>
      <c r="I694" s="27" t="n">
        <f aca="false">I691</f>
        <v>19.7212186359738</v>
      </c>
      <c r="J694" s="27" t="n">
        <f aca="false">J691</f>
        <v>23.231635185719</v>
      </c>
      <c r="K694" s="27" t="n">
        <f aca="false">K691</f>
        <v>25.7730119357829</v>
      </c>
      <c r="L694" s="27" t="n">
        <f aca="false">L691</f>
        <v>27.3197777343407</v>
      </c>
      <c r="M694" s="27" t="n">
        <f aca="false">M691</f>
        <v>28.278970669137</v>
      </c>
      <c r="N694" s="27" t="n">
        <f aca="false">N691+$C$693</f>
        <v>489.686205580721</v>
      </c>
    </row>
    <row r="696" customFormat="false" ht="15" hidden="false" customHeight="false" outlineLevel="0" collapsed="false">
      <c r="B696" s="26" t="s">
        <v>107</v>
      </c>
      <c r="C696" s="29" t="n">
        <f aca="false">IRR(D694:N694,0.08)</f>
        <v>0.158911750705043</v>
      </c>
    </row>
    <row r="697" customFormat="false" ht="15" hidden="false" customHeight="false" outlineLevel="0" collapsed="false">
      <c r="B697" s="9" t="s">
        <v>108</v>
      </c>
      <c r="C697" s="30" t="n">
        <f aca="false">SUMIF(D694:N694,"&gt;0")/-SUMIF(D694:N694,"&lt;0")</f>
        <v>3.60455611946052</v>
      </c>
    </row>
    <row r="698" customFormat="false" ht="15" hidden="false" customHeight="false" outlineLevel="0" collapsed="false">
      <c r="B698" s="9" t="s">
        <v>109</v>
      </c>
      <c r="C698" s="18" t="n">
        <f aca="false">SUM(E688:N688)</f>
        <v>58.7271</v>
      </c>
    </row>
    <row r="699" customFormat="false" ht="15" hidden="false" customHeight="false" outlineLevel="0" collapsed="false">
      <c r="B699" s="9" t="s">
        <v>110</v>
      </c>
      <c r="C699" s="18" t="n">
        <f aca="false">N683</f>
        <v>33.4332206025518</v>
      </c>
    </row>
    <row r="700" customFormat="false" ht="15" hidden="false" customHeight="false" outlineLevel="0" collapsed="false">
      <c r="B700" s="9" t="s">
        <v>111</v>
      </c>
      <c r="C700" s="17" t="n">
        <f aca="false">N677</f>
        <v>0.5</v>
      </c>
    </row>
    <row r="702" customFormat="false" ht="15" hidden="false" customHeight="false" outlineLevel="0" collapsed="false">
      <c r="B702" s="7" t="s">
        <v>146</v>
      </c>
      <c r="C702" s="8"/>
      <c r="D702" s="8"/>
      <c r="E702" s="8"/>
      <c r="F702" s="8"/>
      <c r="G702" s="8"/>
      <c r="H702" s="8"/>
      <c r="I702" s="8"/>
      <c r="J702" s="8"/>
      <c r="K702" s="8"/>
      <c r="L702" s="8"/>
      <c r="M702" s="8"/>
      <c r="N702" s="8"/>
    </row>
    <row r="703" customFormat="false" ht="15" hidden="false" customHeight="false" outlineLevel="0" collapsed="false">
      <c r="B703" s="9" t="s">
        <v>50</v>
      </c>
      <c r="C703" s="13" t="n">
        <v>0.5</v>
      </c>
    </row>
    <row r="704" customFormat="false" ht="15" hidden="false" customHeight="false" outlineLevel="0" collapsed="false">
      <c r="B704" s="9" t="s">
        <v>64</v>
      </c>
      <c r="C704" s="18" t="n">
        <f aca="false">Inputs!$C$25</f>
        <v>70</v>
      </c>
    </row>
    <row r="705" customFormat="false" ht="15" hidden="false" customHeight="false" outlineLevel="0" collapsed="false">
      <c r="B705" s="9" t="s">
        <v>65</v>
      </c>
      <c r="C705" s="18" t="n">
        <f aca="false">Inputs!$C$28</f>
        <v>18</v>
      </c>
    </row>
    <row r="706" customFormat="false" ht="15" hidden="false" customHeight="false" outlineLevel="0" collapsed="false">
      <c r="B706" s="9" t="s">
        <v>66</v>
      </c>
      <c r="C706" s="18" t="n">
        <f aca="false">Inputs!$C$30</f>
        <v>4</v>
      </c>
    </row>
    <row r="707" customFormat="false" ht="15" hidden="false" customHeight="false" outlineLevel="0" collapsed="false">
      <c r="B707" s="9" t="s">
        <v>67</v>
      </c>
      <c r="C707" s="19" t="n">
        <f aca="false">Inputs!$C$27</f>
        <v>0.013</v>
      </c>
    </row>
    <row r="708" customFormat="false" ht="15" hidden="false" customHeight="false" outlineLevel="0" collapsed="false">
      <c r="B708" s="9" t="s">
        <v>68</v>
      </c>
      <c r="C708" s="12" t="n">
        <v>1150</v>
      </c>
    </row>
    <row r="709" customFormat="false" ht="15" hidden="false" customHeight="false" outlineLevel="0" collapsed="false">
      <c r="B709" s="9" t="s">
        <v>57</v>
      </c>
      <c r="C709" s="21" t="n">
        <f aca="false">Inputs!$C$44</f>
        <v>14</v>
      </c>
    </row>
    <row r="710" customFormat="false" ht="15" hidden="false" customHeight="false" outlineLevel="0" collapsed="false">
      <c r="B710" s="22" t="s">
        <v>69</v>
      </c>
      <c r="C710" s="23" t="s">
        <v>70</v>
      </c>
      <c r="D710" s="23" t="n">
        <v>0</v>
      </c>
      <c r="E710" s="23" t="n">
        <v>1</v>
      </c>
      <c r="F710" s="23" t="n">
        <v>2</v>
      </c>
      <c r="G710" s="23" t="n">
        <v>3</v>
      </c>
      <c r="H710" s="23" t="n">
        <v>4</v>
      </c>
      <c r="I710" s="23" t="n">
        <v>5</v>
      </c>
      <c r="J710" s="23" t="n">
        <v>6</v>
      </c>
      <c r="K710" s="23" t="n">
        <v>7</v>
      </c>
      <c r="L710" s="23" t="n">
        <v>8</v>
      </c>
      <c r="M710" s="23" t="n">
        <v>9</v>
      </c>
      <c r="N710" s="23" t="n">
        <v>10</v>
      </c>
    </row>
    <row r="711" customFormat="false" ht="15" hidden="false" customHeight="false" outlineLevel="0" collapsed="false">
      <c r="B711" s="9" t="s">
        <v>71</v>
      </c>
      <c r="C711" s="24" t="n">
        <f aca="false">1-Inputs!$C$7</f>
        <v>-2</v>
      </c>
      <c r="D711" s="25" t="n">
        <f aca="false">IF($C711&lt;=D$710,Inputs!$C$6,0)</f>
        <v>60000</v>
      </c>
      <c r="E711" s="25" t="n">
        <f aca="false">IF($C711&lt;=E$710,Inputs!$C$6,0)</f>
        <v>60000</v>
      </c>
      <c r="F711" s="25" t="n">
        <f aca="false">IF($C711&lt;=F$710,Inputs!$C$6,0)</f>
        <v>60000</v>
      </c>
      <c r="G711" s="25" t="n">
        <f aca="false">IF($C711&lt;=G$710,Inputs!$C$6,0)</f>
        <v>60000</v>
      </c>
      <c r="H711" s="25" t="n">
        <f aca="false">IF($C711&lt;=H$710,Inputs!$C$6,0)</f>
        <v>60000</v>
      </c>
      <c r="I711" s="25" t="n">
        <f aca="false">IF($C711&lt;=I$710,Inputs!$C$6,0)</f>
        <v>60000</v>
      </c>
      <c r="J711" s="25" t="n">
        <f aca="false">IF($C711&lt;=J$710,Inputs!$C$6,0)</f>
        <v>60000</v>
      </c>
      <c r="K711" s="25" t="n">
        <f aca="false">IF($C711&lt;=K$710,Inputs!$C$6,0)</f>
        <v>60000</v>
      </c>
      <c r="L711" s="25" t="n">
        <f aca="false">IF($C711&lt;=L$710,Inputs!$C$6,0)</f>
        <v>60000</v>
      </c>
      <c r="M711" s="25" t="n">
        <f aca="false">IF($C711&lt;=M$710,Inputs!$C$6,0)</f>
        <v>60000</v>
      </c>
      <c r="N711" s="25" t="n">
        <f aca="false">IF($C711&lt;=N$710,Inputs!$C$6,0)</f>
        <v>60000</v>
      </c>
    </row>
    <row r="712" customFormat="false" ht="15" hidden="false" customHeight="false" outlineLevel="0" collapsed="false">
      <c r="B712" s="9" t="s">
        <v>72</v>
      </c>
      <c r="D712" s="17" t="n">
        <f aca="false">IF($C711&lt;=D$710,IF(D$710-$C711+1&lt;=0,0,$C$703*INDEX(Inputs!$C$19:$C$24,MIN(D$710-$C711+1,6))),0)</f>
        <v>0.375</v>
      </c>
      <c r="E712" s="17" t="n">
        <f aca="false">IF($C711&lt;=E$710,IF(E$710-$C711+1&lt;=0,0,$C$703*INDEX(Inputs!$C$19:$C$24,MIN(E$710-$C711+1,6))),0)</f>
        <v>0.4375</v>
      </c>
      <c r="F712" s="17" t="n">
        <f aca="false">IF($C711&lt;=F$710,IF(F$710-$C711+1&lt;=0,0,$C$703*INDEX(Inputs!$C$19:$C$24,MIN(F$710-$C711+1,6))),0)</f>
        <v>0.475</v>
      </c>
      <c r="G712" s="17" t="n">
        <f aca="false">IF($C711&lt;=G$710,IF(G$710-$C711+1&lt;=0,0,$C$703*INDEX(Inputs!$C$19:$C$24,MIN(G$710-$C711+1,6))),0)</f>
        <v>0.5</v>
      </c>
      <c r="H712" s="17" t="n">
        <f aca="false">IF($C711&lt;=H$710,IF(H$710-$C711+1&lt;=0,0,$C$703*INDEX(Inputs!$C$19:$C$24,MIN(H$710-$C711+1,6))),0)</f>
        <v>0.5</v>
      </c>
      <c r="I712" s="17" t="n">
        <f aca="false">IF($C711&lt;=I$710,IF(I$710-$C711+1&lt;=0,0,$C$703*INDEX(Inputs!$C$19:$C$24,MIN(I$710-$C711+1,6))),0)</f>
        <v>0.5</v>
      </c>
      <c r="J712" s="17" t="n">
        <f aca="false">IF($C711&lt;=J$710,IF(J$710-$C711+1&lt;=0,0,$C$703*INDEX(Inputs!$C$19:$C$24,MIN(J$710-$C711+1,6))),0)</f>
        <v>0.5</v>
      </c>
      <c r="K712" s="17" t="n">
        <f aca="false">IF($C711&lt;=K$710,IF(K$710-$C711+1&lt;=0,0,$C$703*INDEX(Inputs!$C$19:$C$24,MIN(K$710-$C711+1,6))),0)</f>
        <v>0.5</v>
      </c>
      <c r="L712" s="17" t="n">
        <f aca="false">IF($C711&lt;=L$710,IF(L$710-$C711+1&lt;=0,0,$C$703*INDEX(Inputs!$C$19:$C$24,MIN(L$710-$C711+1,6))),0)</f>
        <v>0.5</v>
      </c>
      <c r="M712" s="17" t="n">
        <f aca="false">IF($C711&lt;=M$710,IF(M$710-$C711+1&lt;=0,0,$C$703*INDEX(Inputs!$C$19:$C$24,MIN(M$710-$C711+1,6))),0)</f>
        <v>0.5</v>
      </c>
      <c r="N712" s="17" t="n">
        <f aca="false">IF($C711&lt;=N$710,IF(N$710-$C711+1&lt;=0,0,$C$703*INDEX(Inputs!$C$19:$C$24,MIN(N$710-$C711+1,6))),0)</f>
        <v>0.5</v>
      </c>
    </row>
    <row r="713" customFormat="false" ht="15" hidden="false" customHeight="false" outlineLevel="0" collapsed="false">
      <c r="B713" s="9" t="s">
        <v>73</v>
      </c>
      <c r="D713" s="25" t="n">
        <f aca="false">D711*D712</f>
        <v>22500</v>
      </c>
      <c r="E713" s="25" t="n">
        <f aca="false">E711*E712</f>
        <v>26250</v>
      </c>
      <c r="F713" s="25" t="n">
        <f aca="false">F711*F712</f>
        <v>28500</v>
      </c>
      <c r="G713" s="25" t="n">
        <f aca="false">G711*G712</f>
        <v>30000</v>
      </c>
      <c r="H713" s="25" t="n">
        <f aca="false">H711*H712</f>
        <v>30000</v>
      </c>
      <c r="I713" s="25" t="n">
        <f aca="false">I711*I712</f>
        <v>30000</v>
      </c>
      <c r="J713" s="25" t="n">
        <f aca="false">J711*J712</f>
        <v>30000</v>
      </c>
      <c r="K713" s="25" t="n">
        <f aca="false">K711*K712</f>
        <v>30000</v>
      </c>
      <c r="L713" s="25" t="n">
        <f aca="false">L711*L712</f>
        <v>30000</v>
      </c>
      <c r="M713" s="25" t="n">
        <f aca="false">M711*M712</f>
        <v>30000</v>
      </c>
      <c r="N713" s="25" t="n">
        <f aca="false">N711*N712</f>
        <v>30000</v>
      </c>
    </row>
    <row r="714" customFormat="false" ht="15" hidden="false" customHeight="false" outlineLevel="0" collapsed="false">
      <c r="B714" s="9" t="s">
        <v>74</v>
      </c>
      <c r="C714" s="24" t="n">
        <f aca="false">1</f>
        <v>1</v>
      </c>
      <c r="D714" s="25" t="n">
        <f aca="false">IF($C714&lt;=D$710,Inputs!$C$8,0)</f>
        <v>0</v>
      </c>
      <c r="E714" s="25" t="n">
        <f aca="false">IF($C714&lt;=E$710,Inputs!$C$8,0)</f>
        <v>20000</v>
      </c>
      <c r="F714" s="25" t="n">
        <f aca="false">IF($C714&lt;=F$710,Inputs!$C$8,0)</f>
        <v>20000</v>
      </c>
      <c r="G714" s="25" t="n">
        <f aca="false">IF($C714&lt;=G$710,Inputs!$C$8,0)</f>
        <v>20000</v>
      </c>
      <c r="H714" s="25" t="n">
        <f aca="false">IF($C714&lt;=H$710,Inputs!$C$8,0)</f>
        <v>20000</v>
      </c>
      <c r="I714" s="25" t="n">
        <f aca="false">IF($C714&lt;=I$710,Inputs!$C$8,0)</f>
        <v>20000</v>
      </c>
      <c r="J714" s="25" t="n">
        <f aca="false">IF($C714&lt;=J$710,Inputs!$C$8,0)</f>
        <v>20000</v>
      </c>
      <c r="K714" s="25" t="n">
        <f aca="false">IF($C714&lt;=K$710,Inputs!$C$8,0)</f>
        <v>20000</v>
      </c>
      <c r="L714" s="25" t="n">
        <f aca="false">IF($C714&lt;=L$710,Inputs!$C$8,0)</f>
        <v>20000</v>
      </c>
      <c r="M714" s="25" t="n">
        <f aca="false">IF($C714&lt;=M$710,Inputs!$C$8,0)</f>
        <v>20000</v>
      </c>
      <c r="N714" s="25" t="n">
        <f aca="false">IF($C714&lt;=N$710,Inputs!$C$8,0)</f>
        <v>20000</v>
      </c>
    </row>
    <row r="715" customFormat="false" ht="15" hidden="false" customHeight="false" outlineLevel="0" collapsed="false">
      <c r="B715" s="9" t="s">
        <v>75</v>
      </c>
      <c r="D715" s="17" t="n">
        <f aca="false">IF($C714&lt;=D$710,IF(D$710-$C714+1&lt;=0,0,$C$703*INDEX(Inputs!$C$19:$C$24,MIN(D$710-$C714+1,6))),0)</f>
        <v>0</v>
      </c>
      <c r="E715" s="17" t="n">
        <f aca="false">IF($C714&lt;=E$710,IF(E$710-$C714+1&lt;=0,0,$C$703*INDEX(Inputs!$C$19:$C$24,MIN(E$710-$C714+1,6))),0)</f>
        <v>0.15</v>
      </c>
      <c r="F715" s="17" t="n">
        <f aca="false">IF($C714&lt;=F$710,IF(F$710-$C714+1&lt;=0,0,$C$703*INDEX(Inputs!$C$19:$C$24,MIN(F$710-$C714+1,6))),0)</f>
        <v>0.275</v>
      </c>
      <c r="G715" s="17" t="n">
        <f aca="false">IF($C714&lt;=G$710,IF(G$710-$C714+1&lt;=0,0,$C$703*INDEX(Inputs!$C$19:$C$24,MIN(G$710-$C714+1,6))),0)</f>
        <v>0.375</v>
      </c>
      <c r="H715" s="17" t="n">
        <f aca="false">IF($C714&lt;=H$710,IF(H$710-$C714+1&lt;=0,0,$C$703*INDEX(Inputs!$C$19:$C$24,MIN(H$710-$C714+1,6))),0)</f>
        <v>0.4375</v>
      </c>
      <c r="I715" s="17" t="n">
        <f aca="false">IF($C714&lt;=I$710,IF(I$710-$C714+1&lt;=0,0,$C$703*INDEX(Inputs!$C$19:$C$24,MIN(I$710-$C714+1,6))),0)</f>
        <v>0.475</v>
      </c>
      <c r="J715" s="17" t="n">
        <f aca="false">IF($C714&lt;=J$710,IF(J$710-$C714+1&lt;=0,0,$C$703*INDEX(Inputs!$C$19:$C$24,MIN(J$710-$C714+1,6))),0)</f>
        <v>0.5</v>
      </c>
      <c r="K715" s="17" t="n">
        <f aca="false">IF($C714&lt;=K$710,IF(K$710-$C714+1&lt;=0,0,$C$703*INDEX(Inputs!$C$19:$C$24,MIN(K$710-$C714+1,6))),0)</f>
        <v>0.5</v>
      </c>
      <c r="L715" s="17" t="n">
        <f aca="false">IF($C714&lt;=L$710,IF(L$710-$C714+1&lt;=0,0,$C$703*INDEX(Inputs!$C$19:$C$24,MIN(L$710-$C714+1,6))),0)</f>
        <v>0.5</v>
      </c>
      <c r="M715" s="17" t="n">
        <f aca="false">IF($C714&lt;=M$710,IF(M$710-$C714+1&lt;=0,0,$C$703*INDEX(Inputs!$C$19:$C$24,MIN(M$710-$C714+1,6))),0)</f>
        <v>0.5</v>
      </c>
      <c r="N715" s="17" t="n">
        <f aca="false">IF($C714&lt;=N$710,IF(N$710-$C714+1&lt;=0,0,$C$703*INDEX(Inputs!$C$19:$C$24,MIN(N$710-$C714+1,6))),0)</f>
        <v>0.5</v>
      </c>
    </row>
    <row r="716" customFormat="false" ht="15" hidden="false" customHeight="false" outlineLevel="0" collapsed="false">
      <c r="B716" s="9" t="s">
        <v>76</v>
      </c>
      <c r="D716" s="25" t="n">
        <f aca="false">D714*D715</f>
        <v>0</v>
      </c>
      <c r="E716" s="25" t="n">
        <f aca="false">E714*E715</f>
        <v>3000</v>
      </c>
      <c r="F716" s="25" t="n">
        <f aca="false">F714*F715</f>
        <v>5500</v>
      </c>
      <c r="G716" s="25" t="n">
        <f aca="false">G714*G715</f>
        <v>7500</v>
      </c>
      <c r="H716" s="25" t="n">
        <f aca="false">H714*H715</f>
        <v>8750</v>
      </c>
      <c r="I716" s="25" t="n">
        <f aca="false">I714*I715</f>
        <v>9500</v>
      </c>
      <c r="J716" s="25" t="n">
        <f aca="false">J714*J715</f>
        <v>10000</v>
      </c>
      <c r="K716" s="25" t="n">
        <f aca="false">K714*K715</f>
        <v>10000</v>
      </c>
      <c r="L716" s="25" t="n">
        <f aca="false">L714*L715</f>
        <v>10000</v>
      </c>
      <c r="M716" s="25" t="n">
        <f aca="false">M714*M715</f>
        <v>10000</v>
      </c>
      <c r="N716" s="25" t="n">
        <f aca="false">N714*N715</f>
        <v>10000</v>
      </c>
    </row>
    <row r="717" customFormat="false" ht="15" hidden="false" customHeight="false" outlineLevel="0" collapsed="false">
      <c r="B717" s="9" t="s">
        <v>77</v>
      </c>
      <c r="C717" s="24" t="n">
        <f aca="false">2</f>
        <v>2</v>
      </c>
      <c r="D717" s="25" t="n">
        <f aca="false">IF($C717&lt;=D$710,Inputs!$C$9,0)</f>
        <v>0</v>
      </c>
      <c r="E717" s="25" t="n">
        <f aca="false">IF($C717&lt;=E$710,Inputs!$C$9,0)</f>
        <v>0</v>
      </c>
      <c r="F717" s="25" t="n">
        <f aca="false">IF($C717&lt;=F$710,Inputs!$C$9,0)</f>
        <v>20000</v>
      </c>
      <c r="G717" s="25" t="n">
        <f aca="false">IF($C717&lt;=G$710,Inputs!$C$9,0)</f>
        <v>20000</v>
      </c>
      <c r="H717" s="25" t="n">
        <f aca="false">IF($C717&lt;=H$710,Inputs!$C$9,0)</f>
        <v>20000</v>
      </c>
      <c r="I717" s="25" t="n">
        <f aca="false">IF($C717&lt;=I$710,Inputs!$C$9,0)</f>
        <v>20000</v>
      </c>
      <c r="J717" s="25" t="n">
        <f aca="false">IF($C717&lt;=J$710,Inputs!$C$9,0)</f>
        <v>20000</v>
      </c>
      <c r="K717" s="25" t="n">
        <f aca="false">IF($C717&lt;=K$710,Inputs!$C$9,0)</f>
        <v>20000</v>
      </c>
      <c r="L717" s="25" t="n">
        <f aca="false">IF($C717&lt;=L$710,Inputs!$C$9,0)</f>
        <v>20000</v>
      </c>
      <c r="M717" s="25" t="n">
        <f aca="false">IF($C717&lt;=M$710,Inputs!$C$9,0)</f>
        <v>20000</v>
      </c>
      <c r="N717" s="25" t="n">
        <f aca="false">IF($C717&lt;=N$710,Inputs!$C$9,0)</f>
        <v>20000</v>
      </c>
    </row>
    <row r="718" customFormat="false" ht="15" hidden="false" customHeight="false" outlineLevel="0" collapsed="false">
      <c r="B718" s="9" t="s">
        <v>78</v>
      </c>
      <c r="D718" s="17" t="n">
        <f aca="false">IF($C717&lt;=D$710,IF(D$710-$C717+1&lt;=0,0,$C$703*INDEX(Inputs!$C$19:$C$24,MIN(D$710-$C717+1,6))),0)</f>
        <v>0</v>
      </c>
      <c r="E718" s="17" t="n">
        <f aca="false">IF($C717&lt;=E$710,IF(E$710-$C717+1&lt;=0,0,$C$703*INDEX(Inputs!$C$19:$C$24,MIN(E$710-$C717+1,6))),0)</f>
        <v>0</v>
      </c>
      <c r="F718" s="17" t="n">
        <f aca="false">IF($C717&lt;=F$710,IF(F$710-$C717+1&lt;=0,0,$C$703*INDEX(Inputs!$C$19:$C$24,MIN(F$710-$C717+1,6))),0)</f>
        <v>0.15</v>
      </c>
      <c r="G718" s="17" t="n">
        <f aca="false">IF($C717&lt;=G$710,IF(G$710-$C717+1&lt;=0,0,$C$703*INDEX(Inputs!$C$19:$C$24,MIN(G$710-$C717+1,6))),0)</f>
        <v>0.275</v>
      </c>
      <c r="H718" s="17" t="n">
        <f aca="false">IF($C717&lt;=H$710,IF(H$710-$C717+1&lt;=0,0,$C$703*INDEX(Inputs!$C$19:$C$24,MIN(H$710-$C717+1,6))),0)</f>
        <v>0.375</v>
      </c>
      <c r="I718" s="17" t="n">
        <f aca="false">IF($C717&lt;=I$710,IF(I$710-$C717+1&lt;=0,0,$C$703*INDEX(Inputs!$C$19:$C$24,MIN(I$710-$C717+1,6))),0)</f>
        <v>0.4375</v>
      </c>
      <c r="J718" s="17" t="n">
        <f aca="false">IF($C717&lt;=J$710,IF(J$710-$C717+1&lt;=0,0,$C$703*INDEX(Inputs!$C$19:$C$24,MIN(J$710-$C717+1,6))),0)</f>
        <v>0.475</v>
      </c>
      <c r="K718" s="17" t="n">
        <f aca="false">IF($C717&lt;=K$710,IF(K$710-$C717+1&lt;=0,0,$C$703*INDEX(Inputs!$C$19:$C$24,MIN(K$710-$C717+1,6))),0)</f>
        <v>0.5</v>
      </c>
      <c r="L718" s="17" t="n">
        <f aca="false">IF($C717&lt;=L$710,IF(L$710-$C717+1&lt;=0,0,$C$703*INDEX(Inputs!$C$19:$C$24,MIN(L$710-$C717+1,6))),0)</f>
        <v>0.5</v>
      </c>
      <c r="M718" s="17" t="n">
        <f aca="false">IF($C717&lt;=M$710,IF(M$710-$C717+1&lt;=0,0,$C$703*INDEX(Inputs!$C$19:$C$24,MIN(M$710-$C717+1,6))),0)</f>
        <v>0.5</v>
      </c>
      <c r="N718" s="17" t="n">
        <f aca="false">IF($C717&lt;=N$710,IF(N$710-$C717+1&lt;=0,0,$C$703*INDEX(Inputs!$C$19:$C$24,MIN(N$710-$C717+1,6))),0)</f>
        <v>0.5</v>
      </c>
    </row>
    <row r="719" customFormat="false" ht="15" hidden="false" customHeight="false" outlineLevel="0" collapsed="false">
      <c r="B719" s="9" t="s">
        <v>79</v>
      </c>
      <c r="D719" s="25" t="n">
        <f aca="false">D717*D718</f>
        <v>0</v>
      </c>
      <c r="E719" s="25" t="n">
        <f aca="false">E717*E718</f>
        <v>0</v>
      </c>
      <c r="F719" s="25" t="n">
        <f aca="false">F717*F718</f>
        <v>3000</v>
      </c>
      <c r="G719" s="25" t="n">
        <f aca="false">G717*G718</f>
        <v>5500</v>
      </c>
      <c r="H719" s="25" t="n">
        <f aca="false">H717*H718</f>
        <v>7500</v>
      </c>
      <c r="I719" s="25" t="n">
        <f aca="false">I717*I718</f>
        <v>8750</v>
      </c>
      <c r="J719" s="25" t="n">
        <f aca="false">J717*J718</f>
        <v>9500</v>
      </c>
      <c r="K719" s="25" t="n">
        <f aca="false">K717*K718</f>
        <v>10000</v>
      </c>
      <c r="L719" s="25" t="n">
        <f aca="false">L717*L718</f>
        <v>10000</v>
      </c>
      <c r="M719" s="25" t="n">
        <f aca="false">M717*M718</f>
        <v>10000</v>
      </c>
      <c r="N719" s="25" t="n">
        <f aca="false">N717*N718</f>
        <v>10000</v>
      </c>
    </row>
    <row r="720" customFormat="false" ht="15" hidden="false" customHeight="false" outlineLevel="0" collapsed="false">
      <c r="B720" s="9" t="s">
        <v>80</v>
      </c>
      <c r="C720" s="24" t="n">
        <f aca="false">3</f>
        <v>3</v>
      </c>
      <c r="D720" s="25" t="n">
        <f aca="false">IF($C720&lt;=D$710,Inputs!$C$10,0)</f>
        <v>0</v>
      </c>
      <c r="E720" s="25" t="n">
        <f aca="false">IF($C720&lt;=E$710,Inputs!$C$10,0)</f>
        <v>0</v>
      </c>
      <c r="F720" s="25" t="n">
        <f aca="false">IF($C720&lt;=F$710,Inputs!$C$10,0)</f>
        <v>0</v>
      </c>
      <c r="G720" s="25" t="n">
        <f aca="false">IF($C720&lt;=G$710,Inputs!$C$10,0)</f>
        <v>20000</v>
      </c>
      <c r="H720" s="25" t="n">
        <f aca="false">IF($C720&lt;=H$710,Inputs!$C$10,0)</f>
        <v>20000</v>
      </c>
      <c r="I720" s="25" t="n">
        <f aca="false">IF($C720&lt;=I$710,Inputs!$C$10,0)</f>
        <v>20000</v>
      </c>
      <c r="J720" s="25" t="n">
        <f aca="false">IF($C720&lt;=J$710,Inputs!$C$10,0)</f>
        <v>20000</v>
      </c>
      <c r="K720" s="25" t="n">
        <f aca="false">IF($C720&lt;=K$710,Inputs!$C$10,0)</f>
        <v>20000</v>
      </c>
      <c r="L720" s="25" t="n">
        <f aca="false">IF($C720&lt;=L$710,Inputs!$C$10,0)</f>
        <v>20000</v>
      </c>
      <c r="M720" s="25" t="n">
        <f aca="false">IF($C720&lt;=M$710,Inputs!$C$10,0)</f>
        <v>20000</v>
      </c>
      <c r="N720" s="25" t="n">
        <f aca="false">IF($C720&lt;=N$710,Inputs!$C$10,0)</f>
        <v>20000</v>
      </c>
    </row>
    <row r="721" customFormat="false" ht="15" hidden="false" customHeight="false" outlineLevel="0" collapsed="false">
      <c r="B721" s="9" t="s">
        <v>81</v>
      </c>
      <c r="D721" s="17" t="n">
        <f aca="false">IF($C720&lt;=D$710,IF(D$710-$C720+1&lt;=0,0,$C$703*INDEX(Inputs!$C$19:$C$24,MIN(D$710-$C720+1,6))),0)</f>
        <v>0</v>
      </c>
      <c r="E721" s="17" t="n">
        <f aca="false">IF($C720&lt;=E$710,IF(E$710-$C720+1&lt;=0,0,$C$703*INDEX(Inputs!$C$19:$C$24,MIN(E$710-$C720+1,6))),0)</f>
        <v>0</v>
      </c>
      <c r="F721" s="17" t="n">
        <f aca="false">IF($C720&lt;=F$710,IF(F$710-$C720+1&lt;=0,0,$C$703*INDEX(Inputs!$C$19:$C$24,MIN(F$710-$C720+1,6))),0)</f>
        <v>0</v>
      </c>
      <c r="G721" s="17" t="n">
        <f aca="false">IF($C720&lt;=G$710,IF(G$710-$C720+1&lt;=0,0,$C$703*INDEX(Inputs!$C$19:$C$24,MIN(G$710-$C720+1,6))),0)</f>
        <v>0.15</v>
      </c>
      <c r="H721" s="17" t="n">
        <f aca="false">IF($C720&lt;=H$710,IF(H$710-$C720+1&lt;=0,0,$C$703*INDEX(Inputs!$C$19:$C$24,MIN(H$710-$C720+1,6))),0)</f>
        <v>0.275</v>
      </c>
      <c r="I721" s="17" t="n">
        <f aca="false">IF($C720&lt;=I$710,IF(I$710-$C720+1&lt;=0,0,$C$703*INDEX(Inputs!$C$19:$C$24,MIN(I$710-$C720+1,6))),0)</f>
        <v>0.375</v>
      </c>
      <c r="J721" s="17" t="n">
        <f aca="false">IF($C720&lt;=J$710,IF(J$710-$C720+1&lt;=0,0,$C$703*INDEX(Inputs!$C$19:$C$24,MIN(J$710-$C720+1,6))),0)</f>
        <v>0.4375</v>
      </c>
      <c r="K721" s="17" t="n">
        <f aca="false">IF($C720&lt;=K$710,IF(K$710-$C720+1&lt;=0,0,$C$703*INDEX(Inputs!$C$19:$C$24,MIN(K$710-$C720+1,6))),0)</f>
        <v>0.475</v>
      </c>
      <c r="L721" s="17" t="n">
        <f aca="false">IF($C720&lt;=L$710,IF(L$710-$C720+1&lt;=0,0,$C$703*INDEX(Inputs!$C$19:$C$24,MIN(L$710-$C720+1,6))),0)</f>
        <v>0.5</v>
      </c>
      <c r="M721" s="17" t="n">
        <f aca="false">IF($C720&lt;=M$710,IF(M$710-$C720+1&lt;=0,0,$C$703*INDEX(Inputs!$C$19:$C$24,MIN(M$710-$C720+1,6))),0)</f>
        <v>0.5</v>
      </c>
      <c r="N721" s="17" t="n">
        <f aca="false">IF($C720&lt;=N$710,IF(N$710-$C720+1&lt;=0,0,$C$703*INDEX(Inputs!$C$19:$C$24,MIN(N$710-$C720+1,6))),0)</f>
        <v>0.5</v>
      </c>
    </row>
    <row r="722" customFormat="false" ht="15" hidden="false" customHeight="false" outlineLevel="0" collapsed="false">
      <c r="B722" s="9" t="s">
        <v>82</v>
      </c>
      <c r="D722" s="25" t="n">
        <f aca="false">D720*D721</f>
        <v>0</v>
      </c>
      <c r="E722" s="25" t="n">
        <f aca="false">E720*E721</f>
        <v>0</v>
      </c>
      <c r="F722" s="25" t="n">
        <f aca="false">F720*F721</f>
        <v>0</v>
      </c>
      <c r="G722" s="25" t="n">
        <f aca="false">G720*G721</f>
        <v>3000</v>
      </c>
      <c r="H722" s="25" t="n">
        <f aca="false">H720*H721</f>
        <v>5500</v>
      </c>
      <c r="I722" s="25" t="n">
        <f aca="false">I720*I721</f>
        <v>7500</v>
      </c>
      <c r="J722" s="25" t="n">
        <f aca="false">J720*J721</f>
        <v>8750</v>
      </c>
      <c r="K722" s="25" t="n">
        <f aca="false">K720*K721</f>
        <v>9500</v>
      </c>
      <c r="L722" s="25" t="n">
        <f aca="false">L720*L721</f>
        <v>10000</v>
      </c>
      <c r="M722" s="25" t="n">
        <f aca="false">M720*M721</f>
        <v>10000</v>
      </c>
      <c r="N722" s="25" t="n">
        <f aca="false">N720*N721</f>
        <v>10000</v>
      </c>
    </row>
    <row r="724" customFormat="false" ht="15" hidden="false" customHeight="false" outlineLevel="0" collapsed="false">
      <c r="B724" s="22" t="s">
        <v>83</v>
      </c>
      <c r="C724" s="23"/>
      <c r="D724" s="23" t="n">
        <v>0</v>
      </c>
      <c r="E724" s="23" t="n">
        <v>1</v>
      </c>
      <c r="F724" s="23" t="n">
        <v>2</v>
      </c>
      <c r="G724" s="23" t="n">
        <v>3</v>
      </c>
      <c r="H724" s="23" t="n">
        <v>4</v>
      </c>
      <c r="I724" s="23" t="n">
        <v>5</v>
      </c>
      <c r="J724" s="23" t="n">
        <v>6</v>
      </c>
      <c r="K724" s="23" t="n">
        <v>7</v>
      </c>
      <c r="L724" s="23" t="n">
        <v>8</v>
      </c>
      <c r="M724" s="23" t="n">
        <v>9</v>
      </c>
      <c r="N724" s="23" t="n">
        <v>10</v>
      </c>
    </row>
    <row r="725" customFormat="false" ht="15" hidden="false" customHeight="false" outlineLevel="0" collapsed="false">
      <c r="B725" s="9" t="s">
        <v>84</v>
      </c>
      <c r="D725" s="25" t="n">
        <f aca="false">D711+D714+D717+D720</f>
        <v>60000</v>
      </c>
      <c r="E725" s="25" t="n">
        <f aca="false">E711+E714+E717+E720</f>
        <v>80000</v>
      </c>
      <c r="F725" s="25" t="n">
        <f aca="false">F711+F714+F717+F720</f>
        <v>100000</v>
      </c>
      <c r="G725" s="25" t="n">
        <f aca="false">G711+G714+G717+G720</f>
        <v>120000</v>
      </c>
      <c r="H725" s="25" t="n">
        <f aca="false">H711+H714+H717+H720</f>
        <v>120000</v>
      </c>
      <c r="I725" s="25" t="n">
        <f aca="false">I711+I714+I717+I720</f>
        <v>120000</v>
      </c>
      <c r="J725" s="25" t="n">
        <f aca="false">J711+J714+J717+J720</f>
        <v>120000</v>
      </c>
      <c r="K725" s="25" t="n">
        <f aca="false">K711+K714+K717+K720</f>
        <v>120000</v>
      </c>
      <c r="L725" s="25" t="n">
        <f aca="false">L711+L714+L717+L720</f>
        <v>120000</v>
      </c>
      <c r="M725" s="25" t="n">
        <f aca="false">M711+M714+M717+M720</f>
        <v>120000</v>
      </c>
      <c r="N725" s="25" t="n">
        <f aca="false">N711+N714+N717+N720</f>
        <v>120000</v>
      </c>
    </row>
    <row r="726" customFormat="false" ht="15" hidden="false" customHeight="false" outlineLevel="0" collapsed="false">
      <c r="B726" s="9" t="s">
        <v>85</v>
      </c>
      <c r="D726" s="25" t="n">
        <f aca="false">D713+D716+D719+D722</f>
        <v>22500</v>
      </c>
      <c r="E726" s="25" t="n">
        <f aca="false">E713+E716+E719+E722</f>
        <v>29250</v>
      </c>
      <c r="F726" s="25" t="n">
        <f aca="false">F713+F716+F719+F722</f>
        <v>37000</v>
      </c>
      <c r="G726" s="25" t="n">
        <f aca="false">G713+G716+G719+G722</f>
        <v>46000</v>
      </c>
      <c r="H726" s="25" t="n">
        <f aca="false">H713+H716+H719+H722</f>
        <v>51750</v>
      </c>
      <c r="I726" s="25" t="n">
        <f aca="false">I713+I716+I719+I722</f>
        <v>55750</v>
      </c>
      <c r="J726" s="25" t="n">
        <f aca="false">J713+J716+J719+J722</f>
        <v>58250</v>
      </c>
      <c r="K726" s="25" t="n">
        <f aca="false">K713+K716+K719+K722</f>
        <v>59500</v>
      </c>
      <c r="L726" s="25" t="n">
        <f aca="false">L713+L716+L719+L722</f>
        <v>60000</v>
      </c>
      <c r="M726" s="25" t="n">
        <f aca="false">M713+M716+M719+M722</f>
        <v>60000</v>
      </c>
      <c r="N726" s="25" t="n">
        <f aca="false">N713+N716+N719+N722</f>
        <v>60000</v>
      </c>
    </row>
    <row r="727" customFormat="false" ht="15" hidden="false" customHeight="false" outlineLevel="0" collapsed="false">
      <c r="B727" s="9" t="s">
        <v>86</v>
      </c>
      <c r="E727" s="25" t="n">
        <f aca="false">E725-D725</f>
        <v>20000</v>
      </c>
      <c r="F727" s="25" t="n">
        <f aca="false">F725-E725</f>
        <v>20000</v>
      </c>
      <c r="G727" s="25" t="n">
        <f aca="false">G725-F725</f>
        <v>20000</v>
      </c>
      <c r="H727" s="25" t="n">
        <f aca="false">H725-G725</f>
        <v>0</v>
      </c>
      <c r="I727" s="25" t="n">
        <f aca="false">I725-H725</f>
        <v>0</v>
      </c>
      <c r="J727" s="25" t="n">
        <f aca="false">J725-I725</f>
        <v>0</v>
      </c>
      <c r="K727" s="25" t="n">
        <f aca="false">K725-J725</f>
        <v>0</v>
      </c>
      <c r="L727" s="25" t="n">
        <f aca="false">L725-K725</f>
        <v>0</v>
      </c>
      <c r="M727" s="25" t="n">
        <f aca="false">M725-L725</f>
        <v>0</v>
      </c>
      <c r="N727" s="25" t="n">
        <f aca="false">N725-M725</f>
        <v>0</v>
      </c>
    </row>
    <row r="728" customFormat="false" ht="15" hidden="false" customHeight="false" outlineLevel="0" collapsed="false">
      <c r="B728" s="9" t="s">
        <v>87</v>
      </c>
      <c r="E728" s="25" t="n">
        <f aca="false">(E725+D725)/2</f>
        <v>70000</v>
      </c>
      <c r="F728" s="25" t="n">
        <f aca="false">(F725+E725)/2</f>
        <v>90000</v>
      </c>
      <c r="G728" s="25" t="n">
        <f aca="false">(G725+F725)/2</f>
        <v>110000</v>
      </c>
      <c r="H728" s="25" t="n">
        <f aca="false">(H725+G725)/2</f>
        <v>120000</v>
      </c>
      <c r="I728" s="25" t="n">
        <f aca="false">(I725+H725)/2</f>
        <v>120000</v>
      </c>
      <c r="J728" s="25" t="n">
        <f aca="false">(J725+I725)/2</f>
        <v>120000</v>
      </c>
      <c r="K728" s="25" t="n">
        <f aca="false">(K725+J725)/2</f>
        <v>120000</v>
      </c>
      <c r="L728" s="25" t="n">
        <f aca="false">(L725+K725)/2</f>
        <v>120000</v>
      </c>
      <c r="M728" s="25" t="n">
        <f aca="false">(M725+L725)/2</f>
        <v>120000</v>
      </c>
      <c r="N728" s="25" t="n">
        <f aca="false">(N725+M725)/2</f>
        <v>120000</v>
      </c>
    </row>
    <row r="729" customFormat="false" ht="15" hidden="false" customHeight="false" outlineLevel="0" collapsed="false">
      <c r="B729" s="9" t="s">
        <v>88</v>
      </c>
      <c r="E729" s="25" t="n">
        <f aca="false">(E726+D726)/2</f>
        <v>25875</v>
      </c>
      <c r="F729" s="25" t="n">
        <f aca="false">(F726+E726)/2</f>
        <v>33125</v>
      </c>
      <c r="G729" s="25" t="n">
        <f aca="false">(G726+F726)/2</f>
        <v>41500</v>
      </c>
      <c r="H729" s="25" t="n">
        <f aca="false">(H726+G726)/2</f>
        <v>48875</v>
      </c>
      <c r="I729" s="25" t="n">
        <f aca="false">(I726+H726)/2</f>
        <v>53750</v>
      </c>
      <c r="J729" s="25" t="n">
        <f aca="false">(J726+I726)/2</f>
        <v>57000</v>
      </c>
      <c r="K729" s="25" t="n">
        <f aca="false">(K726+J726)/2</f>
        <v>58875</v>
      </c>
      <c r="L729" s="25" t="n">
        <f aca="false">(L726+K726)/2</f>
        <v>59750</v>
      </c>
      <c r="M729" s="25" t="n">
        <f aca="false">(M726+L726)/2</f>
        <v>60000</v>
      </c>
      <c r="N729" s="25" t="n">
        <f aca="false">(N726+M726)/2</f>
        <v>60000</v>
      </c>
    </row>
    <row r="730" customFormat="false" ht="15" hidden="false" customHeight="false" outlineLevel="0" collapsed="false">
      <c r="B730" s="9" t="s">
        <v>89</v>
      </c>
      <c r="E730" s="17" t="n">
        <f aca="false">E726/E725</f>
        <v>0.365625</v>
      </c>
      <c r="F730" s="17" t="n">
        <f aca="false">F726/F725</f>
        <v>0.37</v>
      </c>
      <c r="G730" s="17" t="n">
        <f aca="false">G726/G725</f>
        <v>0.383333333333333</v>
      </c>
      <c r="H730" s="17" t="n">
        <f aca="false">H726/H725</f>
        <v>0.43125</v>
      </c>
      <c r="I730" s="17" t="n">
        <f aca="false">I726/I725</f>
        <v>0.464583333333333</v>
      </c>
      <c r="J730" s="17" t="n">
        <f aca="false">J726/J725</f>
        <v>0.485416666666667</v>
      </c>
      <c r="K730" s="17" t="n">
        <f aca="false">K726/K725</f>
        <v>0.495833333333333</v>
      </c>
      <c r="L730" s="17" t="n">
        <f aca="false">L726/L725</f>
        <v>0.5</v>
      </c>
      <c r="M730" s="17" t="n">
        <f aca="false">M726/M725</f>
        <v>0.5</v>
      </c>
      <c r="N730" s="17" t="n">
        <f aca="false">N726/N725</f>
        <v>0.5</v>
      </c>
    </row>
    <row r="731" customFormat="false" ht="15" hidden="false" customHeight="false" outlineLevel="0" collapsed="false">
      <c r="B731" s="9" t="s">
        <v>90</v>
      </c>
      <c r="E731" s="18" t="n">
        <f aca="false">$C$704*(1+Inputs!$C$26)^(E$710-1)</f>
        <v>70</v>
      </c>
      <c r="F731" s="18" t="n">
        <f aca="false">$C$704*(1+Inputs!$C$26)^(F$710-1)</f>
        <v>71.4</v>
      </c>
      <c r="G731" s="18" t="n">
        <f aca="false">$C$704*(1+Inputs!$C$26)^(G$710-1)</f>
        <v>72.828</v>
      </c>
      <c r="H731" s="18" t="n">
        <f aca="false">$C$704*(1+Inputs!$C$26)^(H$710-1)</f>
        <v>74.28456</v>
      </c>
      <c r="I731" s="18" t="n">
        <f aca="false">$C$704*(1+Inputs!$C$26)^(I$710-1)</f>
        <v>75.7702512</v>
      </c>
      <c r="J731" s="18" t="n">
        <f aca="false">$C$704*(1+Inputs!$C$26)^(J$710-1)</f>
        <v>77.285656224</v>
      </c>
      <c r="K731" s="18" t="n">
        <f aca="false">$C$704*(1+Inputs!$C$26)^(K$710-1)</f>
        <v>78.83136934848</v>
      </c>
      <c r="L731" s="18" t="n">
        <f aca="false">$C$704*(1+Inputs!$C$26)^(L$710-1)</f>
        <v>80.4079967354496</v>
      </c>
      <c r="M731" s="18" t="n">
        <f aca="false">$C$704*(1+Inputs!$C$26)^(M$710-1)</f>
        <v>82.0161566701586</v>
      </c>
      <c r="N731" s="18" t="n">
        <f aca="false">$C$704*(1+Inputs!$C$26)^(N$710-1)</f>
        <v>83.6564798035618</v>
      </c>
    </row>
    <row r="732" customFormat="false" ht="15" hidden="false" customHeight="false" outlineLevel="0" collapsed="false">
      <c r="B732" s="9" t="s">
        <v>91</v>
      </c>
      <c r="E732" s="18" t="n">
        <f aca="false">E729*E731*12/1000000</f>
        <v>21.735</v>
      </c>
      <c r="F732" s="18" t="n">
        <f aca="false">F729*F731*12/1000000</f>
        <v>28.3815</v>
      </c>
      <c r="G732" s="18" t="n">
        <f aca="false">G729*G731*12/1000000</f>
        <v>36.268344</v>
      </c>
      <c r="H732" s="18" t="n">
        <f aca="false">H729*H731*12/1000000</f>
        <v>43.56789444</v>
      </c>
      <c r="I732" s="18" t="n">
        <f aca="false">I729*I731*12/1000000</f>
        <v>48.871812024</v>
      </c>
      <c r="J732" s="18" t="n">
        <f aca="false">J729*J731*12/1000000</f>
        <v>52.863388857216</v>
      </c>
      <c r="K732" s="18" t="n">
        <f aca="false">K729*K731*12/1000000</f>
        <v>55.6943624447011</v>
      </c>
      <c r="L732" s="18" t="n">
        <f aca="false">L729*L731*12/1000000</f>
        <v>57.6525336593174</v>
      </c>
      <c r="M732" s="18" t="n">
        <f aca="false">M729*M731*12/1000000</f>
        <v>59.0516328025142</v>
      </c>
      <c r="N732" s="18" t="n">
        <f aca="false">N729*N731*12/1000000</f>
        <v>60.2326654585645</v>
      </c>
    </row>
    <row r="733" customFormat="false" ht="15" hidden="false" customHeight="false" outlineLevel="0" collapsed="false">
      <c r="B733" s="9" t="s">
        <v>92</v>
      </c>
      <c r="E733" s="18" t="n">
        <f aca="false">E729*$C$705*(1+Inputs!$C$31)^(E$710-1)*12/1000000</f>
        <v>5.589</v>
      </c>
      <c r="F733" s="18" t="n">
        <f aca="false">F729*$C$705*(1+Inputs!$C$31)^(F$710-1)*12/1000000</f>
        <v>7.333875</v>
      </c>
      <c r="G733" s="18" t="n">
        <f aca="false">G729*$C$705*(1+Inputs!$C$31)^(G$710-1)*12/1000000</f>
        <v>9.4178025</v>
      </c>
      <c r="H733" s="18" t="n">
        <f aca="false">H729*$C$705*(1+Inputs!$C$31)^(H$710-1)*12/1000000</f>
        <v>11.368734328125</v>
      </c>
      <c r="I733" s="18" t="n">
        <f aca="false">I729*$C$705*(1+Inputs!$C$31)^(I$710-1)*12/1000000</f>
        <v>12.8152676601562</v>
      </c>
      <c r="J733" s="18" t="n">
        <f aca="false">J729*$C$705*(1+Inputs!$C$31)^(J$710-1)*12/1000000</f>
        <v>13.9298979171094</v>
      </c>
      <c r="K733" s="18" t="n">
        <f aca="false">K729*$C$705*(1+Inputs!$C$31)^(K$710-1)*12/1000000</f>
        <v>14.7478211994133</v>
      </c>
      <c r="L733" s="18" t="n">
        <f aca="false">L729*$C$705*(1+Inputs!$C$31)^(L$710-1)*12/1000000</f>
        <v>15.341178336842</v>
      </c>
      <c r="M733" s="18" t="n">
        <f aca="false">M729*$C$705*(1+Inputs!$C$31)^(M$710-1)*12/1000000</f>
        <v>15.7905015517285</v>
      </c>
      <c r="N733" s="18" t="n">
        <f aca="false">N729*$C$705*(1+Inputs!$C$31)^(N$710-1)*12/1000000</f>
        <v>16.1852640905217</v>
      </c>
    </row>
    <row r="734" customFormat="false" ht="15" hidden="false" customHeight="false" outlineLevel="0" collapsed="false">
      <c r="B734" s="9" t="s">
        <v>93</v>
      </c>
      <c r="E734" s="18" t="n">
        <f aca="false">E728*Inputs!$C$29*(1+Inputs!$C$31)^(E$710-1)*12/1000000</f>
        <v>2.52</v>
      </c>
      <c r="F734" s="18" t="n">
        <f aca="false">F728*Inputs!$C$29*(1+Inputs!$C$31)^(F$710-1)*12/1000000</f>
        <v>3.321</v>
      </c>
      <c r="G734" s="18" t="n">
        <f aca="false">G728*Inputs!$C$29*(1+Inputs!$C$31)^(G$710-1)*12/1000000</f>
        <v>4.160475</v>
      </c>
      <c r="H734" s="18" t="n">
        <f aca="false">H728*Inputs!$C$29*(1+Inputs!$C$31)^(H$710-1)*12/1000000</f>
        <v>4.6521675</v>
      </c>
      <c r="I734" s="18" t="n">
        <f aca="false">I728*Inputs!$C$29*(1+Inputs!$C$31)^(I$710-1)*12/1000000</f>
        <v>4.7684716875</v>
      </c>
      <c r="J734" s="18" t="n">
        <f aca="false">J728*Inputs!$C$29*(1+Inputs!$C$31)^(J$710-1)*12/1000000</f>
        <v>4.8876834796875</v>
      </c>
      <c r="K734" s="18" t="n">
        <f aca="false">K728*Inputs!$C$29*(1+Inputs!$C$31)^(K$710-1)*12/1000000</f>
        <v>5.00987556667969</v>
      </c>
      <c r="L734" s="18" t="n">
        <f aca="false">L728*Inputs!$C$29*(1+Inputs!$C$31)^(L$710-1)*12/1000000</f>
        <v>5.13512245584668</v>
      </c>
      <c r="M734" s="18" t="n">
        <f aca="false">M728*Inputs!$C$29*(1+Inputs!$C$31)^(M$710-1)*12/1000000</f>
        <v>5.26350051724284</v>
      </c>
      <c r="N734" s="18" t="n">
        <f aca="false">N728*Inputs!$C$29*(1+Inputs!$C$31)^(N$710-1)*12/1000000</f>
        <v>5.39508803017391</v>
      </c>
    </row>
    <row r="735" customFormat="false" ht="15" hidden="false" customHeight="false" outlineLevel="0" collapsed="false">
      <c r="B735" s="9" t="s">
        <v>94</v>
      </c>
      <c r="E735" s="18" t="n">
        <f aca="false">$C$706*(1+Inputs!$C$32)^(E$710-1)</f>
        <v>4</v>
      </c>
      <c r="F735" s="18" t="n">
        <f aca="false">$C$706*(1+Inputs!$C$32)^(F$710-1)</f>
        <v>4.12</v>
      </c>
      <c r="G735" s="18" t="n">
        <f aca="false">$C$706*(1+Inputs!$C$32)^(G$710-1)</f>
        <v>4.2436</v>
      </c>
      <c r="H735" s="18" t="n">
        <f aca="false">$C$706*(1+Inputs!$C$32)^(H$710-1)</f>
        <v>4.370908</v>
      </c>
      <c r="I735" s="18" t="n">
        <f aca="false">$C$706*(1+Inputs!$C$32)^(I$710-1)</f>
        <v>4.50203524</v>
      </c>
      <c r="J735" s="18" t="n">
        <f aca="false">$C$706*(1+Inputs!$C$32)^(J$710-1)</f>
        <v>4.6370962972</v>
      </c>
      <c r="K735" s="18" t="n">
        <f aca="false">$C$706*(1+Inputs!$C$32)^(K$710-1)</f>
        <v>4.776209186116</v>
      </c>
      <c r="L735" s="18" t="n">
        <f aca="false">$C$706*(1+Inputs!$C$32)^(L$710-1)</f>
        <v>4.91949546169948</v>
      </c>
      <c r="M735" s="18" t="n">
        <f aca="false">$C$706*(1+Inputs!$C$32)^(M$710-1)</f>
        <v>5.06708032555047</v>
      </c>
      <c r="N735" s="18" t="n">
        <f aca="false">$C$706*(1+Inputs!$C$32)^(N$710-1)</f>
        <v>5.21909273531698</v>
      </c>
    </row>
    <row r="736" customFormat="false" ht="15" hidden="false" customHeight="false" outlineLevel="0" collapsed="false">
      <c r="B736" s="26" t="s">
        <v>95</v>
      </c>
      <c r="E736" s="27" t="n">
        <f aca="false">E732-E733-E734-E735</f>
        <v>9.626</v>
      </c>
      <c r="F736" s="27" t="n">
        <f aca="false">F732-F733-F734-F735</f>
        <v>13.606625</v>
      </c>
      <c r="G736" s="27" t="n">
        <f aca="false">G732-G733-G734-G735</f>
        <v>18.4464665</v>
      </c>
      <c r="H736" s="27" t="n">
        <f aca="false">H732-H733-H734-H735</f>
        <v>23.176084611875</v>
      </c>
      <c r="I736" s="27" t="n">
        <f aca="false">I732-I733-I734-I735</f>
        <v>26.7860374363438</v>
      </c>
      <c r="J736" s="27" t="n">
        <f aca="false">J732-J733-J734-J735</f>
        <v>29.4087111632191</v>
      </c>
      <c r="K736" s="27" t="n">
        <f aca="false">K732-K733-K734-K735</f>
        <v>31.1604564924921</v>
      </c>
      <c r="L736" s="27" t="n">
        <f aca="false">L732-L733-L734-L735</f>
        <v>32.2567374049293</v>
      </c>
      <c r="M736" s="27" t="n">
        <f aca="false">M732-M733-M734-M735</f>
        <v>32.9305504079924</v>
      </c>
      <c r="N736" s="27" t="n">
        <f aca="false">N732-N733-N734-N735</f>
        <v>33.4332206025518</v>
      </c>
    </row>
    <row r="737" customFormat="false" ht="15" hidden="false" customHeight="false" outlineLevel="0" collapsed="false">
      <c r="B737" s="9" t="s">
        <v>96</v>
      </c>
      <c r="E737" s="25" t="n">
        <f aca="false">E726-D726</f>
        <v>6750</v>
      </c>
      <c r="F737" s="25" t="n">
        <f aca="false">F726-E726</f>
        <v>7750</v>
      </c>
      <c r="G737" s="25" t="n">
        <f aca="false">G726-F726</f>
        <v>9000</v>
      </c>
      <c r="H737" s="25" t="n">
        <f aca="false">H726-G726</f>
        <v>5750</v>
      </c>
      <c r="I737" s="25" t="n">
        <f aca="false">I726-H726</f>
        <v>4000</v>
      </c>
      <c r="J737" s="25" t="n">
        <f aca="false">J726-I726</f>
        <v>2500</v>
      </c>
      <c r="K737" s="25" t="n">
        <f aca="false">K726-J726</f>
        <v>1250</v>
      </c>
      <c r="L737" s="25" t="n">
        <f aca="false">L726-K726</f>
        <v>500</v>
      </c>
      <c r="M737" s="25" t="n">
        <f aca="false">M726-L726</f>
        <v>0</v>
      </c>
      <c r="N737" s="25" t="n">
        <f aca="false">N726-M726</f>
        <v>0</v>
      </c>
    </row>
    <row r="738" customFormat="false" ht="15" hidden="false" customHeight="false" outlineLevel="0" collapsed="false">
      <c r="B738" s="9" t="s">
        <v>97</v>
      </c>
      <c r="E738" s="25" t="n">
        <f aca="false">E729*$C$707*12</f>
        <v>4036.5</v>
      </c>
      <c r="F738" s="25" t="n">
        <f aca="false">F729*$C$707*12</f>
        <v>5167.5</v>
      </c>
      <c r="G738" s="25" t="n">
        <f aca="false">G729*$C$707*12</f>
        <v>6474</v>
      </c>
      <c r="H738" s="25" t="n">
        <f aca="false">H729*$C$707*12</f>
        <v>7624.5</v>
      </c>
      <c r="I738" s="25" t="n">
        <f aca="false">I729*$C$707*12</f>
        <v>8385</v>
      </c>
      <c r="J738" s="25" t="n">
        <f aca="false">J729*$C$707*12</f>
        <v>8892</v>
      </c>
      <c r="K738" s="25" t="n">
        <f aca="false">K729*$C$707*12</f>
        <v>9184.5</v>
      </c>
      <c r="L738" s="25" t="n">
        <f aca="false">L729*$C$707*12</f>
        <v>9321</v>
      </c>
      <c r="M738" s="25" t="n">
        <f aca="false">M729*$C$707*12</f>
        <v>9360</v>
      </c>
      <c r="N738" s="25" t="n">
        <f aca="false">N729*$C$707*12</f>
        <v>9360</v>
      </c>
    </row>
    <row r="739" customFormat="false" ht="15" hidden="false" customHeight="false" outlineLevel="0" collapsed="false">
      <c r="B739" s="9" t="s">
        <v>98</v>
      </c>
      <c r="E739" s="25" t="n">
        <f aca="false">E737+E738</f>
        <v>10786.5</v>
      </c>
      <c r="F739" s="25" t="n">
        <f aca="false">F737+F738</f>
        <v>12917.5</v>
      </c>
      <c r="G739" s="25" t="n">
        <f aca="false">G737+G738</f>
        <v>15474</v>
      </c>
      <c r="H739" s="25" t="n">
        <f aca="false">H737+H738</f>
        <v>13374.5</v>
      </c>
      <c r="I739" s="25" t="n">
        <f aca="false">I737+I738</f>
        <v>12385</v>
      </c>
      <c r="J739" s="25" t="n">
        <f aca="false">J737+J738</f>
        <v>11392</v>
      </c>
      <c r="K739" s="25" t="n">
        <f aca="false">K737+K738</f>
        <v>10434.5</v>
      </c>
      <c r="L739" s="25" t="n">
        <f aca="false">L737+L738</f>
        <v>9821</v>
      </c>
      <c r="M739" s="25" t="n">
        <f aca="false">M737+M738</f>
        <v>9360</v>
      </c>
      <c r="N739" s="25" t="n">
        <f aca="false">N737+N738</f>
        <v>9360</v>
      </c>
    </row>
    <row r="740" customFormat="false" ht="15" hidden="false" customHeight="false" outlineLevel="0" collapsed="false">
      <c r="B740" s="9" t="s">
        <v>99</v>
      </c>
      <c r="E740" s="28" t="n">
        <f aca="false">(1+Inputs!$C$12)^(E$710-1)</f>
        <v>1</v>
      </c>
      <c r="F740" s="28" t="n">
        <f aca="false">(1+Inputs!$C$12)^(F$710-1)</f>
        <v>1.03</v>
      </c>
      <c r="G740" s="28" t="n">
        <f aca="false">(1+Inputs!$C$12)^(G$710-1)</f>
        <v>1.0609</v>
      </c>
      <c r="H740" s="28" t="n">
        <f aca="false">(1+Inputs!$C$12)^(H$710-1)</f>
        <v>1.092727</v>
      </c>
      <c r="I740" s="28" t="n">
        <f aca="false">(1+Inputs!$C$12)^(I$710-1)</f>
        <v>1.12550881</v>
      </c>
      <c r="J740" s="28" t="n">
        <f aca="false">(1+Inputs!$C$12)^(J$710-1)</f>
        <v>1.1592740743</v>
      </c>
      <c r="K740" s="28" t="n">
        <f aca="false">(1+Inputs!$C$12)^(K$710-1)</f>
        <v>1.194052296529</v>
      </c>
      <c r="L740" s="28" t="n">
        <f aca="false">(1+Inputs!$C$12)^(L$710-1)</f>
        <v>1.22987386542487</v>
      </c>
      <c r="M740" s="28" t="n">
        <f aca="false">(1+Inputs!$C$12)^(M$710-1)</f>
        <v>1.26677008138762</v>
      </c>
      <c r="N740" s="28" t="n">
        <f aca="false">(1+Inputs!$C$12)^(N$710-1)</f>
        <v>1.30477318382925</v>
      </c>
    </row>
    <row r="741" customFormat="false" ht="15" hidden="false" customHeight="false" outlineLevel="0" collapsed="false">
      <c r="B741" s="9" t="s">
        <v>100</v>
      </c>
      <c r="E741" s="18" t="n">
        <f aca="false">E727*$C$708*E740/1000000</f>
        <v>23</v>
      </c>
      <c r="F741" s="18" t="n">
        <f aca="false">F727*$C$708*F740/1000000</f>
        <v>23.69</v>
      </c>
      <c r="G741" s="18" t="n">
        <f aca="false">G727*$C$708*G740/1000000</f>
        <v>24.4007</v>
      </c>
      <c r="H741" s="18" t="n">
        <f aca="false">H727*$C$708*H740/1000000</f>
        <v>0</v>
      </c>
      <c r="I741" s="18" t="n">
        <f aca="false">I727*$C$708*I740/1000000</f>
        <v>0</v>
      </c>
      <c r="J741" s="18" t="n">
        <f aca="false">J727*$C$708*J740/1000000</f>
        <v>0</v>
      </c>
      <c r="K741" s="18" t="n">
        <f aca="false">K727*$C$708*K740/1000000</f>
        <v>0</v>
      </c>
      <c r="L741" s="18" t="n">
        <f aca="false">L727*$C$708*L740/1000000</f>
        <v>0</v>
      </c>
      <c r="M741" s="18" t="n">
        <f aca="false">M727*$C$708*M740/1000000</f>
        <v>0</v>
      </c>
      <c r="N741" s="18" t="n">
        <f aca="false">N727*$C$708*N740/1000000</f>
        <v>0</v>
      </c>
    </row>
    <row r="742" customFormat="false" ht="15" hidden="false" customHeight="false" outlineLevel="0" collapsed="false">
      <c r="B742" s="9" t="s">
        <v>101</v>
      </c>
      <c r="E742" s="18" t="n">
        <f aca="false">(MAX(E737,0)*Inputs!$C$13+E738*Inputs!$C$14)*E740/1000000</f>
        <v>5.5323</v>
      </c>
      <c r="F742" s="18" t="n">
        <f aca="false">(MAX(F737,0)*Inputs!$C$13+F738*Inputs!$C$14)*F740/1000000</f>
        <v>6.652255</v>
      </c>
      <c r="G742" s="18" t="n">
        <f aca="false">(MAX(G737,0)*Inputs!$C$13+G738*Inputs!$C$14)*G740/1000000</f>
        <v>8.05732332</v>
      </c>
      <c r="H742" s="18" t="n">
        <f aca="false">(MAX(H737,0)*Inputs!$C$13+H738*Inputs!$C$14)*H740/1000000</f>
        <v>6.0645255773</v>
      </c>
      <c r="I742" s="18" t="n">
        <f aca="false">(MAX(I737,0)*Inputs!$C$13+I738*Inputs!$C$14)*I740/1000000</f>
        <v>5.03890294237</v>
      </c>
      <c r="J742" s="18" t="n">
        <f aca="false">(MAX(J737,0)*Inputs!$C$13+J738*Inputs!$C$14)*J740/1000000</f>
        <v>4.09038264376012</v>
      </c>
      <c r="K742" s="18" t="n">
        <f aca="false">(MAX(K737,0)*Inputs!$C$13+K738*Inputs!$C$14)*K740/1000000</f>
        <v>3.238150422957</v>
      </c>
      <c r="L742" s="18" t="n">
        <f aca="false">(MAX(L737,0)*Inputs!$C$13+L738*Inputs!$C$14)*L740/1000000</f>
        <v>2.72318671282375</v>
      </c>
      <c r="M742" s="18" t="n">
        <f aca="false">(MAX(M737,0)*Inputs!$C$13+M738*Inputs!$C$14)*M740/1000000</f>
        <v>2.37139359235762</v>
      </c>
      <c r="N742" s="18" t="n">
        <f aca="false">(MAX(N737,0)*Inputs!$C$13+N738*Inputs!$C$14)*N740/1000000</f>
        <v>2.44253540012835</v>
      </c>
    </row>
    <row r="743" customFormat="false" ht="15" hidden="false" customHeight="false" outlineLevel="0" collapsed="false">
      <c r="B743" s="9" t="s">
        <v>102</v>
      </c>
      <c r="E743" s="18" t="n">
        <f aca="false">E725*Inputs!$C$15*E740/1000000</f>
        <v>1.2</v>
      </c>
      <c r="F743" s="18" t="n">
        <f aca="false">F725*Inputs!$C$15*F740/1000000</f>
        <v>1.545</v>
      </c>
      <c r="G743" s="18" t="n">
        <f aca="false">G725*Inputs!$C$15*G740/1000000</f>
        <v>1.90962</v>
      </c>
      <c r="H743" s="18" t="n">
        <f aca="false">H725*Inputs!$C$15*H740/1000000</f>
        <v>1.9669086</v>
      </c>
      <c r="I743" s="18" t="n">
        <f aca="false">I725*Inputs!$C$15*I740/1000000</f>
        <v>2.025915858</v>
      </c>
      <c r="J743" s="18" t="n">
        <f aca="false">J725*Inputs!$C$15*J740/1000000</f>
        <v>2.08669333374</v>
      </c>
      <c r="K743" s="18" t="n">
        <f aca="false">K725*Inputs!$C$15*K740/1000000</f>
        <v>2.1492941337522</v>
      </c>
      <c r="L743" s="18" t="n">
        <f aca="false">L725*Inputs!$C$15*L740/1000000</f>
        <v>2.21377295776477</v>
      </c>
      <c r="M743" s="18" t="n">
        <f aca="false">M725*Inputs!$C$15*M740/1000000</f>
        <v>2.28018614649771</v>
      </c>
      <c r="N743" s="18" t="n">
        <f aca="false">N725*Inputs!$C$15*N740/1000000</f>
        <v>2.34859173089264</v>
      </c>
    </row>
    <row r="744" customFormat="false" ht="15" hidden="false" customHeight="false" outlineLevel="0" collapsed="false">
      <c r="B744" s="26" t="s">
        <v>103</v>
      </c>
      <c r="E744" s="27" t="n">
        <f aca="false">E736-E741-E742-E743</f>
        <v>-20.1063</v>
      </c>
      <c r="F744" s="27" t="n">
        <f aca="false">F736-F741-F742-F743</f>
        <v>-18.28063</v>
      </c>
      <c r="G744" s="27" t="n">
        <f aca="false">G736-G741-G742-G743</f>
        <v>-15.92117682</v>
      </c>
      <c r="H744" s="27" t="n">
        <f aca="false">H736-H741-H742-H743</f>
        <v>15.144650434575</v>
      </c>
      <c r="I744" s="27" t="n">
        <f aca="false">I736-I741-I742-I743</f>
        <v>19.7212186359738</v>
      </c>
      <c r="J744" s="27" t="n">
        <f aca="false">J736-J741-J742-J743</f>
        <v>23.231635185719</v>
      </c>
      <c r="K744" s="27" t="n">
        <f aca="false">K736-K741-K742-K743</f>
        <v>25.7730119357829</v>
      </c>
      <c r="L744" s="27" t="n">
        <f aca="false">L736-L741-L742-L743</f>
        <v>27.3197777343407</v>
      </c>
      <c r="M744" s="27" t="n">
        <f aca="false">M736-M741-M742-M743</f>
        <v>28.278970669137</v>
      </c>
      <c r="N744" s="27" t="n">
        <f aca="false">N736-N741-N742-N743</f>
        <v>28.6420934715309</v>
      </c>
    </row>
    <row r="745" customFormat="false" ht="15" hidden="false" customHeight="false" outlineLevel="0" collapsed="false">
      <c r="B745" s="9" t="s">
        <v>104</v>
      </c>
      <c r="C745" s="18" t="n">
        <f aca="false">Inputs!$C$42*(1+Inputs!$C$43)</f>
        <v>132.6</v>
      </c>
    </row>
    <row r="746" customFormat="false" ht="15" hidden="false" customHeight="false" outlineLevel="0" collapsed="false">
      <c r="B746" s="26" t="s">
        <v>105</v>
      </c>
      <c r="C746" s="27" t="n">
        <f aca="false">N736*$C$709*(1-Inputs!$C$45)</f>
        <v>461.04411210919</v>
      </c>
    </row>
    <row r="747" customFormat="false" ht="15" hidden="false" customHeight="false" outlineLevel="0" collapsed="false">
      <c r="B747" s="26" t="s">
        <v>106</v>
      </c>
      <c r="D747" s="27" t="n">
        <f aca="false">-$C$745</f>
        <v>-132.6</v>
      </c>
      <c r="E747" s="27" t="n">
        <f aca="false">E744</f>
        <v>-20.1063</v>
      </c>
      <c r="F747" s="27" t="n">
        <f aca="false">F744</f>
        <v>-18.28063</v>
      </c>
      <c r="G747" s="27" t="n">
        <f aca="false">G744</f>
        <v>-15.92117682</v>
      </c>
      <c r="H747" s="27" t="n">
        <f aca="false">H744</f>
        <v>15.144650434575</v>
      </c>
      <c r="I747" s="27" t="n">
        <f aca="false">I744</f>
        <v>19.7212186359738</v>
      </c>
      <c r="J747" s="27" t="n">
        <f aca="false">J744</f>
        <v>23.231635185719</v>
      </c>
      <c r="K747" s="27" t="n">
        <f aca="false">K744</f>
        <v>25.7730119357829</v>
      </c>
      <c r="L747" s="27" t="n">
        <f aca="false">L744</f>
        <v>27.3197777343407</v>
      </c>
      <c r="M747" s="27" t="n">
        <f aca="false">M744</f>
        <v>28.278970669137</v>
      </c>
      <c r="N747" s="27" t="n">
        <f aca="false">N744+$C$746</f>
        <v>489.686205580721</v>
      </c>
    </row>
    <row r="749" customFormat="false" ht="15" hidden="false" customHeight="false" outlineLevel="0" collapsed="false">
      <c r="B749" s="26" t="s">
        <v>107</v>
      </c>
      <c r="C749" s="29" t="n">
        <f aca="false">IRR(D747:N747,0.08)</f>
        <v>0.151425532049417</v>
      </c>
    </row>
    <row r="750" customFormat="false" ht="15" hidden="false" customHeight="false" outlineLevel="0" collapsed="false">
      <c r="B750" s="9" t="s">
        <v>108</v>
      </c>
      <c r="C750" s="30" t="n">
        <f aca="false">SUMIF(D747:N747,"&gt;0")/-SUMIF(D747:N747,"&lt;0")</f>
        <v>3.36612189209188</v>
      </c>
    </row>
    <row r="751" customFormat="false" ht="15" hidden="false" customHeight="false" outlineLevel="0" collapsed="false">
      <c r="B751" s="9" t="s">
        <v>109</v>
      </c>
      <c r="C751" s="18" t="n">
        <f aca="false">SUM(E741:N741)</f>
        <v>71.0907</v>
      </c>
    </row>
    <row r="752" customFormat="false" ht="15" hidden="false" customHeight="false" outlineLevel="0" collapsed="false">
      <c r="B752" s="9" t="s">
        <v>110</v>
      </c>
      <c r="C752" s="18" t="n">
        <f aca="false">N736</f>
        <v>33.4332206025518</v>
      </c>
    </row>
    <row r="753" customFormat="false" ht="15" hidden="false" customHeight="false" outlineLevel="0" collapsed="false">
      <c r="B753" s="9" t="s">
        <v>111</v>
      </c>
      <c r="C753" s="17" t="n">
        <f aca="false">N730</f>
        <v>0.5</v>
      </c>
    </row>
    <row r="755" customFormat="false" ht="15" hidden="false" customHeight="false" outlineLevel="0" collapsed="false">
      <c r="B755" s="7" t="s">
        <v>147</v>
      </c>
      <c r="C755" s="8"/>
      <c r="D755" s="8"/>
      <c r="E755" s="8"/>
      <c r="F755" s="8"/>
      <c r="G755" s="8"/>
      <c r="H755" s="8"/>
      <c r="I755" s="8"/>
      <c r="J755" s="8"/>
      <c r="K755" s="8"/>
      <c r="L755" s="8"/>
      <c r="M755" s="8"/>
      <c r="N755" s="8"/>
    </row>
    <row r="756" customFormat="false" ht="15" hidden="false" customHeight="false" outlineLevel="0" collapsed="false">
      <c r="B756" s="9" t="s">
        <v>50</v>
      </c>
      <c r="C756" s="13" t="n">
        <v>0.5</v>
      </c>
    </row>
    <row r="757" customFormat="false" ht="15" hidden="false" customHeight="false" outlineLevel="0" collapsed="false">
      <c r="B757" s="9" t="s">
        <v>64</v>
      </c>
      <c r="C757" s="18" t="n">
        <f aca="false">Inputs!$C$25</f>
        <v>70</v>
      </c>
    </row>
    <row r="758" customFormat="false" ht="15" hidden="false" customHeight="false" outlineLevel="0" collapsed="false">
      <c r="B758" s="9" t="s">
        <v>65</v>
      </c>
      <c r="C758" s="18" t="n">
        <f aca="false">Inputs!$C$28</f>
        <v>18</v>
      </c>
    </row>
    <row r="759" customFormat="false" ht="15" hidden="false" customHeight="false" outlineLevel="0" collapsed="false">
      <c r="B759" s="9" t="s">
        <v>66</v>
      </c>
      <c r="C759" s="18" t="n">
        <f aca="false">Inputs!$C$30</f>
        <v>4</v>
      </c>
    </row>
    <row r="760" customFormat="false" ht="15" hidden="false" customHeight="false" outlineLevel="0" collapsed="false">
      <c r="B760" s="9" t="s">
        <v>67</v>
      </c>
      <c r="C760" s="19" t="n">
        <f aca="false">Inputs!$C$27</f>
        <v>0.013</v>
      </c>
    </row>
    <row r="761" customFormat="false" ht="15" hidden="false" customHeight="false" outlineLevel="0" collapsed="false">
      <c r="B761" s="9" t="s">
        <v>68</v>
      </c>
      <c r="C761" s="12" t="n">
        <v>1450</v>
      </c>
    </row>
    <row r="762" customFormat="false" ht="15" hidden="false" customHeight="false" outlineLevel="0" collapsed="false">
      <c r="B762" s="9" t="s">
        <v>57</v>
      </c>
      <c r="C762" s="21" t="n">
        <f aca="false">Inputs!$C$44</f>
        <v>14</v>
      </c>
    </row>
    <row r="763" customFormat="false" ht="15" hidden="false" customHeight="false" outlineLevel="0" collapsed="false">
      <c r="B763" s="22" t="s">
        <v>69</v>
      </c>
      <c r="C763" s="23" t="s">
        <v>70</v>
      </c>
      <c r="D763" s="23" t="n">
        <v>0</v>
      </c>
      <c r="E763" s="23" t="n">
        <v>1</v>
      </c>
      <c r="F763" s="23" t="n">
        <v>2</v>
      </c>
      <c r="G763" s="23" t="n">
        <v>3</v>
      </c>
      <c r="H763" s="23" t="n">
        <v>4</v>
      </c>
      <c r="I763" s="23" t="n">
        <v>5</v>
      </c>
      <c r="J763" s="23" t="n">
        <v>6</v>
      </c>
      <c r="K763" s="23" t="n">
        <v>7</v>
      </c>
      <c r="L763" s="23" t="n">
        <v>8</v>
      </c>
      <c r="M763" s="23" t="n">
        <v>9</v>
      </c>
      <c r="N763" s="23" t="n">
        <v>10</v>
      </c>
    </row>
    <row r="764" customFormat="false" ht="15" hidden="false" customHeight="false" outlineLevel="0" collapsed="false">
      <c r="B764" s="9" t="s">
        <v>71</v>
      </c>
      <c r="C764" s="24" t="n">
        <f aca="false">1-Inputs!$C$7</f>
        <v>-2</v>
      </c>
      <c r="D764" s="25" t="n">
        <f aca="false">IF($C764&lt;=D$763,Inputs!$C$6,0)</f>
        <v>60000</v>
      </c>
      <c r="E764" s="25" t="n">
        <f aca="false">IF($C764&lt;=E$763,Inputs!$C$6,0)</f>
        <v>60000</v>
      </c>
      <c r="F764" s="25" t="n">
        <f aca="false">IF($C764&lt;=F$763,Inputs!$C$6,0)</f>
        <v>60000</v>
      </c>
      <c r="G764" s="25" t="n">
        <f aca="false">IF($C764&lt;=G$763,Inputs!$C$6,0)</f>
        <v>60000</v>
      </c>
      <c r="H764" s="25" t="n">
        <f aca="false">IF($C764&lt;=H$763,Inputs!$C$6,0)</f>
        <v>60000</v>
      </c>
      <c r="I764" s="25" t="n">
        <f aca="false">IF($C764&lt;=I$763,Inputs!$C$6,0)</f>
        <v>60000</v>
      </c>
      <c r="J764" s="25" t="n">
        <f aca="false">IF($C764&lt;=J$763,Inputs!$C$6,0)</f>
        <v>60000</v>
      </c>
      <c r="K764" s="25" t="n">
        <f aca="false">IF($C764&lt;=K$763,Inputs!$C$6,0)</f>
        <v>60000</v>
      </c>
      <c r="L764" s="25" t="n">
        <f aca="false">IF($C764&lt;=L$763,Inputs!$C$6,0)</f>
        <v>60000</v>
      </c>
      <c r="M764" s="25" t="n">
        <f aca="false">IF($C764&lt;=M$763,Inputs!$C$6,0)</f>
        <v>60000</v>
      </c>
      <c r="N764" s="25" t="n">
        <f aca="false">IF($C764&lt;=N$763,Inputs!$C$6,0)</f>
        <v>60000</v>
      </c>
    </row>
    <row r="765" customFormat="false" ht="15" hidden="false" customHeight="false" outlineLevel="0" collapsed="false">
      <c r="B765" s="9" t="s">
        <v>72</v>
      </c>
      <c r="D765" s="17" t="n">
        <f aca="false">IF($C764&lt;=D$763,IF(D$763-$C764+1&lt;=0,0,$C$756*INDEX(Inputs!$C$19:$C$24,MIN(D$763-$C764+1,6))),0)</f>
        <v>0.375</v>
      </c>
      <c r="E765" s="17" t="n">
        <f aca="false">IF($C764&lt;=E$763,IF(E$763-$C764+1&lt;=0,0,$C$756*INDEX(Inputs!$C$19:$C$24,MIN(E$763-$C764+1,6))),0)</f>
        <v>0.4375</v>
      </c>
      <c r="F765" s="17" t="n">
        <f aca="false">IF($C764&lt;=F$763,IF(F$763-$C764+1&lt;=0,0,$C$756*INDEX(Inputs!$C$19:$C$24,MIN(F$763-$C764+1,6))),0)</f>
        <v>0.475</v>
      </c>
      <c r="G765" s="17" t="n">
        <f aca="false">IF($C764&lt;=G$763,IF(G$763-$C764+1&lt;=0,0,$C$756*INDEX(Inputs!$C$19:$C$24,MIN(G$763-$C764+1,6))),0)</f>
        <v>0.5</v>
      </c>
      <c r="H765" s="17" t="n">
        <f aca="false">IF($C764&lt;=H$763,IF(H$763-$C764+1&lt;=0,0,$C$756*INDEX(Inputs!$C$19:$C$24,MIN(H$763-$C764+1,6))),0)</f>
        <v>0.5</v>
      </c>
      <c r="I765" s="17" t="n">
        <f aca="false">IF($C764&lt;=I$763,IF(I$763-$C764+1&lt;=0,0,$C$756*INDEX(Inputs!$C$19:$C$24,MIN(I$763-$C764+1,6))),0)</f>
        <v>0.5</v>
      </c>
      <c r="J765" s="17" t="n">
        <f aca="false">IF($C764&lt;=J$763,IF(J$763-$C764+1&lt;=0,0,$C$756*INDEX(Inputs!$C$19:$C$24,MIN(J$763-$C764+1,6))),0)</f>
        <v>0.5</v>
      </c>
      <c r="K765" s="17" t="n">
        <f aca="false">IF($C764&lt;=K$763,IF(K$763-$C764+1&lt;=0,0,$C$756*INDEX(Inputs!$C$19:$C$24,MIN(K$763-$C764+1,6))),0)</f>
        <v>0.5</v>
      </c>
      <c r="L765" s="17" t="n">
        <f aca="false">IF($C764&lt;=L$763,IF(L$763-$C764+1&lt;=0,0,$C$756*INDEX(Inputs!$C$19:$C$24,MIN(L$763-$C764+1,6))),0)</f>
        <v>0.5</v>
      </c>
      <c r="M765" s="17" t="n">
        <f aca="false">IF($C764&lt;=M$763,IF(M$763-$C764+1&lt;=0,0,$C$756*INDEX(Inputs!$C$19:$C$24,MIN(M$763-$C764+1,6))),0)</f>
        <v>0.5</v>
      </c>
      <c r="N765" s="17" t="n">
        <f aca="false">IF($C764&lt;=N$763,IF(N$763-$C764+1&lt;=0,0,$C$756*INDEX(Inputs!$C$19:$C$24,MIN(N$763-$C764+1,6))),0)</f>
        <v>0.5</v>
      </c>
    </row>
    <row r="766" customFormat="false" ht="15" hidden="false" customHeight="false" outlineLevel="0" collapsed="false">
      <c r="B766" s="9" t="s">
        <v>73</v>
      </c>
      <c r="D766" s="25" t="n">
        <f aca="false">D764*D765</f>
        <v>22500</v>
      </c>
      <c r="E766" s="25" t="n">
        <f aca="false">E764*E765</f>
        <v>26250</v>
      </c>
      <c r="F766" s="25" t="n">
        <f aca="false">F764*F765</f>
        <v>28500</v>
      </c>
      <c r="G766" s="25" t="n">
        <f aca="false">G764*G765</f>
        <v>30000</v>
      </c>
      <c r="H766" s="25" t="n">
        <f aca="false">H764*H765</f>
        <v>30000</v>
      </c>
      <c r="I766" s="25" t="n">
        <f aca="false">I764*I765</f>
        <v>30000</v>
      </c>
      <c r="J766" s="25" t="n">
        <f aca="false">J764*J765</f>
        <v>30000</v>
      </c>
      <c r="K766" s="25" t="n">
        <f aca="false">K764*K765</f>
        <v>30000</v>
      </c>
      <c r="L766" s="25" t="n">
        <f aca="false">L764*L765</f>
        <v>30000</v>
      </c>
      <c r="M766" s="25" t="n">
        <f aca="false">M764*M765</f>
        <v>30000</v>
      </c>
      <c r="N766" s="25" t="n">
        <f aca="false">N764*N765</f>
        <v>30000</v>
      </c>
    </row>
    <row r="767" customFormat="false" ht="15" hidden="false" customHeight="false" outlineLevel="0" collapsed="false">
      <c r="B767" s="9" t="s">
        <v>74</v>
      </c>
      <c r="C767" s="24" t="n">
        <f aca="false">1</f>
        <v>1</v>
      </c>
      <c r="D767" s="25" t="n">
        <f aca="false">IF($C767&lt;=D$763,Inputs!$C$8,0)</f>
        <v>0</v>
      </c>
      <c r="E767" s="25" t="n">
        <f aca="false">IF($C767&lt;=E$763,Inputs!$C$8,0)</f>
        <v>20000</v>
      </c>
      <c r="F767" s="25" t="n">
        <f aca="false">IF($C767&lt;=F$763,Inputs!$C$8,0)</f>
        <v>20000</v>
      </c>
      <c r="G767" s="25" t="n">
        <f aca="false">IF($C767&lt;=G$763,Inputs!$C$8,0)</f>
        <v>20000</v>
      </c>
      <c r="H767" s="25" t="n">
        <f aca="false">IF($C767&lt;=H$763,Inputs!$C$8,0)</f>
        <v>20000</v>
      </c>
      <c r="I767" s="25" t="n">
        <f aca="false">IF($C767&lt;=I$763,Inputs!$C$8,0)</f>
        <v>20000</v>
      </c>
      <c r="J767" s="25" t="n">
        <f aca="false">IF($C767&lt;=J$763,Inputs!$C$8,0)</f>
        <v>20000</v>
      </c>
      <c r="K767" s="25" t="n">
        <f aca="false">IF($C767&lt;=K$763,Inputs!$C$8,0)</f>
        <v>20000</v>
      </c>
      <c r="L767" s="25" t="n">
        <f aca="false">IF($C767&lt;=L$763,Inputs!$C$8,0)</f>
        <v>20000</v>
      </c>
      <c r="M767" s="25" t="n">
        <f aca="false">IF($C767&lt;=M$763,Inputs!$C$8,0)</f>
        <v>20000</v>
      </c>
      <c r="N767" s="25" t="n">
        <f aca="false">IF($C767&lt;=N$763,Inputs!$C$8,0)</f>
        <v>20000</v>
      </c>
    </row>
    <row r="768" customFormat="false" ht="15" hidden="false" customHeight="false" outlineLevel="0" collapsed="false">
      <c r="B768" s="9" t="s">
        <v>75</v>
      </c>
      <c r="D768" s="17" t="n">
        <f aca="false">IF($C767&lt;=D$763,IF(D$763-$C767+1&lt;=0,0,$C$756*INDEX(Inputs!$C$19:$C$24,MIN(D$763-$C767+1,6))),0)</f>
        <v>0</v>
      </c>
      <c r="E768" s="17" t="n">
        <f aca="false">IF($C767&lt;=E$763,IF(E$763-$C767+1&lt;=0,0,$C$756*INDEX(Inputs!$C$19:$C$24,MIN(E$763-$C767+1,6))),0)</f>
        <v>0.15</v>
      </c>
      <c r="F768" s="17" t="n">
        <f aca="false">IF($C767&lt;=F$763,IF(F$763-$C767+1&lt;=0,0,$C$756*INDEX(Inputs!$C$19:$C$24,MIN(F$763-$C767+1,6))),0)</f>
        <v>0.275</v>
      </c>
      <c r="G768" s="17" t="n">
        <f aca="false">IF($C767&lt;=G$763,IF(G$763-$C767+1&lt;=0,0,$C$756*INDEX(Inputs!$C$19:$C$24,MIN(G$763-$C767+1,6))),0)</f>
        <v>0.375</v>
      </c>
      <c r="H768" s="17" t="n">
        <f aca="false">IF($C767&lt;=H$763,IF(H$763-$C767+1&lt;=0,0,$C$756*INDEX(Inputs!$C$19:$C$24,MIN(H$763-$C767+1,6))),0)</f>
        <v>0.4375</v>
      </c>
      <c r="I768" s="17" t="n">
        <f aca="false">IF($C767&lt;=I$763,IF(I$763-$C767+1&lt;=0,0,$C$756*INDEX(Inputs!$C$19:$C$24,MIN(I$763-$C767+1,6))),0)</f>
        <v>0.475</v>
      </c>
      <c r="J768" s="17" t="n">
        <f aca="false">IF($C767&lt;=J$763,IF(J$763-$C767+1&lt;=0,0,$C$756*INDEX(Inputs!$C$19:$C$24,MIN(J$763-$C767+1,6))),0)</f>
        <v>0.5</v>
      </c>
      <c r="K768" s="17" t="n">
        <f aca="false">IF($C767&lt;=K$763,IF(K$763-$C767+1&lt;=0,0,$C$756*INDEX(Inputs!$C$19:$C$24,MIN(K$763-$C767+1,6))),0)</f>
        <v>0.5</v>
      </c>
      <c r="L768" s="17" t="n">
        <f aca="false">IF($C767&lt;=L$763,IF(L$763-$C767+1&lt;=0,0,$C$756*INDEX(Inputs!$C$19:$C$24,MIN(L$763-$C767+1,6))),0)</f>
        <v>0.5</v>
      </c>
      <c r="M768" s="17" t="n">
        <f aca="false">IF($C767&lt;=M$763,IF(M$763-$C767+1&lt;=0,0,$C$756*INDEX(Inputs!$C$19:$C$24,MIN(M$763-$C767+1,6))),0)</f>
        <v>0.5</v>
      </c>
      <c r="N768" s="17" t="n">
        <f aca="false">IF($C767&lt;=N$763,IF(N$763-$C767+1&lt;=0,0,$C$756*INDEX(Inputs!$C$19:$C$24,MIN(N$763-$C767+1,6))),0)</f>
        <v>0.5</v>
      </c>
    </row>
    <row r="769" customFormat="false" ht="15" hidden="false" customHeight="false" outlineLevel="0" collapsed="false">
      <c r="B769" s="9" t="s">
        <v>76</v>
      </c>
      <c r="D769" s="25" t="n">
        <f aca="false">D767*D768</f>
        <v>0</v>
      </c>
      <c r="E769" s="25" t="n">
        <f aca="false">E767*E768</f>
        <v>3000</v>
      </c>
      <c r="F769" s="25" t="n">
        <f aca="false">F767*F768</f>
        <v>5500</v>
      </c>
      <c r="G769" s="25" t="n">
        <f aca="false">G767*G768</f>
        <v>7500</v>
      </c>
      <c r="H769" s="25" t="n">
        <f aca="false">H767*H768</f>
        <v>8750</v>
      </c>
      <c r="I769" s="25" t="n">
        <f aca="false">I767*I768</f>
        <v>9500</v>
      </c>
      <c r="J769" s="25" t="n">
        <f aca="false">J767*J768</f>
        <v>10000</v>
      </c>
      <c r="K769" s="25" t="n">
        <f aca="false">K767*K768</f>
        <v>10000</v>
      </c>
      <c r="L769" s="25" t="n">
        <f aca="false">L767*L768</f>
        <v>10000</v>
      </c>
      <c r="M769" s="25" t="n">
        <f aca="false">M767*M768</f>
        <v>10000</v>
      </c>
      <c r="N769" s="25" t="n">
        <f aca="false">N767*N768</f>
        <v>10000</v>
      </c>
    </row>
    <row r="770" customFormat="false" ht="15" hidden="false" customHeight="false" outlineLevel="0" collapsed="false">
      <c r="B770" s="9" t="s">
        <v>77</v>
      </c>
      <c r="C770" s="24" t="n">
        <f aca="false">2</f>
        <v>2</v>
      </c>
      <c r="D770" s="25" t="n">
        <f aca="false">IF($C770&lt;=D$763,Inputs!$C$9,0)</f>
        <v>0</v>
      </c>
      <c r="E770" s="25" t="n">
        <f aca="false">IF($C770&lt;=E$763,Inputs!$C$9,0)</f>
        <v>0</v>
      </c>
      <c r="F770" s="25" t="n">
        <f aca="false">IF($C770&lt;=F$763,Inputs!$C$9,0)</f>
        <v>20000</v>
      </c>
      <c r="G770" s="25" t="n">
        <f aca="false">IF($C770&lt;=G$763,Inputs!$C$9,0)</f>
        <v>20000</v>
      </c>
      <c r="H770" s="25" t="n">
        <f aca="false">IF($C770&lt;=H$763,Inputs!$C$9,0)</f>
        <v>20000</v>
      </c>
      <c r="I770" s="25" t="n">
        <f aca="false">IF($C770&lt;=I$763,Inputs!$C$9,0)</f>
        <v>20000</v>
      </c>
      <c r="J770" s="25" t="n">
        <f aca="false">IF($C770&lt;=J$763,Inputs!$C$9,0)</f>
        <v>20000</v>
      </c>
      <c r="K770" s="25" t="n">
        <f aca="false">IF($C770&lt;=K$763,Inputs!$C$9,0)</f>
        <v>20000</v>
      </c>
      <c r="L770" s="25" t="n">
        <f aca="false">IF($C770&lt;=L$763,Inputs!$C$9,0)</f>
        <v>20000</v>
      </c>
      <c r="M770" s="25" t="n">
        <f aca="false">IF($C770&lt;=M$763,Inputs!$C$9,0)</f>
        <v>20000</v>
      </c>
      <c r="N770" s="25" t="n">
        <f aca="false">IF($C770&lt;=N$763,Inputs!$C$9,0)</f>
        <v>20000</v>
      </c>
    </row>
    <row r="771" customFormat="false" ht="15" hidden="false" customHeight="false" outlineLevel="0" collapsed="false">
      <c r="B771" s="9" t="s">
        <v>78</v>
      </c>
      <c r="D771" s="17" t="n">
        <f aca="false">IF($C770&lt;=D$763,IF(D$763-$C770+1&lt;=0,0,$C$756*INDEX(Inputs!$C$19:$C$24,MIN(D$763-$C770+1,6))),0)</f>
        <v>0</v>
      </c>
      <c r="E771" s="17" t="n">
        <f aca="false">IF($C770&lt;=E$763,IF(E$763-$C770+1&lt;=0,0,$C$756*INDEX(Inputs!$C$19:$C$24,MIN(E$763-$C770+1,6))),0)</f>
        <v>0</v>
      </c>
      <c r="F771" s="17" t="n">
        <f aca="false">IF($C770&lt;=F$763,IF(F$763-$C770+1&lt;=0,0,$C$756*INDEX(Inputs!$C$19:$C$24,MIN(F$763-$C770+1,6))),0)</f>
        <v>0.15</v>
      </c>
      <c r="G771" s="17" t="n">
        <f aca="false">IF($C770&lt;=G$763,IF(G$763-$C770+1&lt;=0,0,$C$756*INDEX(Inputs!$C$19:$C$24,MIN(G$763-$C770+1,6))),0)</f>
        <v>0.275</v>
      </c>
      <c r="H771" s="17" t="n">
        <f aca="false">IF($C770&lt;=H$763,IF(H$763-$C770+1&lt;=0,0,$C$756*INDEX(Inputs!$C$19:$C$24,MIN(H$763-$C770+1,6))),0)</f>
        <v>0.375</v>
      </c>
      <c r="I771" s="17" t="n">
        <f aca="false">IF($C770&lt;=I$763,IF(I$763-$C770+1&lt;=0,0,$C$756*INDEX(Inputs!$C$19:$C$24,MIN(I$763-$C770+1,6))),0)</f>
        <v>0.4375</v>
      </c>
      <c r="J771" s="17" t="n">
        <f aca="false">IF($C770&lt;=J$763,IF(J$763-$C770+1&lt;=0,0,$C$756*INDEX(Inputs!$C$19:$C$24,MIN(J$763-$C770+1,6))),0)</f>
        <v>0.475</v>
      </c>
      <c r="K771" s="17" t="n">
        <f aca="false">IF($C770&lt;=K$763,IF(K$763-$C770+1&lt;=0,0,$C$756*INDEX(Inputs!$C$19:$C$24,MIN(K$763-$C770+1,6))),0)</f>
        <v>0.5</v>
      </c>
      <c r="L771" s="17" t="n">
        <f aca="false">IF($C770&lt;=L$763,IF(L$763-$C770+1&lt;=0,0,$C$756*INDEX(Inputs!$C$19:$C$24,MIN(L$763-$C770+1,6))),0)</f>
        <v>0.5</v>
      </c>
      <c r="M771" s="17" t="n">
        <f aca="false">IF($C770&lt;=M$763,IF(M$763-$C770+1&lt;=0,0,$C$756*INDEX(Inputs!$C$19:$C$24,MIN(M$763-$C770+1,6))),0)</f>
        <v>0.5</v>
      </c>
      <c r="N771" s="17" t="n">
        <f aca="false">IF($C770&lt;=N$763,IF(N$763-$C770+1&lt;=0,0,$C$756*INDEX(Inputs!$C$19:$C$24,MIN(N$763-$C770+1,6))),0)</f>
        <v>0.5</v>
      </c>
    </row>
    <row r="772" customFormat="false" ht="15" hidden="false" customHeight="false" outlineLevel="0" collapsed="false">
      <c r="B772" s="9" t="s">
        <v>79</v>
      </c>
      <c r="D772" s="25" t="n">
        <f aca="false">D770*D771</f>
        <v>0</v>
      </c>
      <c r="E772" s="25" t="n">
        <f aca="false">E770*E771</f>
        <v>0</v>
      </c>
      <c r="F772" s="25" t="n">
        <f aca="false">F770*F771</f>
        <v>3000</v>
      </c>
      <c r="G772" s="25" t="n">
        <f aca="false">G770*G771</f>
        <v>5500</v>
      </c>
      <c r="H772" s="25" t="n">
        <f aca="false">H770*H771</f>
        <v>7500</v>
      </c>
      <c r="I772" s="25" t="n">
        <f aca="false">I770*I771</f>
        <v>8750</v>
      </c>
      <c r="J772" s="25" t="n">
        <f aca="false">J770*J771</f>
        <v>9500</v>
      </c>
      <c r="K772" s="25" t="n">
        <f aca="false">K770*K771</f>
        <v>10000</v>
      </c>
      <c r="L772" s="25" t="n">
        <f aca="false">L770*L771</f>
        <v>10000</v>
      </c>
      <c r="M772" s="25" t="n">
        <f aca="false">M770*M771</f>
        <v>10000</v>
      </c>
      <c r="N772" s="25" t="n">
        <f aca="false">N770*N771</f>
        <v>10000</v>
      </c>
    </row>
    <row r="773" customFormat="false" ht="15" hidden="false" customHeight="false" outlineLevel="0" collapsed="false">
      <c r="B773" s="9" t="s">
        <v>80</v>
      </c>
      <c r="C773" s="24" t="n">
        <f aca="false">3</f>
        <v>3</v>
      </c>
      <c r="D773" s="25" t="n">
        <f aca="false">IF($C773&lt;=D$763,Inputs!$C$10,0)</f>
        <v>0</v>
      </c>
      <c r="E773" s="25" t="n">
        <f aca="false">IF($C773&lt;=E$763,Inputs!$C$10,0)</f>
        <v>0</v>
      </c>
      <c r="F773" s="25" t="n">
        <f aca="false">IF($C773&lt;=F$763,Inputs!$C$10,0)</f>
        <v>0</v>
      </c>
      <c r="G773" s="25" t="n">
        <f aca="false">IF($C773&lt;=G$763,Inputs!$C$10,0)</f>
        <v>20000</v>
      </c>
      <c r="H773" s="25" t="n">
        <f aca="false">IF($C773&lt;=H$763,Inputs!$C$10,0)</f>
        <v>20000</v>
      </c>
      <c r="I773" s="25" t="n">
        <f aca="false">IF($C773&lt;=I$763,Inputs!$C$10,0)</f>
        <v>20000</v>
      </c>
      <c r="J773" s="25" t="n">
        <f aca="false">IF($C773&lt;=J$763,Inputs!$C$10,0)</f>
        <v>20000</v>
      </c>
      <c r="K773" s="25" t="n">
        <f aca="false">IF($C773&lt;=K$763,Inputs!$C$10,0)</f>
        <v>20000</v>
      </c>
      <c r="L773" s="25" t="n">
        <f aca="false">IF($C773&lt;=L$763,Inputs!$C$10,0)</f>
        <v>20000</v>
      </c>
      <c r="M773" s="25" t="n">
        <f aca="false">IF($C773&lt;=M$763,Inputs!$C$10,0)</f>
        <v>20000</v>
      </c>
      <c r="N773" s="25" t="n">
        <f aca="false">IF($C773&lt;=N$763,Inputs!$C$10,0)</f>
        <v>20000</v>
      </c>
    </row>
    <row r="774" customFormat="false" ht="15" hidden="false" customHeight="false" outlineLevel="0" collapsed="false">
      <c r="B774" s="9" t="s">
        <v>81</v>
      </c>
      <c r="D774" s="17" t="n">
        <f aca="false">IF($C773&lt;=D$763,IF(D$763-$C773+1&lt;=0,0,$C$756*INDEX(Inputs!$C$19:$C$24,MIN(D$763-$C773+1,6))),0)</f>
        <v>0</v>
      </c>
      <c r="E774" s="17" t="n">
        <f aca="false">IF($C773&lt;=E$763,IF(E$763-$C773+1&lt;=0,0,$C$756*INDEX(Inputs!$C$19:$C$24,MIN(E$763-$C773+1,6))),0)</f>
        <v>0</v>
      </c>
      <c r="F774" s="17" t="n">
        <f aca="false">IF($C773&lt;=F$763,IF(F$763-$C773+1&lt;=0,0,$C$756*INDEX(Inputs!$C$19:$C$24,MIN(F$763-$C773+1,6))),0)</f>
        <v>0</v>
      </c>
      <c r="G774" s="17" t="n">
        <f aca="false">IF($C773&lt;=G$763,IF(G$763-$C773+1&lt;=0,0,$C$756*INDEX(Inputs!$C$19:$C$24,MIN(G$763-$C773+1,6))),0)</f>
        <v>0.15</v>
      </c>
      <c r="H774" s="17" t="n">
        <f aca="false">IF($C773&lt;=H$763,IF(H$763-$C773+1&lt;=0,0,$C$756*INDEX(Inputs!$C$19:$C$24,MIN(H$763-$C773+1,6))),0)</f>
        <v>0.275</v>
      </c>
      <c r="I774" s="17" t="n">
        <f aca="false">IF($C773&lt;=I$763,IF(I$763-$C773+1&lt;=0,0,$C$756*INDEX(Inputs!$C$19:$C$24,MIN(I$763-$C773+1,6))),0)</f>
        <v>0.375</v>
      </c>
      <c r="J774" s="17" t="n">
        <f aca="false">IF($C773&lt;=J$763,IF(J$763-$C773+1&lt;=0,0,$C$756*INDEX(Inputs!$C$19:$C$24,MIN(J$763-$C773+1,6))),0)</f>
        <v>0.4375</v>
      </c>
      <c r="K774" s="17" t="n">
        <f aca="false">IF($C773&lt;=K$763,IF(K$763-$C773+1&lt;=0,0,$C$756*INDEX(Inputs!$C$19:$C$24,MIN(K$763-$C773+1,6))),0)</f>
        <v>0.475</v>
      </c>
      <c r="L774" s="17" t="n">
        <f aca="false">IF($C773&lt;=L$763,IF(L$763-$C773+1&lt;=0,0,$C$756*INDEX(Inputs!$C$19:$C$24,MIN(L$763-$C773+1,6))),0)</f>
        <v>0.5</v>
      </c>
      <c r="M774" s="17" t="n">
        <f aca="false">IF($C773&lt;=M$763,IF(M$763-$C773+1&lt;=0,0,$C$756*INDEX(Inputs!$C$19:$C$24,MIN(M$763-$C773+1,6))),0)</f>
        <v>0.5</v>
      </c>
      <c r="N774" s="17" t="n">
        <f aca="false">IF($C773&lt;=N$763,IF(N$763-$C773+1&lt;=0,0,$C$756*INDEX(Inputs!$C$19:$C$24,MIN(N$763-$C773+1,6))),0)</f>
        <v>0.5</v>
      </c>
    </row>
    <row r="775" customFormat="false" ht="15" hidden="false" customHeight="false" outlineLevel="0" collapsed="false">
      <c r="B775" s="9" t="s">
        <v>82</v>
      </c>
      <c r="D775" s="25" t="n">
        <f aca="false">D773*D774</f>
        <v>0</v>
      </c>
      <c r="E775" s="25" t="n">
        <f aca="false">E773*E774</f>
        <v>0</v>
      </c>
      <c r="F775" s="25" t="n">
        <f aca="false">F773*F774</f>
        <v>0</v>
      </c>
      <c r="G775" s="25" t="n">
        <f aca="false">G773*G774</f>
        <v>3000</v>
      </c>
      <c r="H775" s="25" t="n">
        <f aca="false">H773*H774</f>
        <v>5500</v>
      </c>
      <c r="I775" s="25" t="n">
        <f aca="false">I773*I774</f>
        <v>7500</v>
      </c>
      <c r="J775" s="25" t="n">
        <f aca="false">J773*J774</f>
        <v>8750</v>
      </c>
      <c r="K775" s="25" t="n">
        <f aca="false">K773*K774</f>
        <v>9500</v>
      </c>
      <c r="L775" s="25" t="n">
        <f aca="false">L773*L774</f>
        <v>10000</v>
      </c>
      <c r="M775" s="25" t="n">
        <f aca="false">M773*M774</f>
        <v>10000</v>
      </c>
      <c r="N775" s="25" t="n">
        <f aca="false">N773*N774</f>
        <v>10000</v>
      </c>
    </row>
    <row r="777" customFormat="false" ht="15" hidden="false" customHeight="false" outlineLevel="0" collapsed="false">
      <c r="B777" s="22" t="s">
        <v>83</v>
      </c>
      <c r="C777" s="23"/>
      <c r="D777" s="23" t="n">
        <v>0</v>
      </c>
      <c r="E777" s="23" t="n">
        <v>1</v>
      </c>
      <c r="F777" s="23" t="n">
        <v>2</v>
      </c>
      <c r="G777" s="23" t="n">
        <v>3</v>
      </c>
      <c r="H777" s="23" t="n">
        <v>4</v>
      </c>
      <c r="I777" s="23" t="n">
        <v>5</v>
      </c>
      <c r="J777" s="23" t="n">
        <v>6</v>
      </c>
      <c r="K777" s="23" t="n">
        <v>7</v>
      </c>
      <c r="L777" s="23" t="n">
        <v>8</v>
      </c>
      <c r="M777" s="23" t="n">
        <v>9</v>
      </c>
      <c r="N777" s="23" t="n">
        <v>10</v>
      </c>
    </row>
    <row r="778" customFormat="false" ht="15" hidden="false" customHeight="false" outlineLevel="0" collapsed="false">
      <c r="B778" s="9" t="s">
        <v>84</v>
      </c>
      <c r="D778" s="25" t="n">
        <f aca="false">D764+D767+D770+D773</f>
        <v>60000</v>
      </c>
      <c r="E778" s="25" t="n">
        <f aca="false">E764+E767+E770+E773</f>
        <v>80000</v>
      </c>
      <c r="F778" s="25" t="n">
        <f aca="false">F764+F767+F770+F773</f>
        <v>100000</v>
      </c>
      <c r="G778" s="25" t="n">
        <f aca="false">G764+G767+G770+G773</f>
        <v>120000</v>
      </c>
      <c r="H778" s="25" t="n">
        <f aca="false">H764+H767+H770+H773</f>
        <v>120000</v>
      </c>
      <c r="I778" s="25" t="n">
        <f aca="false">I764+I767+I770+I773</f>
        <v>120000</v>
      </c>
      <c r="J778" s="25" t="n">
        <f aca="false">J764+J767+J770+J773</f>
        <v>120000</v>
      </c>
      <c r="K778" s="25" t="n">
        <f aca="false">K764+K767+K770+K773</f>
        <v>120000</v>
      </c>
      <c r="L778" s="25" t="n">
        <f aca="false">L764+L767+L770+L773</f>
        <v>120000</v>
      </c>
      <c r="M778" s="25" t="n">
        <f aca="false">M764+M767+M770+M773</f>
        <v>120000</v>
      </c>
      <c r="N778" s="25" t="n">
        <f aca="false">N764+N767+N770+N773</f>
        <v>120000</v>
      </c>
    </row>
    <row r="779" customFormat="false" ht="15" hidden="false" customHeight="false" outlineLevel="0" collapsed="false">
      <c r="B779" s="9" t="s">
        <v>85</v>
      </c>
      <c r="D779" s="25" t="n">
        <f aca="false">D766+D769+D772+D775</f>
        <v>22500</v>
      </c>
      <c r="E779" s="25" t="n">
        <f aca="false">E766+E769+E772+E775</f>
        <v>29250</v>
      </c>
      <c r="F779" s="25" t="n">
        <f aca="false">F766+F769+F772+F775</f>
        <v>37000</v>
      </c>
      <c r="G779" s="25" t="n">
        <f aca="false">G766+G769+G772+G775</f>
        <v>46000</v>
      </c>
      <c r="H779" s="25" t="n">
        <f aca="false">H766+H769+H772+H775</f>
        <v>51750</v>
      </c>
      <c r="I779" s="25" t="n">
        <f aca="false">I766+I769+I772+I775</f>
        <v>55750</v>
      </c>
      <c r="J779" s="25" t="n">
        <f aca="false">J766+J769+J772+J775</f>
        <v>58250</v>
      </c>
      <c r="K779" s="25" t="n">
        <f aca="false">K766+K769+K772+K775</f>
        <v>59500</v>
      </c>
      <c r="L779" s="25" t="n">
        <f aca="false">L766+L769+L772+L775</f>
        <v>60000</v>
      </c>
      <c r="M779" s="25" t="n">
        <f aca="false">M766+M769+M772+M775</f>
        <v>60000</v>
      </c>
      <c r="N779" s="25" t="n">
        <f aca="false">N766+N769+N772+N775</f>
        <v>60000</v>
      </c>
    </row>
    <row r="780" customFormat="false" ht="15" hidden="false" customHeight="false" outlineLevel="0" collapsed="false">
      <c r="B780" s="9" t="s">
        <v>86</v>
      </c>
      <c r="E780" s="25" t="n">
        <f aca="false">E778-D778</f>
        <v>20000</v>
      </c>
      <c r="F780" s="25" t="n">
        <f aca="false">F778-E778</f>
        <v>20000</v>
      </c>
      <c r="G780" s="25" t="n">
        <f aca="false">G778-F778</f>
        <v>20000</v>
      </c>
      <c r="H780" s="25" t="n">
        <f aca="false">H778-G778</f>
        <v>0</v>
      </c>
      <c r="I780" s="25" t="n">
        <f aca="false">I778-H778</f>
        <v>0</v>
      </c>
      <c r="J780" s="25" t="n">
        <f aca="false">J778-I778</f>
        <v>0</v>
      </c>
      <c r="K780" s="25" t="n">
        <f aca="false">K778-J778</f>
        <v>0</v>
      </c>
      <c r="L780" s="25" t="n">
        <f aca="false">L778-K778</f>
        <v>0</v>
      </c>
      <c r="M780" s="25" t="n">
        <f aca="false">M778-L778</f>
        <v>0</v>
      </c>
      <c r="N780" s="25" t="n">
        <f aca="false">N778-M778</f>
        <v>0</v>
      </c>
    </row>
    <row r="781" customFormat="false" ht="15" hidden="false" customHeight="false" outlineLevel="0" collapsed="false">
      <c r="B781" s="9" t="s">
        <v>87</v>
      </c>
      <c r="E781" s="25" t="n">
        <f aca="false">(E778+D778)/2</f>
        <v>70000</v>
      </c>
      <c r="F781" s="25" t="n">
        <f aca="false">(F778+E778)/2</f>
        <v>90000</v>
      </c>
      <c r="G781" s="25" t="n">
        <f aca="false">(G778+F778)/2</f>
        <v>110000</v>
      </c>
      <c r="H781" s="25" t="n">
        <f aca="false">(H778+G778)/2</f>
        <v>120000</v>
      </c>
      <c r="I781" s="25" t="n">
        <f aca="false">(I778+H778)/2</f>
        <v>120000</v>
      </c>
      <c r="J781" s="25" t="n">
        <f aca="false">(J778+I778)/2</f>
        <v>120000</v>
      </c>
      <c r="K781" s="25" t="n">
        <f aca="false">(K778+J778)/2</f>
        <v>120000</v>
      </c>
      <c r="L781" s="25" t="n">
        <f aca="false">(L778+K778)/2</f>
        <v>120000</v>
      </c>
      <c r="M781" s="25" t="n">
        <f aca="false">(M778+L778)/2</f>
        <v>120000</v>
      </c>
      <c r="N781" s="25" t="n">
        <f aca="false">(N778+M778)/2</f>
        <v>120000</v>
      </c>
    </row>
    <row r="782" customFormat="false" ht="15" hidden="false" customHeight="false" outlineLevel="0" collapsed="false">
      <c r="B782" s="9" t="s">
        <v>88</v>
      </c>
      <c r="E782" s="25" t="n">
        <f aca="false">(E779+D779)/2</f>
        <v>25875</v>
      </c>
      <c r="F782" s="25" t="n">
        <f aca="false">(F779+E779)/2</f>
        <v>33125</v>
      </c>
      <c r="G782" s="25" t="n">
        <f aca="false">(G779+F779)/2</f>
        <v>41500</v>
      </c>
      <c r="H782" s="25" t="n">
        <f aca="false">(H779+G779)/2</f>
        <v>48875</v>
      </c>
      <c r="I782" s="25" t="n">
        <f aca="false">(I779+H779)/2</f>
        <v>53750</v>
      </c>
      <c r="J782" s="25" t="n">
        <f aca="false">(J779+I779)/2</f>
        <v>57000</v>
      </c>
      <c r="K782" s="25" t="n">
        <f aca="false">(K779+J779)/2</f>
        <v>58875</v>
      </c>
      <c r="L782" s="25" t="n">
        <f aca="false">(L779+K779)/2</f>
        <v>59750</v>
      </c>
      <c r="M782" s="25" t="n">
        <f aca="false">(M779+L779)/2</f>
        <v>60000</v>
      </c>
      <c r="N782" s="25" t="n">
        <f aca="false">(N779+M779)/2</f>
        <v>60000</v>
      </c>
    </row>
    <row r="783" customFormat="false" ht="15" hidden="false" customHeight="false" outlineLevel="0" collapsed="false">
      <c r="B783" s="9" t="s">
        <v>89</v>
      </c>
      <c r="E783" s="17" t="n">
        <f aca="false">E779/E778</f>
        <v>0.365625</v>
      </c>
      <c r="F783" s="17" t="n">
        <f aca="false">F779/F778</f>
        <v>0.37</v>
      </c>
      <c r="G783" s="17" t="n">
        <f aca="false">G779/G778</f>
        <v>0.383333333333333</v>
      </c>
      <c r="H783" s="17" t="n">
        <f aca="false">H779/H778</f>
        <v>0.43125</v>
      </c>
      <c r="I783" s="17" t="n">
        <f aca="false">I779/I778</f>
        <v>0.464583333333333</v>
      </c>
      <c r="J783" s="17" t="n">
        <f aca="false">J779/J778</f>
        <v>0.485416666666667</v>
      </c>
      <c r="K783" s="17" t="n">
        <f aca="false">K779/K778</f>
        <v>0.495833333333333</v>
      </c>
      <c r="L783" s="17" t="n">
        <f aca="false">L779/L778</f>
        <v>0.5</v>
      </c>
      <c r="M783" s="17" t="n">
        <f aca="false">M779/M778</f>
        <v>0.5</v>
      </c>
      <c r="N783" s="17" t="n">
        <f aca="false">N779/N778</f>
        <v>0.5</v>
      </c>
    </row>
    <row r="784" customFormat="false" ht="15" hidden="false" customHeight="false" outlineLevel="0" collapsed="false">
      <c r="B784" s="9" t="s">
        <v>90</v>
      </c>
      <c r="E784" s="18" t="n">
        <f aca="false">$C$757*(1+Inputs!$C$26)^(E$763-1)</f>
        <v>70</v>
      </c>
      <c r="F784" s="18" t="n">
        <f aca="false">$C$757*(1+Inputs!$C$26)^(F$763-1)</f>
        <v>71.4</v>
      </c>
      <c r="G784" s="18" t="n">
        <f aca="false">$C$757*(1+Inputs!$C$26)^(G$763-1)</f>
        <v>72.828</v>
      </c>
      <c r="H784" s="18" t="n">
        <f aca="false">$C$757*(1+Inputs!$C$26)^(H$763-1)</f>
        <v>74.28456</v>
      </c>
      <c r="I784" s="18" t="n">
        <f aca="false">$C$757*(1+Inputs!$C$26)^(I$763-1)</f>
        <v>75.7702512</v>
      </c>
      <c r="J784" s="18" t="n">
        <f aca="false">$C$757*(1+Inputs!$C$26)^(J$763-1)</f>
        <v>77.285656224</v>
      </c>
      <c r="K784" s="18" t="n">
        <f aca="false">$C$757*(1+Inputs!$C$26)^(K$763-1)</f>
        <v>78.83136934848</v>
      </c>
      <c r="L784" s="18" t="n">
        <f aca="false">$C$757*(1+Inputs!$C$26)^(L$763-1)</f>
        <v>80.4079967354496</v>
      </c>
      <c r="M784" s="18" t="n">
        <f aca="false">$C$757*(1+Inputs!$C$26)^(M$763-1)</f>
        <v>82.0161566701586</v>
      </c>
      <c r="N784" s="18" t="n">
        <f aca="false">$C$757*(1+Inputs!$C$26)^(N$763-1)</f>
        <v>83.6564798035618</v>
      </c>
    </row>
    <row r="785" customFormat="false" ht="15" hidden="false" customHeight="false" outlineLevel="0" collapsed="false">
      <c r="B785" s="9" t="s">
        <v>91</v>
      </c>
      <c r="E785" s="18" t="n">
        <f aca="false">E782*E784*12/1000000</f>
        <v>21.735</v>
      </c>
      <c r="F785" s="18" t="n">
        <f aca="false">F782*F784*12/1000000</f>
        <v>28.3815</v>
      </c>
      <c r="G785" s="18" t="n">
        <f aca="false">G782*G784*12/1000000</f>
        <v>36.268344</v>
      </c>
      <c r="H785" s="18" t="n">
        <f aca="false">H782*H784*12/1000000</f>
        <v>43.56789444</v>
      </c>
      <c r="I785" s="18" t="n">
        <f aca="false">I782*I784*12/1000000</f>
        <v>48.871812024</v>
      </c>
      <c r="J785" s="18" t="n">
        <f aca="false">J782*J784*12/1000000</f>
        <v>52.863388857216</v>
      </c>
      <c r="K785" s="18" t="n">
        <f aca="false">K782*K784*12/1000000</f>
        <v>55.6943624447011</v>
      </c>
      <c r="L785" s="18" t="n">
        <f aca="false">L782*L784*12/1000000</f>
        <v>57.6525336593174</v>
      </c>
      <c r="M785" s="18" t="n">
        <f aca="false">M782*M784*12/1000000</f>
        <v>59.0516328025142</v>
      </c>
      <c r="N785" s="18" t="n">
        <f aca="false">N782*N784*12/1000000</f>
        <v>60.2326654585645</v>
      </c>
    </row>
    <row r="786" customFormat="false" ht="15" hidden="false" customHeight="false" outlineLevel="0" collapsed="false">
      <c r="B786" s="9" t="s">
        <v>92</v>
      </c>
      <c r="E786" s="18" t="n">
        <f aca="false">E782*$C$758*(1+Inputs!$C$31)^(E$763-1)*12/1000000</f>
        <v>5.589</v>
      </c>
      <c r="F786" s="18" t="n">
        <f aca="false">F782*$C$758*(1+Inputs!$C$31)^(F$763-1)*12/1000000</f>
        <v>7.333875</v>
      </c>
      <c r="G786" s="18" t="n">
        <f aca="false">G782*$C$758*(1+Inputs!$C$31)^(G$763-1)*12/1000000</f>
        <v>9.4178025</v>
      </c>
      <c r="H786" s="18" t="n">
        <f aca="false">H782*$C$758*(1+Inputs!$C$31)^(H$763-1)*12/1000000</f>
        <v>11.368734328125</v>
      </c>
      <c r="I786" s="18" t="n">
        <f aca="false">I782*$C$758*(1+Inputs!$C$31)^(I$763-1)*12/1000000</f>
        <v>12.8152676601562</v>
      </c>
      <c r="J786" s="18" t="n">
        <f aca="false">J782*$C$758*(1+Inputs!$C$31)^(J$763-1)*12/1000000</f>
        <v>13.9298979171094</v>
      </c>
      <c r="K786" s="18" t="n">
        <f aca="false">K782*$C$758*(1+Inputs!$C$31)^(K$763-1)*12/1000000</f>
        <v>14.7478211994133</v>
      </c>
      <c r="L786" s="18" t="n">
        <f aca="false">L782*$C$758*(1+Inputs!$C$31)^(L$763-1)*12/1000000</f>
        <v>15.341178336842</v>
      </c>
      <c r="M786" s="18" t="n">
        <f aca="false">M782*$C$758*(1+Inputs!$C$31)^(M$763-1)*12/1000000</f>
        <v>15.7905015517285</v>
      </c>
      <c r="N786" s="18" t="n">
        <f aca="false">N782*$C$758*(1+Inputs!$C$31)^(N$763-1)*12/1000000</f>
        <v>16.1852640905217</v>
      </c>
    </row>
    <row r="787" customFormat="false" ht="15" hidden="false" customHeight="false" outlineLevel="0" collapsed="false">
      <c r="B787" s="9" t="s">
        <v>93</v>
      </c>
      <c r="E787" s="18" t="n">
        <f aca="false">E781*Inputs!$C$29*(1+Inputs!$C$31)^(E$763-1)*12/1000000</f>
        <v>2.52</v>
      </c>
      <c r="F787" s="18" t="n">
        <f aca="false">F781*Inputs!$C$29*(1+Inputs!$C$31)^(F$763-1)*12/1000000</f>
        <v>3.321</v>
      </c>
      <c r="G787" s="18" t="n">
        <f aca="false">G781*Inputs!$C$29*(1+Inputs!$C$31)^(G$763-1)*12/1000000</f>
        <v>4.160475</v>
      </c>
      <c r="H787" s="18" t="n">
        <f aca="false">H781*Inputs!$C$29*(1+Inputs!$C$31)^(H$763-1)*12/1000000</f>
        <v>4.6521675</v>
      </c>
      <c r="I787" s="18" t="n">
        <f aca="false">I781*Inputs!$C$29*(1+Inputs!$C$31)^(I$763-1)*12/1000000</f>
        <v>4.7684716875</v>
      </c>
      <c r="J787" s="18" t="n">
        <f aca="false">J781*Inputs!$C$29*(1+Inputs!$C$31)^(J$763-1)*12/1000000</f>
        <v>4.8876834796875</v>
      </c>
      <c r="K787" s="18" t="n">
        <f aca="false">K781*Inputs!$C$29*(1+Inputs!$C$31)^(K$763-1)*12/1000000</f>
        <v>5.00987556667969</v>
      </c>
      <c r="L787" s="18" t="n">
        <f aca="false">L781*Inputs!$C$29*(1+Inputs!$C$31)^(L$763-1)*12/1000000</f>
        <v>5.13512245584668</v>
      </c>
      <c r="M787" s="18" t="n">
        <f aca="false">M781*Inputs!$C$29*(1+Inputs!$C$31)^(M$763-1)*12/1000000</f>
        <v>5.26350051724284</v>
      </c>
      <c r="N787" s="18" t="n">
        <f aca="false">N781*Inputs!$C$29*(1+Inputs!$C$31)^(N$763-1)*12/1000000</f>
        <v>5.39508803017391</v>
      </c>
    </row>
    <row r="788" customFormat="false" ht="15" hidden="false" customHeight="false" outlineLevel="0" collapsed="false">
      <c r="B788" s="9" t="s">
        <v>94</v>
      </c>
      <c r="E788" s="18" t="n">
        <f aca="false">$C$759*(1+Inputs!$C$32)^(E$763-1)</f>
        <v>4</v>
      </c>
      <c r="F788" s="18" t="n">
        <f aca="false">$C$759*(1+Inputs!$C$32)^(F$763-1)</f>
        <v>4.12</v>
      </c>
      <c r="G788" s="18" t="n">
        <f aca="false">$C$759*(1+Inputs!$C$32)^(G$763-1)</f>
        <v>4.2436</v>
      </c>
      <c r="H788" s="18" t="n">
        <f aca="false">$C$759*(1+Inputs!$C$32)^(H$763-1)</f>
        <v>4.370908</v>
      </c>
      <c r="I788" s="18" t="n">
        <f aca="false">$C$759*(1+Inputs!$C$32)^(I$763-1)</f>
        <v>4.50203524</v>
      </c>
      <c r="J788" s="18" t="n">
        <f aca="false">$C$759*(1+Inputs!$C$32)^(J$763-1)</f>
        <v>4.6370962972</v>
      </c>
      <c r="K788" s="18" t="n">
        <f aca="false">$C$759*(1+Inputs!$C$32)^(K$763-1)</f>
        <v>4.776209186116</v>
      </c>
      <c r="L788" s="18" t="n">
        <f aca="false">$C$759*(1+Inputs!$C$32)^(L$763-1)</f>
        <v>4.91949546169948</v>
      </c>
      <c r="M788" s="18" t="n">
        <f aca="false">$C$759*(1+Inputs!$C$32)^(M$763-1)</f>
        <v>5.06708032555047</v>
      </c>
      <c r="N788" s="18" t="n">
        <f aca="false">$C$759*(1+Inputs!$C$32)^(N$763-1)</f>
        <v>5.21909273531698</v>
      </c>
    </row>
    <row r="789" customFormat="false" ht="15" hidden="false" customHeight="false" outlineLevel="0" collapsed="false">
      <c r="B789" s="26" t="s">
        <v>95</v>
      </c>
      <c r="E789" s="27" t="n">
        <f aca="false">E785-E786-E787-E788</f>
        <v>9.626</v>
      </c>
      <c r="F789" s="27" t="n">
        <f aca="false">F785-F786-F787-F788</f>
        <v>13.606625</v>
      </c>
      <c r="G789" s="27" t="n">
        <f aca="false">G785-G786-G787-G788</f>
        <v>18.4464665</v>
      </c>
      <c r="H789" s="27" t="n">
        <f aca="false">H785-H786-H787-H788</f>
        <v>23.176084611875</v>
      </c>
      <c r="I789" s="27" t="n">
        <f aca="false">I785-I786-I787-I788</f>
        <v>26.7860374363438</v>
      </c>
      <c r="J789" s="27" t="n">
        <f aca="false">J785-J786-J787-J788</f>
        <v>29.4087111632191</v>
      </c>
      <c r="K789" s="27" t="n">
        <f aca="false">K785-K786-K787-K788</f>
        <v>31.1604564924921</v>
      </c>
      <c r="L789" s="27" t="n">
        <f aca="false">L785-L786-L787-L788</f>
        <v>32.2567374049293</v>
      </c>
      <c r="M789" s="27" t="n">
        <f aca="false">M785-M786-M787-M788</f>
        <v>32.9305504079924</v>
      </c>
      <c r="N789" s="27" t="n">
        <f aca="false">N785-N786-N787-N788</f>
        <v>33.4332206025518</v>
      </c>
    </row>
    <row r="790" customFormat="false" ht="15" hidden="false" customHeight="false" outlineLevel="0" collapsed="false">
      <c r="B790" s="9" t="s">
        <v>96</v>
      </c>
      <c r="E790" s="25" t="n">
        <f aca="false">E779-D779</f>
        <v>6750</v>
      </c>
      <c r="F790" s="25" t="n">
        <f aca="false">F779-E779</f>
        <v>7750</v>
      </c>
      <c r="G790" s="25" t="n">
        <f aca="false">G779-F779</f>
        <v>9000</v>
      </c>
      <c r="H790" s="25" t="n">
        <f aca="false">H779-G779</f>
        <v>5750</v>
      </c>
      <c r="I790" s="25" t="n">
        <f aca="false">I779-H779</f>
        <v>4000</v>
      </c>
      <c r="J790" s="25" t="n">
        <f aca="false">J779-I779</f>
        <v>2500</v>
      </c>
      <c r="K790" s="25" t="n">
        <f aca="false">K779-J779</f>
        <v>1250</v>
      </c>
      <c r="L790" s="25" t="n">
        <f aca="false">L779-K779</f>
        <v>500</v>
      </c>
      <c r="M790" s="25" t="n">
        <f aca="false">M779-L779</f>
        <v>0</v>
      </c>
      <c r="N790" s="25" t="n">
        <f aca="false">N779-M779</f>
        <v>0</v>
      </c>
    </row>
    <row r="791" customFormat="false" ht="15" hidden="false" customHeight="false" outlineLevel="0" collapsed="false">
      <c r="B791" s="9" t="s">
        <v>97</v>
      </c>
      <c r="E791" s="25" t="n">
        <f aca="false">E782*$C$760*12</f>
        <v>4036.5</v>
      </c>
      <c r="F791" s="25" t="n">
        <f aca="false">F782*$C$760*12</f>
        <v>5167.5</v>
      </c>
      <c r="G791" s="25" t="n">
        <f aca="false">G782*$C$760*12</f>
        <v>6474</v>
      </c>
      <c r="H791" s="25" t="n">
        <f aca="false">H782*$C$760*12</f>
        <v>7624.5</v>
      </c>
      <c r="I791" s="25" t="n">
        <f aca="false">I782*$C$760*12</f>
        <v>8385</v>
      </c>
      <c r="J791" s="25" t="n">
        <f aca="false">J782*$C$760*12</f>
        <v>8892</v>
      </c>
      <c r="K791" s="25" t="n">
        <f aca="false">K782*$C$760*12</f>
        <v>9184.5</v>
      </c>
      <c r="L791" s="25" t="n">
        <f aca="false">L782*$C$760*12</f>
        <v>9321</v>
      </c>
      <c r="M791" s="25" t="n">
        <f aca="false">M782*$C$760*12</f>
        <v>9360</v>
      </c>
      <c r="N791" s="25" t="n">
        <f aca="false">N782*$C$760*12</f>
        <v>9360</v>
      </c>
    </row>
    <row r="792" customFormat="false" ht="15" hidden="false" customHeight="false" outlineLevel="0" collapsed="false">
      <c r="B792" s="9" t="s">
        <v>98</v>
      </c>
      <c r="E792" s="25" t="n">
        <f aca="false">E790+E791</f>
        <v>10786.5</v>
      </c>
      <c r="F792" s="25" t="n">
        <f aca="false">F790+F791</f>
        <v>12917.5</v>
      </c>
      <c r="G792" s="25" t="n">
        <f aca="false">G790+G791</f>
        <v>15474</v>
      </c>
      <c r="H792" s="25" t="n">
        <f aca="false">H790+H791</f>
        <v>13374.5</v>
      </c>
      <c r="I792" s="25" t="n">
        <f aca="false">I790+I791</f>
        <v>12385</v>
      </c>
      <c r="J792" s="25" t="n">
        <f aca="false">J790+J791</f>
        <v>11392</v>
      </c>
      <c r="K792" s="25" t="n">
        <f aca="false">K790+K791</f>
        <v>10434.5</v>
      </c>
      <c r="L792" s="25" t="n">
        <f aca="false">L790+L791</f>
        <v>9821</v>
      </c>
      <c r="M792" s="25" t="n">
        <f aca="false">M790+M791</f>
        <v>9360</v>
      </c>
      <c r="N792" s="25" t="n">
        <f aca="false">N790+N791</f>
        <v>9360</v>
      </c>
    </row>
    <row r="793" customFormat="false" ht="15" hidden="false" customHeight="false" outlineLevel="0" collapsed="false">
      <c r="B793" s="9" t="s">
        <v>99</v>
      </c>
      <c r="E793" s="28" t="n">
        <f aca="false">(1+Inputs!$C$12)^(E$763-1)</f>
        <v>1</v>
      </c>
      <c r="F793" s="28" t="n">
        <f aca="false">(1+Inputs!$C$12)^(F$763-1)</f>
        <v>1.03</v>
      </c>
      <c r="G793" s="28" t="n">
        <f aca="false">(1+Inputs!$C$12)^(G$763-1)</f>
        <v>1.0609</v>
      </c>
      <c r="H793" s="28" t="n">
        <f aca="false">(1+Inputs!$C$12)^(H$763-1)</f>
        <v>1.092727</v>
      </c>
      <c r="I793" s="28" t="n">
        <f aca="false">(1+Inputs!$C$12)^(I$763-1)</f>
        <v>1.12550881</v>
      </c>
      <c r="J793" s="28" t="n">
        <f aca="false">(1+Inputs!$C$12)^(J$763-1)</f>
        <v>1.1592740743</v>
      </c>
      <c r="K793" s="28" t="n">
        <f aca="false">(1+Inputs!$C$12)^(K$763-1)</f>
        <v>1.194052296529</v>
      </c>
      <c r="L793" s="28" t="n">
        <f aca="false">(1+Inputs!$C$12)^(L$763-1)</f>
        <v>1.22987386542487</v>
      </c>
      <c r="M793" s="28" t="n">
        <f aca="false">(1+Inputs!$C$12)^(M$763-1)</f>
        <v>1.26677008138762</v>
      </c>
      <c r="N793" s="28" t="n">
        <f aca="false">(1+Inputs!$C$12)^(N$763-1)</f>
        <v>1.30477318382925</v>
      </c>
    </row>
    <row r="794" customFormat="false" ht="15" hidden="false" customHeight="false" outlineLevel="0" collapsed="false">
      <c r="B794" s="9" t="s">
        <v>100</v>
      </c>
      <c r="E794" s="18" t="n">
        <f aca="false">E780*$C$761*E793/1000000</f>
        <v>29</v>
      </c>
      <c r="F794" s="18" t="n">
        <f aca="false">F780*$C$761*F793/1000000</f>
        <v>29.87</v>
      </c>
      <c r="G794" s="18" t="n">
        <f aca="false">G780*$C$761*G793/1000000</f>
        <v>30.7661</v>
      </c>
      <c r="H794" s="18" t="n">
        <f aca="false">H780*$C$761*H793/1000000</f>
        <v>0</v>
      </c>
      <c r="I794" s="18" t="n">
        <f aca="false">I780*$C$761*I793/1000000</f>
        <v>0</v>
      </c>
      <c r="J794" s="18" t="n">
        <f aca="false">J780*$C$761*J793/1000000</f>
        <v>0</v>
      </c>
      <c r="K794" s="18" t="n">
        <f aca="false">K780*$C$761*K793/1000000</f>
        <v>0</v>
      </c>
      <c r="L794" s="18" t="n">
        <f aca="false">L780*$C$761*L793/1000000</f>
        <v>0</v>
      </c>
      <c r="M794" s="18" t="n">
        <f aca="false">M780*$C$761*M793/1000000</f>
        <v>0</v>
      </c>
      <c r="N794" s="18" t="n">
        <f aca="false">N780*$C$761*N793/1000000</f>
        <v>0</v>
      </c>
    </row>
    <row r="795" customFormat="false" ht="15" hidden="false" customHeight="false" outlineLevel="0" collapsed="false">
      <c r="B795" s="9" t="s">
        <v>101</v>
      </c>
      <c r="E795" s="18" t="n">
        <f aca="false">(MAX(E790,0)*Inputs!$C$13+E791*Inputs!$C$14)*E793/1000000</f>
        <v>5.5323</v>
      </c>
      <c r="F795" s="18" t="n">
        <f aca="false">(MAX(F790,0)*Inputs!$C$13+F791*Inputs!$C$14)*F793/1000000</f>
        <v>6.652255</v>
      </c>
      <c r="G795" s="18" t="n">
        <f aca="false">(MAX(G790,0)*Inputs!$C$13+G791*Inputs!$C$14)*G793/1000000</f>
        <v>8.05732332</v>
      </c>
      <c r="H795" s="18" t="n">
        <f aca="false">(MAX(H790,0)*Inputs!$C$13+H791*Inputs!$C$14)*H793/1000000</f>
        <v>6.0645255773</v>
      </c>
      <c r="I795" s="18" t="n">
        <f aca="false">(MAX(I790,0)*Inputs!$C$13+I791*Inputs!$C$14)*I793/1000000</f>
        <v>5.03890294237</v>
      </c>
      <c r="J795" s="18" t="n">
        <f aca="false">(MAX(J790,0)*Inputs!$C$13+J791*Inputs!$C$14)*J793/1000000</f>
        <v>4.09038264376012</v>
      </c>
      <c r="K795" s="18" t="n">
        <f aca="false">(MAX(K790,0)*Inputs!$C$13+K791*Inputs!$C$14)*K793/1000000</f>
        <v>3.238150422957</v>
      </c>
      <c r="L795" s="18" t="n">
        <f aca="false">(MAX(L790,0)*Inputs!$C$13+L791*Inputs!$C$14)*L793/1000000</f>
        <v>2.72318671282375</v>
      </c>
      <c r="M795" s="18" t="n">
        <f aca="false">(MAX(M790,0)*Inputs!$C$13+M791*Inputs!$C$14)*M793/1000000</f>
        <v>2.37139359235762</v>
      </c>
      <c r="N795" s="18" t="n">
        <f aca="false">(MAX(N790,0)*Inputs!$C$13+N791*Inputs!$C$14)*N793/1000000</f>
        <v>2.44253540012835</v>
      </c>
    </row>
    <row r="796" customFormat="false" ht="15" hidden="false" customHeight="false" outlineLevel="0" collapsed="false">
      <c r="B796" s="9" t="s">
        <v>102</v>
      </c>
      <c r="E796" s="18" t="n">
        <f aca="false">E778*Inputs!$C$15*E793/1000000</f>
        <v>1.2</v>
      </c>
      <c r="F796" s="18" t="n">
        <f aca="false">F778*Inputs!$C$15*F793/1000000</f>
        <v>1.545</v>
      </c>
      <c r="G796" s="18" t="n">
        <f aca="false">G778*Inputs!$C$15*G793/1000000</f>
        <v>1.90962</v>
      </c>
      <c r="H796" s="18" t="n">
        <f aca="false">H778*Inputs!$C$15*H793/1000000</f>
        <v>1.9669086</v>
      </c>
      <c r="I796" s="18" t="n">
        <f aca="false">I778*Inputs!$C$15*I793/1000000</f>
        <v>2.025915858</v>
      </c>
      <c r="J796" s="18" t="n">
        <f aca="false">J778*Inputs!$C$15*J793/1000000</f>
        <v>2.08669333374</v>
      </c>
      <c r="K796" s="18" t="n">
        <f aca="false">K778*Inputs!$C$15*K793/1000000</f>
        <v>2.1492941337522</v>
      </c>
      <c r="L796" s="18" t="n">
        <f aca="false">L778*Inputs!$C$15*L793/1000000</f>
        <v>2.21377295776477</v>
      </c>
      <c r="M796" s="18" t="n">
        <f aca="false">M778*Inputs!$C$15*M793/1000000</f>
        <v>2.28018614649771</v>
      </c>
      <c r="N796" s="18" t="n">
        <f aca="false">N778*Inputs!$C$15*N793/1000000</f>
        <v>2.34859173089264</v>
      </c>
    </row>
    <row r="797" customFormat="false" ht="15" hidden="false" customHeight="false" outlineLevel="0" collapsed="false">
      <c r="B797" s="26" t="s">
        <v>103</v>
      </c>
      <c r="E797" s="27" t="n">
        <f aca="false">E789-E794-E795-E796</f>
        <v>-26.1063</v>
      </c>
      <c r="F797" s="27" t="n">
        <f aca="false">F789-F794-F795-F796</f>
        <v>-24.46063</v>
      </c>
      <c r="G797" s="27" t="n">
        <f aca="false">G789-G794-G795-G796</f>
        <v>-22.28657682</v>
      </c>
      <c r="H797" s="27" t="n">
        <f aca="false">H789-H794-H795-H796</f>
        <v>15.144650434575</v>
      </c>
      <c r="I797" s="27" t="n">
        <f aca="false">I789-I794-I795-I796</f>
        <v>19.7212186359738</v>
      </c>
      <c r="J797" s="27" t="n">
        <f aca="false">J789-J794-J795-J796</f>
        <v>23.231635185719</v>
      </c>
      <c r="K797" s="27" t="n">
        <f aca="false">K789-K794-K795-K796</f>
        <v>25.7730119357829</v>
      </c>
      <c r="L797" s="27" t="n">
        <f aca="false">L789-L794-L795-L796</f>
        <v>27.3197777343407</v>
      </c>
      <c r="M797" s="27" t="n">
        <f aca="false">M789-M794-M795-M796</f>
        <v>28.278970669137</v>
      </c>
      <c r="N797" s="27" t="n">
        <f aca="false">N789-N794-N795-N796</f>
        <v>28.6420934715309</v>
      </c>
    </row>
    <row r="798" customFormat="false" ht="15" hidden="false" customHeight="false" outlineLevel="0" collapsed="false">
      <c r="B798" s="9" t="s">
        <v>104</v>
      </c>
      <c r="C798" s="18" t="n">
        <f aca="false">Inputs!$C$42*(1+Inputs!$C$43)</f>
        <v>132.6</v>
      </c>
    </row>
    <row r="799" customFormat="false" ht="15" hidden="false" customHeight="false" outlineLevel="0" collapsed="false">
      <c r="B799" s="26" t="s">
        <v>105</v>
      </c>
      <c r="C799" s="27" t="n">
        <f aca="false">N789*$C$762*(1-Inputs!$C$45)</f>
        <v>461.04411210919</v>
      </c>
    </row>
    <row r="800" customFormat="false" ht="15" hidden="false" customHeight="false" outlineLevel="0" collapsed="false">
      <c r="B800" s="26" t="s">
        <v>106</v>
      </c>
      <c r="D800" s="27" t="n">
        <f aca="false">-$C$798</f>
        <v>-132.6</v>
      </c>
      <c r="E800" s="27" t="n">
        <f aca="false">E797</f>
        <v>-26.1063</v>
      </c>
      <c r="F800" s="27" t="n">
        <f aca="false">F797</f>
        <v>-24.46063</v>
      </c>
      <c r="G800" s="27" t="n">
        <f aca="false">G797</f>
        <v>-22.28657682</v>
      </c>
      <c r="H800" s="27" t="n">
        <f aca="false">H797</f>
        <v>15.144650434575</v>
      </c>
      <c r="I800" s="27" t="n">
        <f aca="false">I797</f>
        <v>19.7212186359738</v>
      </c>
      <c r="J800" s="27" t="n">
        <f aca="false">J797</f>
        <v>23.231635185719</v>
      </c>
      <c r="K800" s="27" t="n">
        <f aca="false">K797</f>
        <v>25.7730119357829</v>
      </c>
      <c r="L800" s="27" t="n">
        <f aca="false">L797</f>
        <v>27.3197777343407</v>
      </c>
      <c r="M800" s="27" t="n">
        <f aca="false">M797</f>
        <v>28.278970669137</v>
      </c>
      <c r="N800" s="27" t="n">
        <f aca="false">N797+$C$799</f>
        <v>489.686205580721</v>
      </c>
    </row>
    <row r="802" customFormat="false" ht="15" hidden="false" customHeight="false" outlineLevel="0" collapsed="false">
      <c r="B802" s="26" t="s">
        <v>107</v>
      </c>
      <c r="C802" s="29" t="n">
        <f aca="false">IRR(D800:N800,0.08)</f>
        <v>0.140784190389125</v>
      </c>
    </row>
    <row r="803" customFormat="false" ht="15" hidden="false" customHeight="false" outlineLevel="0" collapsed="false">
      <c r="B803" s="9" t="s">
        <v>108</v>
      </c>
      <c r="C803" s="30" t="n">
        <f aca="false">SUMIF(D800:N800,"&gt;0")/-SUMIF(D800:N800,"&lt;0")</f>
        <v>3.06227661875569</v>
      </c>
    </row>
    <row r="804" customFormat="false" ht="15" hidden="false" customHeight="false" outlineLevel="0" collapsed="false">
      <c r="B804" s="9" t="s">
        <v>109</v>
      </c>
      <c r="C804" s="18" t="n">
        <f aca="false">SUM(E794:N794)</f>
        <v>89.6361</v>
      </c>
    </row>
    <row r="805" customFormat="false" ht="15" hidden="false" customHeight="false" outlineLevel="0" collapsed="false">
      <c r="B805" s="9" t="s">
        <v>110</v>
      </c>
      <c r="C805" s="18" t="n">
        <f aca="false">N789</f>
        <v>33.4332206025518</v>
      </c>
    </row>
    <row r="806" customFormat="false" ht="15" hidden="false" customHeight="false" outlineLevel="0" collapsed="false">
      <c r="B806" s="9" t="s">
        <v>111</v>
      </c>
      <c r="C806" s="17" t="n">
        <f aca="false">N783</f>
        <v>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4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148</v>
      </c>
    </row>
    <row r="3" customFormat="false" ht="15" hidden="false" customHeight="false" outlineLevel="0" collapsed="false">
      <c r="B3" s="6" t="s">
        <v>149</v>
      </c>
    </row>
    <row r="5" customFormat="false" ht="15" hidden="false" customHeight="false" outlineLevel="0" collapsed="false">
      <c r="B5" s="7" t="s">
        <v>150</v>
      </c>
      <c r="C5" s="8"/>
      <c r="D5" s="8"/>
      <c r="E5" s="8"/>
      <c r="F5" s="8"/>
      <c r="G5" s="8"/>
      <c r="H5" s="8"/>
      <c r="I5" s="8"/>
      <c r="J5" s="8"/>
      <c r="K5" s="8"/>
      <c r="L5" s="8"/>
      <c r="M5" s="8"/>
      <c r="N5" s="8"/>
    </row>
    <row r="6" customFormat="false" ht="15" hidden="false" customHeight="false" outlineLevel="0" collapsed="false">
      <c r="B6" s="9" t="s">
        <v>50</v>
      </c>
      <c r="C6" s="13" t="n">
        <v>0.32</v>
      </c>
    </row>
    <row r="7" customFormat="false" ht="15" hidden="false" customHeight="false" outlineLevel="0" collapsed="false">
      <c r="B7" s="9" t="s">
        <v>64</v>
      </c>
      <c r="C7" s="18" t="n">
        <f aca="false">Inputs!$C$25</f>
        <v>70</v>
      </c>
    </row>
    <row r="8" customFormat="false" ht="15" hidden="false" customHeight="false" outlineLevel="0" collapsed="false">
      <c r="B8" s="9" t="s">
        <v>65</v>
      </c>
      <c r="C8" s="18" t="n">
        <f aca="false">Inputs!$C$28</f>
        <v>18</v>
      </c>
    </row>
    <row r="9" customFormat="false" ht="15" hidden="false" customHeight="false" outlineLevel="0" collapsed="false">
      <c r="B9" s="9" t="s">
        <v>66</v>
      </c>
      <c r="C9" s="18" t="n">
        <f aca="false">Inputs!$C$30</f>
        <v>4</v>
      </c>
    </row>
    <row r="10" customFormat="false" ht="15" hidden="false" customHeight="false" outlineLevel="0" collapsed="false">
      <c r="B10" s="9" t="s">
        <v>67</v>
      </c>
      <c r="C10" s="19" t="n">
        <f aca="false">Inputs!$C$27</f>
        <v>0.013</v>
      </c>
    </row>
    <row r="11" customFormat="false" ht="15" hidden="false" customHeight="false" outlineLevel="0" collapsed="false">
      <c r="B11" s="9" t="s">
        <v>68</v>
      </c>
      <c r="C11" s="20" t="n">
        <f aca="false">Inputs!$C$11</f>
        <v>1150</v>
      </c>
    </row>
    <row r="12" customFormat="false" ht="15" hidden="false" customHeight="false" outlineLevel="0" collapsed="false">
      <c r="B12" s="9" t="s">
        <v>57</v>
      </c>
      <c r="C12" s="21" t="n">
        <f aca="false">Inputs!$C$44</f>
        <v>14</v>
      </c>
    </row>
    <row r="13" customFormat="false" ht="15" hidden="false" customHeight="false" outlineLevel="0" collapsed="false">
      <c r="B13" s="22" t="s">
        <v>69</v>
      </c>
      <c r="C13" s="23" t="s">
        <v>70</v>
      </c>
      <c r="D13" s="23" t="n">
        <v>0</v>
      </c>
      <c r="E13" s="23" t="n">
        <v>1</v>
      </c>
      <c r="F13" s="23" t="n">
        <v>2</v>
      </c>
      <c r="G13" s="23" t="n">
        <v>3</v>
      </c>
      <c r="H13" s="23" t="n">
        <v>4</v>
      </c>
      <c r="I13" s="23" t="n">
        <v>5</v>
      </c>
      <c r="J13" s="23" t="n">
        <v>6</v>
      </c>
      <c r="K13" s="23" t="n">
        <v>7</v>
      </c>
      <c r="L13" s="23" t="n">
        <v>8</v>
      </c>
      <c r="M13" s="23" t="n">
        <v>9</v>
      </c>
      <c r="N13" s="23" t="n">
        <v>10</v>
      </c>
    </row>
    <row r="14" customFormat="false" ht="15" hidden="false" customHeight="false" outlineLevel="0" collapsed="false">
      <c r="B14" s="9" t="s">
        <v>71</v>
      </c>
      <c r="C14" s="24" t="n">
        <f aca="false">1-Inputs!$C$7</f>
        <v>-2</v>
      </c>
      <c r="D14" s="25" t="n">
        <f aca="false">IF($C14&lt;=D$13,Inputs!$C$6,0)</f>
        <v>60000</v>
      </c>
      <c r="E14" s="25" t="n">
        <f aca="false">IF($C14&lt;=E$13,Inputs!$C$6,0)</f>
        <v>60000</v>
      </c>
      <c r="F14" s="25" t="n">
        <f aca="false">IF($C14&lt;=F$13,Inputs!$C$6,0)</f>
        <v>60000</v>
      </c>
      <c r="G14" s="25" t="n">
        <f aca="false">IF($C14&lt;=G$13,Inputs!$C$6,0)</f>
        <v>60000</v>
      </c>
      <c r="H14" s="25" t="n">
        <f aca="false">IF($C14&lt;=H$13,Inputs!$C$6,0)</f>
        <v>60000</v>
      </c>
      <c r="I14" s="25" t="n">
        <f aca="false">IF($C14&lt;=I$13,Inputs!$C$6,0)</f>
        <v>60000</v>
      </c>
      <c r="J14" s="25" t="n">
        <f aca="false">IF($C14&lt;=J$13,Inputs!$C$6,0)</f>
        <v>60000</v>
      </c>
      <c r="K14" s="25" t="n">
        <f aca="false">IF($C14&lt;=K$13,Inputs!$C$6,0)</f>
        <v>60000</v>
      </c>
      <c r="L14" s="25" t="n">
        <f aca="false">IF($C14&lt;=L$13,Inputs!$C$6,0)</f>
        <v>60000</v>
      </c>
      <c r="M14" s="25" t="n">
        <f aca="false">IF($C14&lt;=M$13,Inputs!$C$6,0)</f>
        <v>60000</v>
      </c>
      <c r="N14" s="25" t="n">
        <f aca="false">IF($C14&lt;=N$13,Inputs!$C$6,0)</f>
        <v>60000</v>
      </c>
    </row>
    <row r="15" customFormat="false" ht="15" hidden="false" customHeight="false" outlineLevel="0" collapsed="false">
      <c r="B15" s="9" t="s">
        <v>72</v>
      </c>
      <c r="D15" s="17" t="n">
        <f aca="false">IF($C14&lt;=D$13,IF(D$13-$C14+1&lt;=0,0,$C$6*INDEX(Inputs!$C$19:$C$24,MIN(D$13-$C14+1,6))),0)</f>
        <v>0.24</v>
      </c>
      <c r="E15" s="17" t="n">
        <f aca="false">IF($C14&lt;=E$13,IF(E$13-$C14+1&lt;=0,0,$C$6*INDEX(Inputs!$C$19:$C$24,MIN(E$13-$C14+1,6))),0)</f>
        <v>0.28</v>
      </c>
      <c r="F15" s="17" t="n">
        <f aca="false">IF($C14&lt;=F$13,IF(F$13-$C14+1&lt;=0,0,$C$6*INDEX(Inputs!$C$19:$C$24,MIN(F$13-$C14+1,6))),0)</f>
        <v>0.304</v>
      </c>
      <c r="G15" s="17" t="n">
        <f aca="false">IF($C14&lt;=G$13,IF(G$13-$C14+1&lt;=0,0,$C$6*INDEX(Inputs!$C$19:$C$24,MIN(G$13-$C14+1,6))),0)</f>
        <v>0.32</v>
      </c>
      <c r="H15" s="17" t="n">
        <f aca="false">IF($C14&lt;=H$13,IF(H$13-$C14+1&lt;=0,0,$C$6*INDEX(Inputs!$C$19:$C$24,MIN(H$13-$C14+1,6))),0)</f>
        <v>0.32</v>
      </c>
      <c r="I15" s="17" t="n">
        <f aca="false">IF($C14&lt;=I$13,IF(I$13-$C14+1&lt;=0,0,$C$6*INDEX(Inputs!$C$19:$C$24,MIN(I$13-$C14+1,6))),0)</f>
        <v>0.32</v>
      </c>
      <c r="J15" s="17" t="n">
        <f aca="false">IF($C14&lt;=J$13,IF(J$13-$C14+1&lt;=0,0,$C$6*INDEX(Inputs!$C$19:$C$24,MIN(J$13-$C14+1,6))),0)</f>
        <v>0.32</v>
      </c>
      <c r="K15" s="17" t="n">
        <f aca="false">IF($C14&lt;=K$13,IF(K$13-$C14+1&lt;=0,0,$C$6*INDEX(Inputs!$C$19:$C$24,MIN(K$13-$C14+1,6))),0)</f>
        <v>0.32</v>
      </c>
      <c r="L15" s="17" t="n">
        <f aca="false">IF($C14&lt;=L$13,IF(L$13-$C14+1&lt;=0,0,$C$6*INDEX(Inputs!$C$19:$C$24,MIN(L$13-$C14+1,6))),0)</f>
        <v>0.32</v>
      </c>
      <c r="M15" s="17" t="n">
        <f aca="false">IF($C14&lt;=M$13,IF(M$13-$C14+1&lt;=0,0,$C$6*INDEX(Inputs!$C$19:$C$24,MIN(M$13-$C14+1,6))),0)</f>
        <v>0.32</v>
      </c>
      <c r="N15" s="17" t="n">
        <f aca="false">IF($C14&lt;=N$13,IF(N$13-$C14+1&lt;=0,0,$C$6*INDEX(Inputs!$C$19:$C$24,MIN(N$13-$C14+1,6))),0)</f>
        <v>0.32</v>
      </c>
    </row>
    <row r="16" customFormat="false" ht="15" hidden="false" customHeight="false" outlineLevel="0" collapsed="false">
      <c r="B16" s="9" t="s">
        <v>73</v>
      </c>
      <c r="D16" s="25" t="n">
        <f aca="false">D14*D15</f>
        <v>14400</v>
      </c>
      <c r="E16" s="25" t="n">
        <f aca="false">E14*E15</f>
        <v>16800</v>
      </c>
      <c r="F16" s="25" t="n">
        <f aca="false">F14*F15</f>
        <v>18240</v>
      </c>
      <c r="G16" s="25" t="n">
        <f aca="false">G14*G15</f>
        <v>19200</v>
      </c>
      <c r="H16" s="25" t="n">
        <f aca="false">H14*H15</f>
        <v>19200</v>
      </c>
      <c r="I16" s="25" t="n">
        <f aca="false">I14*I15</f>
        <v>19200</v>
      </c>
      <c r="J16" s="25" t="n">
        <f aca="false">J14*J15</f>
        <v>19200</v>
      </c>
      <c r="K16" s="25" t="n">
        <f aca="false">K14*K15</f>
        <v>19200</v>
      </c>
      <c r="L16" s="25" t="n">
        <f aca="false">L14*L15</f>
        <v>19200</v>
      </c>
      <c r="M16" s="25" t="n">
        <f aca="false">M14*M15</f>
        <v>19200</v>
      </c>
      <c r="N16" s="25" t="n">
        <f aca="false">N14*N15</f>
        <v>19200</v>
      </c>
    </row>
    <row r="17" customFormat="false" ht="15" hidden="false" customHeight="false" outlineLevel="0" collapsed="false">
      <c r="B17" s="9" t="s">
        <v>74</v>
      </c>
      <c r="C17" s="24" t="n">
        <f aca="false">1</f>
        <v>1</v>
      </c>
      <c r="D17" s="25" t="n">
        <f aca="false">IF($C17&lt;=D$13,Inputs!$C$8,0)</f>
        <v>0</v>
      </c>
      <c r="E17" s="25" t="n">
        <f aca="false">IF($C17&lt;=E$13,Inputs!$C$8,0)</f>
        <v>20000</v>
      </c>
      <c r="F17" s="25" t="n">
        <f aca="false">IF($C17&lt;=F$13,Inputs!$C$8,0)</f>
        <v>20000</v>
      </c>
      <c r="G17" s="25" t="n">
        <f aca="false">IF($C17&lt;=G$13,Inputs!$C$8,0)</f>
        <v>20000</v>
      </c>
      <c r="H17" s="25" t="n">
        <f aca="false">IF($C17&lt;=H$13,Inputs!$C$8,0)</f>
        <v>20000</v>
      </c>
      <c r="I17" s="25" t="n">
        <f aca="false">IF($C17&lt;=I$13,Inputs!$C$8,0)</f>
        <v>20000</v>
      </c>
      <c r="J17" s="25" t="n">
        <f aca="false">IF($C17&lt;=J$13,Inputs!$C$8,0)</f>
        <v>20000</v>
      </c>
      <c r="K17" s="25" t="n">
        <f aca="false">IF($C17&lt;=K$13,Inputs!$C$8,0)</f>
        <v>20000</v>
      </c>
      <c r="L17" s="25" t="n">
        <f aca="false">IF($C17&lt;=L$13,Inputs!$C$8,0)</f>
        <v>20000</v>
      </c>
      <c r="M17" s="25" t="n">
        <f aca="false">IF($C17&lt;=M$13,Inputs!$C$8,0)</f>
        <v>20000</v>
      </c>
      <c r="N17" s="25" t="n">
        <f aca="false">IF($C17&lt;=N$13,Inputs!$C$8,0)</f>
        <v>20000</v>
      </c>
    </row>
    <row r="18" customFormat="false" ht="15" hidden="false" customHeight="false" outlineLevel="0" collapsed="false">
      <c r="B18" s="9" t="s">
        <v>75</v>
      </c>
      <c r="D18" s="17" t="n">
        <f aca="false">IF($C17&lt;=D$13,IF(D$13-$C17+1&lt;=0,0,$C$6*INDEX(Inputs!$C$19:$C$24,MIN(D$13-$C17+1,6))),0)</f>
        <v>0</v>
      </c>
      <c r="E18" s="17" t="n">
        <f aca="false">IF($C17&lt;=E$13,IF(E$13-$C17+1&lt;=0,0,$C$6*INDEX(Inputs!$C$19:$C$24,MIN(E$13-$C17+1,6))),0)</f>
        <v>0.096</v>
      </c>
      <c r="F18" s="17" t="n">
        <f aca="false">IF($C17&lt;=F$13,IF(F$13-$C17+1&lt;=0,0,$C$6*INDEX(Inputs!$C$19:$C$24,MIN(F$13-$C17+1,6))),0)</f>
        <v>0.176</v>
      </c>
      <c r="G18" s="17" t="n">
        <f aca="false">IF($C17&lt;=G$13,IF(G$13-$C17+1&lt;=0,0,$C$6*INDEX(Inputs!$C$19:$C$24,MIN(G$13-$C17+1,6))),0)</f>
        <v>0.24</v>
      </c>
      <c r="H18" s="17" t="n">
        <f aca="false">IF($C17&lt;=H$13,IF(H$13-$C17+1&lt;=0,0,$C$6*INDEX(Inputs!$C$19:$C$24,MIN(H$13-$C17+1,6))),0)</f>
        <v>0.28</v>
      </c>
      <c r="I18" s="17" t="n">
        <f aca="false">IF($C17&lt;=I$13,IF(I$13-$C17+1&lt;=0,0,$C$6*INDEX(Inputs!$C$19:$C$24,MIN(I$13-$C17+1,6))),0)</f>
        <v>0.304</v>
      </c>
      <c r="J18" s="17" t="n">
        <f aca="false">IF($C17&lt;=J$13,IF(J$13-$C17+1&lt;=0,0,$C$6*INDEX(Inputs!$C$19:$C$24,MIN(J$13-$C17+1,6))),0)</f>
        <v>0.32</v>
      </c>
      <c r="K18" s="17" t="n">
        <f aca="false">IF($C17&lt;=K$13,IF(K$13-$C17+1&lt;=0,0,$C$6*INDEX(Inputs!$C$19:$C$24,MIN(K$13-$C17+1,6))),0)</f>
        <v>0.32</v>
      </c>
      <c r="L18" s="17" t="n">
        <f aca="false">IF($C17&lt;=L$13,IF(L$13-$C17+1&lt;=0,0,$C$6*INDEX(Inputs!$C$19:$C$24,MIN(L$13-$C17+1,6))),0)</f>
        <v>0.32</v>
      </c>
      <c r="M18" s="17" t="n">
        <f aca="false">IF($C17&lt;=M$13,IF(M$13-$C17+1&lt;=0,0,$C$6*INDEX(Inputs!$C$19:$C$24,MIN(M$13-$C17+1,6))),0)</f>
        <v>0.32</v>
      </c>
      <c r="N18" s="17" t="n">
        <f aca="false">IF($C17&lt;=N$13,IF(N$13-$C17+1&lt;=0,0,$C$6*INDEX(Inputs!$C$19:$C$24,MIN(N$13-$C17+1,6))),0)</f>
        <v>0.32</v>
      </c>
    </row>
    <row r="19" customFormat="false" ht="15" hidden="false" customHeight="false" outlineLevel="0" collapsed="false">
      <c r="B19" s="9" t="s">
        <v>76</v>
      </c>
      <c r="D19" s="25" t="n">
        <f aca="false">D17*D18</f>
        <v>0</v>
      </c>
      <c r="E19" s="25" t="n">
        <f aca="false">E17*E18</f>
        <v>1920</v>
      </c>
      <c r="F19" s="25" t="n">
        <f aca="false">F17*F18</f>
        <v>3520</v>
      </c>
      <c r="G19" s="25" t="n">
        <f aca="false">G17*G18</f>
        <v>4800</v>
      </c>
      <c r="H19" s="25" t="n">
        <f aca="false">H17*H18</f>
        <v>5600</v>
      </c>
      <c r="I19" s="25" t="n">
        <f aca="false">I17*I18</f>
        <v>6080</v>
      </c>
      <c r="J19" s="25" t="n">
        <f aca="false">J17*J18</f>
        <v>6400</v>
      </c>
      <c r="K19" s="25" t="n">
        <f aca="false">K17*K18</f>
        <v>6400</v>
      </c>
      <c r="L19" s="25" t="n">
        <f aca="false">L17*L18</f>
        <v>6400</v>
      </c>
      <c r="M19" s="25" t="n">
        <f aca="false">M17*M18</f>
        <v>6400</v>
      </c>
      <c r="N19" s="25" t="n">
        <f aca="false">N17*N18</f>
        <v>6400</v>
      </c>
    </row>
    <row r="20" customFormat="false" ht="15" hidden="false" customHeight="false" outlineLevel="0" collapsed="false">
      <c r="B20" s="9" t="s">
        <v>77</v>
      </c>
      <c r="C20" s="24" t="n">
        <f aca="false">2</f>
        <v>2</v>
      </c>
      <c r="D20" s="25" t="n">
        <f aca="false">IF($C20&lt;=D$13,Inputs!$C$9,0)</f>
        <v>0</v>
      </c>
      <c r="E20" s="25" t="n">
        <f aca="false">IF($C20&lt;=E$13,Inputs!$C$9,0)</f>
        <v>0</v>
      </c>
      <c r="F20" s="25" t="n">
        <f aca="false">IF($C20&lt;=F$13,Inputs!$C$9,0)</f>
        <v>20000</v>
      </c>
      <c r="G20" s="25" t="n">
        <f aca="false">IF($C20&lt;=G$13,Inputs!$C$9,0)</f>
        <v>20000</v>
      </c>
      <c r="H20" s="25" t="n">
        <f aca="false">IF($C20&lt;=H$13,Inputs!$C$9,0)</f>
        <v>20000</v>
      </c>
      <c r="I20" s="25" t="n">
        <f aca="false">IF($C20&lt;=I$13,Inputs!$C$9,0)</f>
        <v>20000</v>
      </c>
      <c r="J20" s="25" t="n">
        <f aca="false">IF($C20&lt;=J$13,Inputs!$C$9,0)</f>
        <v>20000</v>
      </c>
      <c r="K20" s="25" t="n">
        <f aca="false">IF($C20&lt;=K$13,Inputs!$C$9,0)</f>
        <v>20000</v>
      </c>
      <c r="L20" s="25" t="n">
        <f aca="false">IF($C20&lt;=L$13,Inputs!$C$9,0)</f>
        <v>20000</v>
      </c>
      <c r="M20" s="25" t="n">
        <f aca="false">IF($C20&lt;=M$13,Inputs!$C$9,0)</f>
        <v>20000</v>
      </c>
      <c r="N20" s="25" t="n">
        <f aca="false">IF($C20&lt;=N$13,Inputs!$C$9,0)</f>
        <v>20000</v>
      </c>
    </row>
    <row r="21" customFormat="false" ht="15" hidden="false" customHeight="false" outlineLevel="0" collapsed="false">
      <c r="B21" s="9" t="s">
        <v>78</v>
      </c>
      <c r="D21" s="17" t="n">
        <f aca="false">IF($C20&lt;=D$13,IF(D$13-$C20+1&lt;=0,0,$C$6*INDEX(Inputs!$C$19:$C$24,MIN(D$13-$C20+1,6))),0)</f>
        <v>0</v>
      </c>
      <c r="E21" s="17" t="n">
        <f aca="false">IF($C20&lt;=E$13,IF(E$13-$C20+1&lt;=0,0,$C$6*INDEX(Inputs!$C$19:$C$24,MIN(E$13-$C20+1,6))),0)</f>
        <v>0</v>
      </c>
      <c r="F21" s="17" t="n">
        <f aca="false">IF($C20&lt;=F$13,IF(F$13-$C20+1&lt;=0,0,$C$6*INDEX(Inputs!$C$19:$C$24,MIN(F$13-$C20+1,6))),0)</f>
        <v>0.096</v>
      </c>
      <c r="G21" s="17" t="n">
        <f aca="false">IF($C20&lt;=G$13,IF(G$13-$C20+1&lt;=0,0,$C$6*INDEX(Inputs!$C$19:$C$24,MIN(G$13-$C20+1,6))),0)</f>
        <v>0.176</v>
      </c>
      <c r="H21" s="17" t="n">
        <f aca="false">IF($C20&lt;=H$13,IF(H$13-$C20+1&lt;=0,0,$C$6*INDEX(Inputs!$C$19:$C$24,MIN(H$13-$C20+1,6))),0)</f>
        <v>0.24</v>
      </c>
      <c r="I21" s="17" t="n">
        <f aca="false">IF($C20&lt;=I$13,IF(I$13-$C20+1&lt;=0,0,$C$6*INDEX(Inputs!$C$19:$C$24,MIN(I$13-$C20+1,6))),0)</f>
        <v>0.28</v>
      </c>
      <c r="J21" s="17" t="n">
        <f aca="false">IF($C20&lt;=J$13,IF(J$13-$C20+1&lt;=0,0,$C$6*INDEX(Inputs!$C$19:$C$24,MIN(J$13-$C20+1,6))),0)</f>
        <v>0.304</v>
      </c>
      <c r="K21" s="17" t="n">
        <f aca="false">IF($C20&lt;=K$13,IF(K$13-$C20+1&lt;=0,0,$C$6*INDEX(Inputs!$C$19:$C$24,MIN(K$13-$C20+1,6))),0)</f>
        <v>0.32</v>
      </c>
      <c r="L21" s="17" t="n">
        <f aca="false">IF($C20&lt;=L$13,IF(L$13-$C20+1&lt;=0,0,$C$6*INDEX(Inputs!$C$19:$C$24,MIN(L$13-$C20+1,6))),0)</f>
        <v>0.32</v>
      </c>
      <c r="M21" s="17" t="n">
        <f aca="false">IF($C20&lt;=M$13,IF(M$13-$C20+1&lt;=0,0,$C$6*INDEX(Inputs!$C$19:$C$24,MIN(M$13-$C20+1,6))),0)</f>
        <v>0.32</v>
      </c>
      <c r="N21" s="17" t="n">
        <f aca="false">IF($C20&lt;=N$13,IF(N$13-$C20+1&lt;=0,0,$C$6*INDEX(Inputs!$C$19:$C$24,MIN(N$13-$C20+1,6))),0)</f>
        <v>0.32</v>
      </c>
    </row>
    <row r="22" customFormat="false" ht="15" hidden="false" customHeight="false" outlineLevel="0" collapsed="false">
      <c r="B22" s="9" t="s">
        <v>79</v>
      </c>
      <c r="D22" s="25" t="n">
        <f aca="false">D20*D21</f>
        <v>0</v>
      </c>
      <c r="E22" s="25" t="n">
        <f aca="false">E20*E21</f>
        <v>0</v>
      </c>
      <c r="F22" s="25" t="n">
        <f aca="false">F20*F21</f>
        <v>1920</v>
      </c>
      <c r="G22" s="25" t="n">
        <f aca="false">G20*G21</f>
        <v>3520</v>
      </c>
      <c r="H22" s="25" t="n">
        <f aca="false">H20*H21</f>
        <v>4800</v>
      </c>
      <c r="I22" s="25" t="n">
        <f aca="false">I20*I21</f>
        <v>5600</v>
      </c>
      <c r="J22" s="25" t="n">
        <f aca="false">J20*J21</f>
        <v>6080</v>
      </c>
      <c r="K22" s="25" t="n">
        <f aca="false">K20*K21</f>
        <v>6400</v>
      </c>
      <c r="L22" s="25" t="n">
        <f aca="false">L20*L21</f>
        <v>6400</v>
      </c>
      <c r="M22" s="25" t="n">
        <f aca="false">M20*M21</f>
        <v>6400</v>
      </c>
      <c r="N22" s="25" t="n">
        <f aca="false">N20*N21</f>
        <v>6400</v>
      </c>
    </row>
    <row r="23" customFormat="false" ht="15" hidden="false" customHeight="false" outlineLevel="0" collapsed="false">
      <c r="B23" s="9" t="s">
        <v>80</v>
      </c>
      <c r="C23" s="24" t="n">
        <f aca="false">3</f>
        <v>3</v>
      </c>
      <c r="D23" s="25" t="n">
        <f aca="false">IF($C23&lt;=D$13,Inputs!$C$10,0)</f>
        <v>0</v>
      </c>
      <c r="E23" s="25" t="n">
        <f aca="false">IF($C23&lt;=E$13,Inputs!$C$10,0)</f>
        <v>0</v>
      </c>
      <c r="F23" s="25" t="n">
        <f aca="false">IF($C23&lt;=F$13,Inputs!$C$10,0)</f>
        <v>0</v>
      </c>
      <c r="G23" s="25" t="n">
        <f aca="false">IF($C23&lt;=G$13,Inputs!$C$10,0)</f>
        <v>20000</v>
      </c>
      <c r="H23" s="25" t="n">
        <f aca="false">IF($C23&lt;=H$13,Inputs!$C$10,0)</f>
        <v>20000</v>
      </c>
      <c r="I23" s="25" t="n">
        <f aca="false">IF($C23&lt;=I$13,Inputs!$C$10,0)</f>
        <v>20000</v>
      </c>
      <c r="J23" s="25" t="n">
        <f aca="false">IF($C23&lt;=J$13,Inputs!$C$10,0)</f>
        <v>20000</v>
      </c>
      <c r="K23" s="25" t="n">
        <f aca="false">IF($C23&lt;=K$13,Inputs!$C$10,0)</f>
        <v>20000</v>
      </c>
      <c r="L23" s="25" t="n">
        <f aca="false">IF($C23&lt;=L$13,Inputs!$C$10,0)</f>
        <v>20000</v>
      </c>
      <c r="M23" s="25" t="n">
        <f aca="false">IF($C23&lt;=M$13,Inputs!$C$10,0)</f>
        <v>20000</v>
      </c>
      <c r="N23" s="25" t="n">
        <f aca="false">IF($C23&lt;=N$13,Inputs!$C$10,0)</f>
        <v>20000</v>
      </c>
    </row>
    <row r="24" customFormat="false" ht="15" hidden="false" customHeight="false" outlineLevel="0" collapsed="false">
      <c r="B24" s="9" t="s">
        <v>81</v>
      </c>
      <c r="D24" s="17" t="n">
        <f aca="false">IF($C23&lt;=D$13,IF(D$13-$C23+1&lt;=0,0,$C$6*INDEX(Inputs!$C$19:$C$24,MIN(D$13-$C23+1,6))),0)</f>
        <v>0</v>
      </c>
      <c r="E24" s="17" t="n">
        <f aca="false">IF($C23&lt;=E$13,IF(E$13-$C23+1&lt;=0,0,$C$6*INDEX(Inputs!$C$19:$C$24,MIN(E$13-$C23+1,6))),0)</f>
        <v>0</v>
      </c>
      <c r="F24" s="17" t="n">
        <f aca="false">IF($C23&lt;=F$13,IF(F$13-$C23+1&lt;=0,0,$C$6*INDEX(Inputs!$C$19:$C$24,MIN(F$13-$C23+1,6))),0)</f>
        <v>0</v>
      </c>
      <c r="G24" s="17" t="n">
        <f aca="false">IF($C23&lt;=G$13,IF(G$13-$C23+1&lt;=0,0,$C$6*INDEX(Inputs!$C$19:$C$24,MIN(G$13-$C23+1,6))),0)</f>
        <v>0.096</v>
      </c>
      <c r="H24" s="17" t="n">
        <f aca="false">IF($C23&lt;=H$13,IF(H$13-$C23+1&lt;=0,0,$C$6*INDEX(Inputs!$C$19:$C$24,MIN(H$13-$C23+1,6))),0)</f>
        <v>0.176</v>
      </c>
      <c r="I24" s="17" t="n">
        <f aca="false">IF($C23&lt;=I$13,IF(I$13-$C23+1&lt;=0,0,$C$6*INDEX(Inputs!$C$19:$C$24,MIN(I$13-$C23+1,6))),0)</f>
        <v>0.24</v>
      </c>
      <c r="J24" s="17" t="n">
        <f aca="false">IF($C23&lt;=J$13,IF(J$13-$C23+1&lt;=0,0,$C$6*INDEX(Inputs!$C$19:$C$24,MIN(J$13-$C23+1,6))),0)</f>
        <v>0.28</v>
      </c>
      <c r="K24" s="17" t="n">
        <f aca="false">IF($C23&lt;=K$13,IF(K$13-$C23+1&lt;=0,0,$C$6*INDEX(Inputs!$C$19:$C$24,MIN(K$13-$C23+1,6))),0)</f>
        <v>0.304</v>
      </c>
      <c r="L24" s="17" t="n">
        <f aca="false">IF($C23&lt;=L$13,IF(L$13-$C23+1&lt;=0,0,$C$6*INDEX(Inputs!$C$19:$C$24,MIN(L$13-$C23+1,6))),0)</f>
        <v>0.32</v>
      </c>
      <c r="M24" s="17" t="n">
        <f aca="false">IF($C23&lt;=M$13,IF(M$13-$C23+1&lt;=0,0,$C$6*INDEX(Inputs!$C$19:$C$24,MIN(M$13-$C23+1,6))),0)</f>
        <v>0.32</v>
      </c>
      <c r="N24" s="17" t="n">
        <f aca="false">IF($C23&lt;=N$13,IF(N$13-$C23+1&lt;=0,0,$C$6*INDEX(Inputs!$C$19:$C$24,MIN(N$13-$C23+1,6))),0)</f>
        <v>0.32</v>
      </c>
    </row>
    <row r="25" customFormat="false" ht="15" hidden="false" customHeight="false" outlineLevel="0" collapsed="false">
      <c r="B25" s="9" t="s">
        <v>82</v>
      </c>
      <c r="D25" s="25" t="n">
        <f aca="false">D23*D24</f>
        <v>0</v>
      </c>
      <c r="E25" s="25" t="n">
        <f aca="false">E23*E24</f>
        <v>0</v>
      </c>
      <c r="F25" s="25" t="n">
        <f aca="false">F23*F24</f>
        <v>0</v>
      </c>
      <c r="G25" s="25" t="n">
        <f aca="false">G23*G24</f>
        <v>1920</v>
      </c>
      <c r="H25" s="25" t="n">
        <f aca="false">H23*H24</f>
        <v>3520</v>
      </c>
      <c r="I25" s="25" t="n">
        <f aca="false">I23*I24</f>
        <v>4800</v>
      </c>
      <c r="J25" s="25" t="n">
        <f aca="false">J23*J24</f>
        <v>5600</v>
      </c>
      <c r="K25" s="25" t="n">
        <f aca="false">K23*K24</f>
        <v>6080</v>
      </c>
      <c r="L25" s="25" t="n">
        <f aca="false">L23*L24</f>
        <v>6400</v>
      </c>
      <c r="M25" s="25" t="n">
        <f aca="false">M23*M24</f>
        <v>6400</v>
      </c>
      <c r="N25" s="25" t="n">
        <f aca="false">N23*N24</f>
        <v>6400</v>
      </c>
    </row>
    <row r="27" customFormat="false" ht="15" hidden="false" customHeight="false" outlineLevel="0" collapsed="false">
      <c r="B27" s="22" t="s">
        <v>83</v>
      </c>
      <c r="C27" s="23"/>
      <c r="D27" s="23" t="n">
        <v>0</v>
      </c>
      <c r="E27" s="23" t="n">
        <v>1</v>
      </c>
      <c r="F27" s="23" t="n">
        <v>2</v>
      </c>
      <c r="G27" s="23" t="n">
        <v>3</v>
      </c>
      <c r="H27" s="23" t="n">
        <v>4</v>
      </c>
      <c r="I27" s="23" t="n">
        <v>5</v>
      </c>
      <c r="J27" s="23" t="n">
        <v>6</v>
      </c>
      <c r="K27" s="23" t="n">
        <v>7</v>
      </c>
      <c r="L27" s="23" t="n">
        <v>8</v>
      </c>
      <c r="M27" s="23" t="n">
        <v>9</v>
      </c>
      <c r="N27" s="23" t="n">
        <v>10</v>
      </c>
    </row>
    <row r="28" customFormat="false" ht="15" hidden="false" customHeight="false" outlineLevel="0" collapsed="false">
      <c r="B28" s="9" t="s">
        <v>84</v>
      </c>
      <c r="D28" s="25" t="n">
        <f aca="false">D14+D17+D20+D23</f>
        <v>60000</v>
      </c>
      <c r="E28" s="25" t="n">
        <f aca="false">E14+E17+E20+E23</f>
        <v>80000</v>
      </c>
      <c r="F28" s="25" t="n">
        <f aca="false">F14+F17+F20+F23</f>
        <v>100000</v>
      </c>
      <c r="G28" s="25" t="n">
        <f aca="false">G14+G17+G20+G23</f>
        <v>120000</v>
      </c>
      <c r="H28" s="25" t="n">
        <f aca="false">H14+H17+H20+H23</f>
        <v>120000</v>
      </c>
      <c r="I28" s="25" t="n">
        <f aca="false">I14+I17+I20+I23</f>
        <v>120000</v>
      </c>
      <c r="J28" s="25" t="n">
        <f aca="false">J14+J17+J20+J23</f>
        <v>120000</v>
      </c>
      <c r="K28" s="25" t="n">
        <f aca="false">K14+K17+K20+K23</f>
        <v>120000</v>
      </c>
      <c r="L28" s="25" t="n">
        <f aca="false">L14+L17+L20+L23</f>
        <v>120000</v>
      </c>
      <c r="M28" s="25" t="n">
        <f aca="false">M14+M17+M20+M23</f>
        <v>120000</v>
      </c>
      <c r="N28" s="25" t="n">
        <f aca="false">N14+N17+N20+N23</f>
        <v>120000</v>
      </c>
    </row>
    <row r="29" customFormat="false" ht="15" hidden="false" customHeight="false" outlineLevel="0" collapsed="false">
      <c r="B29" s="9" t="s">
        <v>85</v>
      </c>
      <c r="D29" s="25" t="n">
        <f aca="false">D16+D19+D22+D25</f>
        <v>14400</v>
      </c>
      <c r="E29" s="25" t="n">
        <f aca="false">E16+E19+E22+E25</f>
        <v>18720</v>
      </c>
      <c r="F29" s="25" t="n">
        <f aca="false">F16+F19+F22+F25</f>
        <v>23680</v>
      </c>
      <c r="G29" s="25" t="n">
        <f aca="false">G16+G19+G22+G25</f>
        <v>29440</v>
      </c>
      <c r="H29" s="25" t="n">
        <f aca="false">H16+H19+H22+H25</f>
        <v>33120</v>
      </c>
      <c r="I29" s="25" t="n">
        <f aca="false">I16+I19+I22+I25</f>
        <v>35680</v>
      </c>
      <c r="J29" s="25" t="n">
        <f aca="false">J16+J19+J22+J25</f>
        <v>37280</v>
      </c>
      <c r="K29" s="25" t="n">
        <f aca="false">K16+K19+K22+K25</f>
        <v>38080</v>
      </c>
      <c r="L29" s="25" t="n">
        <f aca="false">L16+L19+L22+L25</f>
        <v>38400</v>
      </c>
      <c r="M29" s="25" t="n">
        <f aca="false">M16+M19+M22+M25</f>
        <v>38400</v>
      </c>
      <c r="N29" s="25" t="n">
        <f aca="false">N16+N19+N22+N25</f>
        <v>38400</v>
      </c>
    </row>
    <row r="30" customFormat="false" ht="15" hidden="false" customHeight="false" outlineLevel="0" collapsed="false">
      <c r="B30" s="9" t="s">
        <v>86</v>
      </c>
      <c r="E30" s="25" t="n">
        <f aca="false">E28-D28</f>
        <v>20000</v>
      </c>
      <c r="F30" s="25" t="n">
        <f aca="false">F28-E28</f>
        <v>20000</v>
      </c>
      <c r="G30" s="25" t="n">
        <f aca="false">G28-F28</f>
        <v>20000</v>
      </c>
      <c r="H30" s="25" t="n">
        <f aca="false">H28-G28</f>
        <v>0</v>
      </c>
      <c r="I30" s="25" t="n">
        <f aca="false">I28-H28</f>
        <v>0</v>
      </c>
      <c r="J30" s="25" t="n">
        <f aca="false">J28-I28</f>
        <v>0</v>
      </c>
      <c r="K30" s="25" t="n">
        <f aca="false">K28-J28</f>
        <v>0</v>
      </c>
      <c r="L30" s="25" t="n">
        <f aca="false">L28-K28</f>
        <v>0</v>
      </c>
      <c r="M30" s="25" t="n">
        <f aca="false">M28-L28</f>
        <v>0</v>
      </c>
      <c r="N30" s="25" t="n">
        <f aca="false">N28-M28</f>
        <v>0</v>
      </c>
    </row>
    <row r="31" customFormat="false" ht="15" hidden="false" customHeight="false" outlineLevel="0" collapsed="false">
      <c r="B31" s="9" t="s">
        <v>87</v>
      </c>
      <c r="E31" s="25" t="n">
        <f aca="false">(E28+D28)/2</f>
        <v>70000</v>
      </c>
      <c r="F31" s="25" t="n">
        <f aca="false">(F28+E28)/2</f>
        <v>90000</v>
      </c>
      <c r="G31" s="25" t="n">
        <f aca="false">(G28+F28)/2</f>
        <v>110000</v>
      </c>
      <c r="H31" s="25" t="n">
        <f aca="false">(H28+G28)/2</f>
        <v>120000</v>
      </c>
      <c r="I31" s="25" t="n">
        <f aca="false">(I28+H28)/2</f>
        <v>120000</v>
      </c>
      <c r="J31" s="25" t="n">
        <f aca="false">(J28+I28)/2</f>
        <v>120000</v>
      </c>
      <c r="K31" s="25" t="n">
        <f aca="false">(K28+J28)/2</f>
        <v>120000</v>
      </c>
      <c r="L31" s="25" t="n">
        <f aca="false">(L28+K28)/2</f>
        <v>120000</v>
      </c>
      <c r="M31" s="25" t="n">
        <f aca="false">(M28+L28)/2</f>
        <v>120000</v>
      </c>
      <c r="N31" s="25" t="n">
        <f aca="false">(N28+M28)/2</f>
        <v>120000</v>
      </c>
    </row>
    <row r="32" customFormat="false" ht="15" hidden="false" customHeight="false" outlineLevel="0" collapsed="false">
      <c r="B32" s="9" t="s">
        <v>88</v>
      </c>
      <c r="E32" s="25" t="n">
        <f aca="false">(E29+D29)/2</f>
        <v>16560</v>
      </c>
      <c r="F32" s="25" t="n">
        <f aca="false">(F29+E29)/2</f>
        <v>21200</v>
      </c>
      <c r="G32" s="25" t="n">
        <f aca="false">(G29+F29)/2</f>
        <v>26560</v>
      </c>
      <c r="H32" s="25" t="n">
        <f aca="false">(H29+G29)/2</f>
        <v>31280</v>
      </c>
      <c r="I32" s="25" t="n">
        <f aca="false">(I29+H29)/2</f>
        <v>34400</v>
      </c>
      <c r="J32" s="25" t="n">
        <f aca="false">(J29+I29)/2</f>
        <v>36480</v>
      </c>
      <c r="K32" s="25" t="n">
        <f aca="false">(K29+J29)/2</f>
        <v>37680</v>
      </c>
      <c r="L32" s="25" t="n">
        <f aca="false">(L29+K29)/2</f>
        <v>38240</v>
      </c>
      <c r="M32" s="25" t="n">
        <f aca="false">(M29+L29)/2</f>
        <v>38400</v>
      </c>
      <c r="N32" s="25" t="n">
        <f aca="false">(N29+M29)/2</f>
        <v>38400</v>
      </c>
    </row>
    <row r="33" customFormat="false" ht="15" hidden="false" customHeight="false" outlineLevel="0" collapsed="false">
      <c r="B33" s="9" t="s">
        <v>89</v>
      </c>
      <c r="E33" s="17" t="n">
        <f aca="false">E29/E28</f>
        <v>0.234</v>
      </c>
      <c r="F33" s="17" t="n">
        <f aca="false">F29/F28</f>
        <v>0.2368</v>
      </c>
      <c r="G33" s="17" t="n">
        <f aca="false">G29/G28</f>
        <v>0.245333333333333</v>
      </c>
      <c r="H33" s="17" t="n">
        <f aca="false">H29/H28</f>
        <v>0.276</v>
      </c>
      <c r="I33" s="17" t="n">
        <f aca="false">I29/I28</f>
        <v>0.297333333333333</v>
      </c>
      <c r="J33" s="17" t="n">
        <f aca="false">J29/J28</f>
        <v>0.310666666666667</v>
      </c>
      <c r="K33" s="17" t="n">
        <f aca="false">K29/K28</f>
        <v>0.317333333333333</v>
      </c>
      <c r="L33" s="17" t="n">
        <f aca="false">L29/L28</f>
        <v>0.32</v>
      </c>
      <c r="M33" s="17" t="n">
        <f aca="false">M29/M28</f>
        <v>0.32</v>
      </c>
      <c r="N33" s="17" t="n">
        <f aca="false">N29/N28</f>
        <v>0.32</v>
      </c>
    </row>
    <row r="34" customFormat="false" ht="15" hidden="false" customHeight="false" outlineLevel="0" collapsed="false">
      <c r="B34" s="9" t="s">
        <v>90</v>
      </c>
      <c r="E34" s="18" t="n">
        <f aca="false">$C$7*(1+Inputs!$C$26)^(E$13-1)</f>
        <v>70</v>
      </c>
      <c r="F34" s="18" t="n">
        <f aca="false">$C$7*(1+Inputs!$C$26)^(F$13-1)</f>
        <v>71.4</v>
      </c>
      <c r="G34" s="18" t="n">
        <f aca="false">$C$7*(1+Inputs!$C$26)^(G$13-1)</f>
        <v>72.828</v>
      </c>
      <c r="H34" s="18" t="n">
        <f aca="false">$C$7*(1+Inputs!$C$26)^(H$13-1)</f>
        <v>74.28456</v>
      </c>
      <c r="I34" s="18" t="n">
        <f aca="false">$C$7*(1+Inputs!$C$26)^(I$13-1)</f>
        <v>75.7702512</v>
      </c>
      <c r="J34" s="18" t="n">
        <f aca="false">$C$7*(1+Inputs!$C$26)^(J$13-1)</f>
        <v>77.285656224</v>
      </c>
      <c r="K34" s="18" t="n">
        <f aca="false">$C$7*(1+Inputs!$C$26)^(K$13-1)</f>
        <v>78.83136934848</v>
      </c>
      <c r="L34" s="18" t="n">
        <f aca="false">$C$7*(1+Inputs!$C$26)^(L$13-1)</f>
        <v>80.4079967354496</v>
      </c>
      <c r="M34" s="18" t="n">
        <f aca="false">$C$7*(1+Inputs!$C$26)^(M$13-1)</f>
        <v>82.0161566701586</v>
      </c>
      <c r="N34" s="18" t="n">
        <f aca="false">$C$7*(1+Inputs!$C$26)^(N$13-1)</f>
        <v>83.6564798035618</v>
      </c>
    </row>
    <row r="35" customFormat="false" ht="15" hidden="false" customHeight="false" outlineLevel="0" collapsed="false">
      <c r="B35" s="9" t="s">
        <v>91</v>
      </c>
      <c r="E35" s="18" t="n">
        <f aca="false">E32*E34*12/1000000</f>
        <v>13.9104</v>
      </c>
      <c r="F35" s="18" t="n">
        <f aca="false">F32*F34*12/1000000</f>
        <v>18.16416</v>
      </c>
      <c r="G35" s="18" t="n">
        <f aca="false">G32*G34*12/1000000</f>
        <v>23.21174016</v>
      </c>
      <c r="H35" s="18" t="n">
        <f aca="false">H32*H34*12/1000000</f>
        <v>27.8834524416</v>
      </c>
      <c r="I35" s="18" t="n">
        <f aca="false">I32*I34*12/1000000</f>
        <v>31.27795969536</v>
      </c>
      <c r="J35" s="18" t="n">
        <f aca="false">J32*J34*12/1000000</f>
        <v>33.8325688686182</v>
      </c>
      <c r="K35" s="18" t="n">
        <f aca="false">K32*K34*12/1000000</f>
        <v>35.6443919646087</v>
      </c>
      <c r="L35" s="18" t="n">
        <f aca="false">L32*L34*12/1000000</f>
        <v>36.8976215419631</v>
      </c>
      <c r="M35" s="18" t="n">
        <f aca="false">M32*M34*12/1000000</f>
        <v>37.7930449936091</v>
      </c>
      <c r="N35" s="18" t="n">
        <f aca="false">N32*N34*12/1000000</f>
        <v>38.5489058934813</v>
      </c>
    </row>
    <row r="36" customFormat="false" ht="15" hidden="false" customHeight="false" outlineLevel="0" collapsed="false">
      <c r="B36" s="9" t="s">
        <v>92</v>
      </c>
      <c r="E36" s="18" t="n">
        <f aca="false">E32*$C$8*(1+Inputs!$C$31)^(E$13-1)*12/1000000</f>
        <v>3.57696</v>
      </c>
      <c r="F36" s="18" t="n">
        <f aca="false">F32*$C$8*(1+Inputs!$C$31)^(F$13-1)*12/1000000</f>
        <v>4.69368</v>
      </c>
      <c r="G36" s="18" t="n">
        <f aca="false">G32*$C$8*(1+Inputs!$C$31)^(G$13-1)*12/1000000</f>
        <v>6.0273936</v>
      </c>
      <c r="H36" s="18" t="n">
        <f aca="false">H32*$C$8*(1+Inputs!$C$31)^(H$13-1)*12/1000000</f>
        <v>7.27598997</v>
      </c>
      <c r="I36" s="18" t="n">
        <f aca="false">I32*$C$8*(1+Inputs!$C$31)^(I$13-1)*12/1000000</f>
        <v>8.2017713025</v>
      </c>
      <c r="J36" s="18" t="n">
        <f aca="false">J32*$C$8*(1+Inputs!$C$31)^(J$13-1)*12/1000000</f>
        <v>8.91513466694999</v>
      </c>
      <c r="K36" s="18" t="n">
        <f aca="false">K32*$C$8*(1+Inputs!$C$31)^(K$13-1)*12/1000000</f>
        <v>9.43860556762453</v>
      </c>
      <c r="L36" s="18" t="n">
        <f aca="false">L32*$C$8*(1+Inputs!$C$31)^(L$13-1)*12/1000000</f>
        <v>9.81835413557885</v>
      </c>
      <c r="M36" s="18" t="n">
        <f aca="false">M32*$C$8*(1+Inputs!$C$31)^(M$13-1)*12/1000000</f>
        <v>10.1059209931063</v>
      </c>
      <c r="N36" s="18" t="n">
        <f aca="false">N32*$C$8*(1+Inputs!$C$31)^(N$13-1)*12/1000000</f>
        <v>10.3585690179339</v>
      </c>
    </row>
    <row r="37" customFormat="false" ht="15" hidden="false" customHeight="false" outlineLevel="0" collapsed="false">
      <c r="B37" s="9" t="s">
        <v>93</v>
      </c>
      <c r="E37" s="18" t="n">
        <f aca="false">E31*Inputs!$C$29*(1+Inputs!$C$31)^(E$13-1)*12/1000000</f>
        <v>2.52</v>
      </c>
      <c r="F37" s="18" t="n">
        <f aca="false">F31*Inputs!$C$29*(1+Inputs!$C$31)^(F$13-1)*12/1000000</f>
        <v>3.321</v>
      </c>
      <c r="G37" s="18" t="n">
        <f aca="false">G31*Inputs!$C$29*(1+Inputs!$C$31)^(G$13-1)*12/1000000</f>
        <v>4.160475</v>
      </c>
      <c r="H37" s="18" t="n">
        <f aca="false">H31*Inputs!$C$29*(1+Inputs!$C$31)^(H$13-1)*12/1000000</f>
        <v>4.6521675</v>
      </c>
      <c r="I37" s="18" t="n">
        <f aca="false">I31*Inputs!$C$29*(1+Inputs!$C$31)^(I$13-1)*12/1000000</f>
        <v>4.7684716875</v>
      </c>
      <c r="J37" s="18" t="n">
        <f aca="false">J31*Inputs!$C$29*(1+Inputs!$C$31)^(J$13-1)*12/1000000</f>
        <v>4.8876834796875</v>
      </c>
      <c r="K37" s="18" t="n">
        <f aca="false">K31*Inputs!$C$29*(1+Inputs!$C$31)^(K$13-1)*12/1000000</f>
        <v>5.00987556667969</v>
      </c>
      <c r="L37" s="18" t="n">
        <f aca="false">L31*Inputs!$C$29*(1+Inputs!$C$31)^(L$13-1)*12/1000000</f>
        <v>5.13512245584668</v>
      </c>
      <c r="M37" s="18" t="n">
        <f aca="false">M31*Inputs!$C$29*(1+Inputs!$C$31)^(M$13-1)*12/1000000</f>
        <v>5.26350051724284</v>
      </c>
      <c r="N37" s="18" t="n">
        <f aca="false">N31*Inputs!$C$29*(1+Inputs!$C$31)^(N$13-1)*12/1000000</f>
        <v>5.39508803017391</v>
      </c>
    </row>
    <row r="38" customFormat="false" ht="15" hidden="false" customHeight="false" outlineLevel="0" collapsed="false">
      <c r="B38" s="9" t="s">
        <v>94</v>
      </c>
      <c r="E38" s="18" t="n">
        <f aca="false">$C$9*(1+Inputs!$C$32)^(E$13-1)</f>
        <v>4</v>
      </c>
      <c r="F38" s="18" t="n">
        <f aca="false">$C$9*(1+Inputs!$C$32)^(F$13-1)</f>
        <v>4.12</v>
      </c>
      <c r="G38" s="18" t="n">
        <f aca="false">$C$9*(1+Inputs!$C$32)^(G$13-1)</f>
        <v>4.2436</v>
      </c>
      <c r="H38" s="18" t="n">
        <f aca="false">$C$9*(1+Inputs!$C$32)^(H$13-1)</f>
        <v>4.370908</v>
      </c>
      <c r="I38" s="18" t="n">
        <f aca="false">$C$9*(1+Inputs!$C$32)^(I$13-1)</f>
        <v>4.50203524</v>
      </c>
      <c r="J38" s="18" t="n">
        <f aca="false">$C$9*(1+Inputs!$C$32)^(J$13-1)</f>
        <v>4.6370962972</v>
      </c>
      <c r="K38" s="18" t="n">
        <f aca="false">$C$9*(1+Inputs!$C$32)^(K$13-1)</f>
        <v>4.776209186116</v>
      </c>
      <c r="L38" s="18" t="n">
        <f aca="false">$C$9*(1+Inputs!$C$32)^(L$13-1)</f>
        <v>4.91949546169948</v>
      </c>
      <c r="M38" s="18" t="n">
        <f aca="false">$C$9*(1+Inputs!$C$32)^(M$13-1)</f>
        <v>5.06708032555047</v>
      </c>
      <c r="N38" s="18" t="n">
        <f aca="false">$C$9*(1+Inputs!$C$32)^(N$13-1)</f>
        <v>5.21909273531698</v>
      </c>
    </row>
    <row r="39" customFormat="false" ht="15" hidden="false" customHeight="false" outlineLevel="0" collapsed="false">
      <c r="B39" s="26" t="s">
        <v>95</v>
      </c>
      <c r="E39" s="27" t="n">
        <f aca="false">E35-E36-E37-E38</f>
        <v>3.81344</v>
      </c>
      <c r="F39" s="27" t="n">
        <f aca="false">F35-F36-F37-F38</f>
        <v>6.02948</v>
      </c>
      <c r="G39" s="27" t="n">
        <f aca="false">G35-G36-G37-G38</f>
        <v>8.78027156000001</v>
      </c>
      <c r="H39" s="27" t="n">
        <f aca="false">H35-H36-H37-H38</f>
        <v>11.5843869716</v>
      </c>
      <c r="I39" s="27" t="n">
        <f aca="false">I35-I36-I37-I38</f>
        <v>13.80568146536</v>
      </c>
      <c r="J39" s="27" t="n">
        <f aca="false">J35-J36-J37-J38</f>
        <v>15.3926544247808</v>
      </c>
      <c r="K39" s="27" t="n">
        <f aca="false">K35-K36-K37-K38</f>
        <v>16.4197016441885</v>
      </c>
      <c r="L39" s="27" t="n">
        <f aca="false">L35-L36-L37-L38</f>
        <v>17.0246494888381</v>
      </c>
      <c r="M39" s="27" t="n">
        <f aca="false">M35-M36-M37-M38</f>
        <v>17.3565431577095</v>
      </c>
      <c r="N39" s="27" t="n">
        <f aca="false">N35-N36-N37-N38</f>
        <v>17.5761561100565</v>
      </c>
    </row>
    <row r="40" customFormat="false" ht="15" hidden="false" customHeight="false" outlineLevel="0" collapsed="false">
      <c r="B40" s="9" t="s">
        <v>96</v>
      </c>
      <c r="E40" s="25" t="n">
        <f aca="false">E29-D29</f>
        <v>4320</v>
      </c>
      <c r="F40" s="25" t="n">
        <f aca="false">F29-E29</f>
        <v>4960</v>
      </c>
      <c r="G40" s="25" t="n">
        <f aca="false">G29-F29</f>
        <v>5760</v>
      </c>
      <c r="H40" s="25" t="n">
        <f aca="false">H29-G29</f>
        <v>3680</v>
      </c>
      <c r="I40" s="25" t="n">
        <f aca="false">I29-H29</f>
        <v>2560</v>
      </c>
      <c r="J40" s="25" t="n">
        <f aca="false">J29-I29</f>
        <v>1600</v>
      </c>
      <c r="K40" s="25" t="n">
        <f aca="false">K29-J29</f>
        <v>800</v>
      </c>
      <c r="L40" s="25" t="n">
        <f aca="false">L29-K29</f>
        <v>320</v>
      </c>
      <c r="M40" s="25" t="n">
        <f aca="false">M29-L29</f>
        <v>0</v>
      </c>
      <c r="N40" s="25" t="n">
        <f aca="false">N29-M29</f>
        <v>0</v>
      </c>
    </row>
    <row r="41" customFormat="false" ht="15" hidden="false" customHeight="false" outlineLevel="0" collapsed="false">
      <c r="B41" s="9" t="s">
        <v>97</v>
      </c>
      <c r="E41" s="25" t="n">
        <f aca="false">E32*$C$10*12</f>
        <v>2583.36</v>
      </c>
      <c r="F41" s="25" t="n">
        <f aca="false">F32*$C$10*12</f>
        <v>3307.2</v>
      </c>
      <c r="G41" s="25" t="n">
        <f aca="false">G32*$C$10*12</f>
        <v>4143.36</v>
      </c>
      <c r="H41" s="25" t="n">
        <f aca="false">H32*$C$10*12</f>
        <v>4879.68</v>
      </c>
      <c r="I41" s="25" t="n">
        <f aca="false">I32*$C$10*12</f>
        <v>5366.4</v>
      </c>
      <c r="J41" s="25" t="n">
        <f aca="false">J32*$C$10*12</f>
        <v>5690.88</v>
      </c>
      <c r="K41" s="25" t="n">
        <f aca="false">K32*$C$10*12</f>
        <v>5878.08</v>
      </c>
      <c r="L41" s="25" t="n">
        <f aca="false">L32*$C$10*12</f>
        <v>5965.44</v>
      </c>
      <c r="M41" s="25" t="n">
        <f aca="false">M32*$C$10*12</f>
        <v>5990.4</v>
      </c>
      <c r="N41" s="25" t="n">
        <f aca="false">N32*$C$10*12</f>
        <v>5990.4</v>
      </c>
    </row>
    <row r="42" customFormat="false" ht="15" hidden="false" customHeight="false" outlineLevel="0" collapsed="false">
      <c r="B42" s="9" t="s">
        <v>98</v>
      </c>
      <c r="E42" s="25" t="n">
        <f aca="false">E40+E41</f>
        <v>6903.36</v>
      </c>
      <c r="F42" s="25" t="n">
        <f aca="false">F40+F41</f>
        <v>8267.2</v>
      </c>
      <c r="G42" s="25" t="n">
        <f aca="false">G40+G41</f>
        <v>9903.36</v>
      </c>
      <c r="H42" s="25" t="n">
        <f aca="false">H40+H41</f>
        <v>8559.68</v>
      </c>
      <c r="I42" s="25" t="n">
        <f aca="false">I40+I41</f>
        <v>7926.4</v>
      </c>
      <c r="J42" s="25" t="n">
        <f aca="false">J40+J41</f>
        <v>7290.88</v>
      </c>
      <c r="K42" s="25" t="n">
        <f aca="false">K40+K41</f>
        <v>6678.08</v>
      </c>
      <c r="L42" s="25" t="n">
        <f aca="false">L40+L41</f>
        <v>6285.44</v>
      </c>
      <c r="M42" s="25" t="n">
        <f aca="false">M40+M41</f>
        <v>5990.4</v>
      </c>
      <c r="N42" s="25" t="n">
        <f aca="false">N40+N41</f>
        <v>5990.4</v>
      </c>
    </row>
    <row r="43" customFormat="false" ht="15" hidden="false" customHeight="false" outlineLevel="0" collapsed="false">
      <c r="B43" s="9" t="s">
        <v>99</v>
      </c>
      <c r="E43" s="28" t="n">
        <f aca="false">(1+Inputs!$C$12)^(E$13-1)</f>
        <v>1</v>
      </c>
      <c r="F43" s="28" t="n">
        <f aca="false">(1+Inputs!$C$12)^(F$13-1)</f>
        <v>1.03</v>
      </c>
      <c r="G43" s="28" t="n">
        <f aca="false">(1+Inputs!$C$12)^(G$13-1)</f>
        <v>1.0609</v>
      </c>
      <c r="H43" s="28" t="n">
        <f aca="false">(1+Inputs!$C$12)^(H$13-1)</f>
        <v>1.092727</v>
      </c>
      <c r="I43" s="28" t="n">
        <f aca="false">(1+Inputs!$C$12)^(I$13-1)</f>
        <v>1.12550881</v>
      </c>
      <c r="J43" s="28" t="n">
        <f aca="false">(1+Inputs!$C$12)^(J$13-1)</f>
        <v>1.1592740743</v>
      </c>
      <c r="K43" s="28" t="n">
        <f aca="false">(1+Inputs!$C$12)^(K$13-1)</f>
        <v>1.194052296529</v>
      </c>
      <c r="L43" s="28" t="n">
        <f aca="false">(1+Inputs!$C$12)^(L$13-1)</f>
        <v>1.22987386542487</v>
      </c>
      <c r="M43" s="28" t="n">
        <f aca="false">(1+Inputs!$C$12)^(M$13-1)</f>
        <v>1.26677008138762</v>
      </c>
      <c r="N43" s="28" t="n">
        <f aca="false">(1+Inputs!$C$12)^(N$13-1)</f>
        <v>1.30477318382925</v>
      </c>
    </row>
    <row r="44" customFormat="false" ht="15" hidden="false" customHeight="false" outlineLevel="0" collapsed="false">
      <c r="B44" s="9" t="s">
        <v>100</v>
      </c>
      <c r="E44" s="18" t="n">
        <f aca="false">E30*$C$11*E43/1000000</f>
        <v>23</v>
      </c>
      <c r="F44" s="18" t="n">
        <f aca="false">F30*$C$11*F43/1000000</f>
        <v>23.69</v>
      </c>
      <c r="G44" s="18" t="n">
        <f aca="false">G30*$C$11*G43/1000000</f>
        <v>24.4007</v>
      </c>
      <c r="H44" s="18" t="n">
        <f aca="false">H30*$C$11*H43/1000000</f>
        <v>0</v>
      </c>
      <c r="I44" s="18" t="n">
        <f aca="false">I30*$C$11*I43/1000000</f>
        <v>0</v>
      </c>
      <c r="J44" s="18" t="n">
        <f aca="false">J30*$C$11*J43/1000000</f>
        <v>0</v>
      </c>
      <c r="K44" s="18" t="n">
        <f aca="false">K30*$C$11*K43/1000000</f>
        <v>0</v>
      </c>
      <c r="L44" s="18" t="n">
        <f aca="false">L30*$C$11*L43/1000000</f>
        <v>0</v>
      </c>
      <c r="M44" s="18" t="n">
        <f aca="false">M30*$C$11*M43/1000000</f>
        <v>0</v>
      </c>
      <c r="N44" s="18" t="n">
        <f aca="false">N30*$C$11*N43/1000000</f>
        <v>0</v>
      </c>
    </row>
    <row r="45" customFormat="false" ht="15" hidden="false" customHeight="false" outlineLevel="0" collapsed="false">
      <c r="B45" s="9" t="s">
        <v>101</v>
      </c>
      <c r="E45" s="18" t="n">
        <f aca="false">(MAX(E40,0)*Inputs!$C$13+E41*Inputs!$C$14)*E43/1000000</f>
        <v>3.540672</v>
      </c>
      <c r="F45" s="18" t="n">
        <f aca="false">(MAX(F40,0)*Inputs!$C$13+F41*Inputs!$C$14)*F43/1000000</f>
        <v>4.2574432</v>
      </c>
      <c r="G45" s="18" t="n">
        <f aca="false">(MAX(G40,0)*Inputs!$C$13+G41*Inputs!$C$14)*G43/1000000</f>
        <v>5.1566869248</v>
      </c>
      <c r="H45" s="18" t="n">
        <f aca="false">(MAX(H40,0)*Inputs!$C$13+H41*Inputs!$C$14)*H43/1000000</f>
        <v>3.881296369472</v>
      </c>
      <c r="I45" s="18" t="n">
        <f aca="false">(MAX(I40,0)*Inputs!$C$13+I41*Inputs!$C$14)*I43/1000000</f>
        <v>3.2248978831168</v>
      </c>
      <c r="J45" s="18" t="n">
        <f aca="false">(MAX(J40,0)*Inputs!$C$13+J41*Inputs!$C$14)*J43/1000000</f>
        <v>2.61784489200648</v>
      </c>
      <c r="K45" s="18" t="n">
        <f aca="false">(MAX(K40,0)*Inputs!$C$13+K41*Inputs!$C$14)*K43/1000000</f>
        <v>2.07241627069248</v>
      </c>
      <c r="L45" s="18" t="n">
        <f aca="false">(MAX(L40,0)*Inputs!$C$13+L41*Inputs!$C$14)*L43/1000000</f>
        <v>1.7428394962072</v>
      </c>
      <c r="M45" s="18" t="n">
        <f aca="false">(MAX(M40,0)*Inputs!$C$13+M41*Inputs!$C$14)*M43/1000000</f>
        <v>1.51769189910888</v>
      </c>
      <c r="N45" s="18" t="n">
        <f aca="false">(MAX(N40,0)*Inputs!$C$13+N41*Inputs!$C$14)*N43/1000000</f>
        <v>1.56322265608214</v>
      </c>
    </row>
    <row r="46" customFormat="false" ht="15" hidden="false" customHeight="false" outlineLevel="0" collapsed="false">
      <c r="B46" s="9" t="s">
        <v>102</v>
      </c>
      <c r="E46" s="18" t="n">
        <f aca="false">E28*Inputs!$C$15*E43/1000000</f>
        <v>1.2</v>
      </c>
      <c r="F46" s="18" t="n">
        <f aca="false">F28*Inputs!$C$15*F43/1000000</f>
        <v>1.545</v>
      </c>
      <c r="G46" s="18" t="n">
        <f aca="false">G28*Inputs!$C$15*G43/1000000</f>
        <v>1.90962</v>
      </c>
      <c r="H46" s="18" t="n">
        <f aca="false">H28*Inputs!$C$15*H43/1000000</f>
        <v>1.9669086</v>
      </c>
      <c r="I46" s="18" t="n">
        <f aca="false">I28*Inputs!$C$15*I43/1000000</f>
        <v>2.025915858</v>
      </c>
      <c r="J46" s="18" t="n">
        <f aca="false">J28*Inputs!$C$15*J43/1000000</f>
        <v>2.08669333374</v>
      </c>
      <c r="K46" s="18" t="n">
        <f aca="false">K28*Inputs!$C$15*K43/1000000</f>
        <v>2.1492941337522</v>
      </c>
      <c r="L46" s="18" t="n">
        <f aca="false">L28*Inputs!$C$15*L43/1000000</f>
        <v>2.21377295776477</v>
      </c>
      <c r="M46" s="18" t="n">
        <f aca="false">M28*Inputs!$C$15*M43/1000000</f>
        <v>2.28018614649771</v>
      </c>
      <c r="N46" s="18" t="n">
        <f aca="false">N28*Inputs!$C$15*N43/1000000</f>
        <v>2.34859173089264</v>
      </c>
    </row>
    <row r="47" customFormat="false" ht="15" hidden="false" customHeight="false" outlineLevel="0" collapsed="false">
      <c r="B47" s="26" t="s">
        <v>103</v>
      </c>
      <c r="E47" s="27" t="n">
        <f aca="false">E39-E44-E45-E46</f>
        <v>-23.927232</v>
      </c>
      <c r="F47" s="27" t="n">
        <f aca="false">F39-F44-F45-F46</f>
        <v>-23.4629632</v>
      </c>
      <c r="G47" s="27" t="n">
        <f aca="false">G39-G44-G45-G46</f>
        <v>-22.6867353648</v>
      </c>
      <c r="H47" s="27" t="n">
        <f aca="false">H39-H44-H45-H46</f>
        <v>5.73618200212801</v>
      </c>
      <c r="I47" s="27" t="n">
        <f aca="false">I39-I44-I45-I46</f>
        <v>8.55486772424321</v>
      </c>
      <c r="J47" s="27" t="n">
        <f aca="false">J39-J44-J45-J46</f>
        <v>10.6881161990343</v>
      </c>
      <c r="K47" s="27" t="n">
        <f aca="false">K39-K44-K45-K46</f>
        <v>12.1979912397438</v>
      </c>
      <c r="L47" s="27" t="n">
        <f aca="false">L39-L44-L45-L46</f>
        <v>13.0680370348662</v>
      </c>
      <c r="M47" s="27" t="n">
        <f aca="false">M39-M44-M45-M46</f>
        <v>13.5586651121029</v>
      </c>
      <c r="N47" s="27" t="n">
        <f aca="false">N39-N44-N45-N46</f>
        <v>13.6643417230817</v>
      </c>
    </row>
    <row r="48" customFormat="false" ht="15" hidden="false" customHeight="false" outlineLevel="0" collapsed="false">
      <c r="B48" s="9" t="s">
        <v>104</v>
      </c>
      <c r="C48" s="18" t="n">
        <f aca="false">Inputs!$C$42*(1+Inputs!$C$43)</f>
        <v>132.6</v>
      </c>
    </row>
    <row r="49" customFormat="false" ht="15" hidden="false" customHeight="false" outlineLevel="0" collapsed="false">
      <c r="B49" s="26" t="s">
        <v>105</v>
      </c>
      <c r="C49" s="27" t="n">
        <f aca="false">N39*$C$12*(1-Inputs!$C$45)</f>
        <v>242.375192757679</v>
      </c>
    </row>
    <row r="50" customFormat="false" ht="15" hidden="false" customHeight="false" outlineLevel="0" collapsed="false">
      <c r="B50" s="26" t="s">
        <v>106</v>
      </c>
      <c r="D50" s="27" t="n">
        <f aca="false">-$C$48</f>
        <v>-132.6</v>
      </c>
      <c r="E50" s="27" t="n">
        <f aca="false">E47</f>
        <v>-23.927232</v>
      </c>
      <c r="F50" s="27" t="n">
        <f aca="false">F47</f>
        <v>-23.4629632</v>
      </c>
      <c r="G50" s="27" t="n">
        <f aca="false">G47</f>
        <v>-22.6867353648</v>
      </c>
      <c r="H50" s="27" t="n">
        <f aca="false">H47</f>
        <v>5.73618200212801</v>
      </c>
      <c r="I50" s="27" t="n">
        <f aca="false">I47</f>
        <v>8.55486772424321</v>
      </c>
      <c r="J50" s="27" t="n">
        <f aca="false">J47</f>
        <v>10.6881161990343</v>
      </c>
      <c r="K50" s="27" t="n">
        <f aca="false">K47</f>
        <v>12.1979912397438</v>
      </c>
      <c r="L50" s="27" t="n">
        <f aca="false">L47</f>
        <v>13.0680370348662</v>
      </c>
      <c r="M50" s="27" t="n">
        <f aca="false">M47</f>
        <v>13.5586651121029</v>
      </c>
      <c r="N50" s="27" t="n">
        <f aca="false">N47+$C$49</f>
        <v>256.03953448076</v>
      </c>
    </row>
    <row r="52" customFormat="false" ht="15" hidden="false" customHeight="false" outlineLevel="0" collapsed="false">
      <c r="B52" s="26" t="s">
        <v>107</v>
      </c>
      <c r="C52" s="29" t="n">
        <f aca="false">IRR(D50:N50,0.08)</f>
        <v>0.0540075189436646</v>
      </c>
    </row>
    <row r="53" customFormat="false" ht="15" hidden="false" customHeight="false" outlineLevel="0" collapsed="false">
      <c r="B53" s="9" t="s">
        <v>108</v>
      </c>
      <c r="C53" s="30" t="n">
        <f aca="false">SUMIF(D50:N50,"&gt;0")/-SUMIF(D50:N50,"&lt;0")</f>
        <v>1.57809471902683</v>
      </c>
    </row>
    <row r="54" customFormat="false" ht="15" hidden="false" customHeight="false" outlineLevel="0" collapsed="false">
      <c r="B54" s="9" t="s">
        <v>109</v>
      </c>
      <c r="C54" s="18" t="n">
        <f aca="false">SUM(E44:N44)</f>
        <v>71.0907</v>
      </c>
    </row>
    <row r="55" customFormat="false" ht="15" hidden="false" customHeight="false" outlineLevel="0" collapsed="false">
      <c r="B55" s="9" t="s">
        <v>110</v>
      </c>
      <c r="C55" s="18" t="n">
        <f aca="false">N39</f>
        <v>17.5761561100565</v>
      </c>
    </row>
    <row r="56" customFormat="false" ht="15" hidden="false" customHeight="false" outlineLevel="0" collapsed="false">
      <c r="B56" s="9" t="s">
        <v>111</v>
      </c>
      <c r="C56" s="17" t="n">
        <f aca="false">N33</f>
        <v>0.32</v>
      </c>
    </row>
    <row r="58" customFormat="false" ht="15" hidden="false" customHeight="false" outlineLevel="0" collapsed="false">
      <c r="B58" s="7" t="s">
        <v>151</v>
      </c>
      <c r="C58" s="8"/>
      <c r="D58" s="8"/>
      <c r="E58" s="8"/>
      <c r="F58" s="8"/>
      <c r="G58" s="8"/>
      <c r="H58" s="8"/>
      <c r="I58" s="8"/>
      <c r="J58" s="8"/>
      <c r="K58" s="8"/>
      <c r="L58" s="8"/>
      <c r="M58" s="8"/>
      <c r="N58" s="8"/>
    </row>
    <row r="59" customFormat="false" ht="15" hidden="false" customHeight="false" outlineLevel="0" collapsed="false">
      <c r="B59" s="9" t="s">
        <v>50</v>
      </c>
      <c r="C59" s="17" t="n">
        <f aca="false">Inputs!$C$18</f>
        <v>0.4</v>
      </c>
    </row>
    <row r="60" customFormat="false" ht="15" hidden="false" customHeight="false" outlineLevel="0" collapsed="false">
      <c r="B60" s="9" t="s">
        <v>64</v>
      </c>
      <c r="C60" s="18" t="n">
        <f aca="false">Inputs!$C$25</f>
        <v>70</v>
      </c>
    </row>
    <row r="61" customFormat="false" ht="15" hidden="false" customHeight="false" outlineLevel="0" collapsed="false">
      <c r="B61" s="9" t="s">
        <v>65</v>
      </c>
      <c r="C61" s="18" t="n">
        <f aca="false">Inputs!$C$28</f>
        <v>18</v>
      </c>
    </row>
    <row r="62" customFormat="false" ht="15" hidden="false" customHeight="false" outlineLevel="0" collapsed="false">
      <c r="B62" s="9" t="s">
        <v>66</v>
      </c>
      <c r="C62" s="18" t="n">
        <f aca="false">Inputs!$C$30</f>
        <v>4</v>
      </c>
    </row>
    <row r="63" customFormat="false" ht="15" hidden="false" customHeight="false" outlineLevel="0" collapsed="false">
      <c r="B63" s="9" t="s">
        <v>67</v>
      </c>
      <c r="C63" s="19" t="n">
        <f aca="false">Inputs!$C$27</f>
        <v>0.013</v>
      </c>
    </row>
    <row r="64" customFormat="false" ht="15" hidden="false" customHeight="false" outlineLevel="0" collapsed="false">
      <c r="B64" s="9" t="s">
        <v>68</v>
      </c>
      <c r="C64" s="20" t="n">
        <f aca="false">Inputs!$C$11</f>
        <v>1150</v>
      </c>
    </row>
    <row r="65" customFormat="false" ht="15" hidden="false" customHeight="false" outlineLevel="0" collapsed="false">
      <c r="B65" s="9" t="s">
        <v>57</v>
      </c>
      <c r="C65" s="32" t="n">
        <v>12</v>
      </c>
    </row>
    <row r="66" customFormat="false" ht="15" hidden="false" customHeight="false" outlineLevel="0" collapsed="false">
      <c r="B66" s="22" t="s">
        <v>69</v>
      </c>
      <c r="C66" s="23" t="s">
        <v>70</v>
      </c>
      <c r="D66" s="23" t="n">
        <v>0</v>
      </c>
      <c r="E66" s="23" t="n">
        <v>1</v>
      </c>
      <c r="F66" s="23" t="n">
        <v>2</v>
      </c>
      <c r="G66" s="23" t="n">
        <v>3</v>
      </c>
      <c r="H66" s="23" t="n">
        <v>4</v>
      </c>
      <c r="I66" s="23" t="n">
        <v>5</v>
      </c>
      <c r="J66" s="23" t="n">
        <v>6</v>
      </c>
      <c r="K66" s="23" t="n">
        <v>7</v>
      </c>
      <c r="L66" s="23" t="n">
        <v>8</v>
      </c>
      <c r="M66" s="23" t="n">
        <v>9</v>
      </c>
      <c r="N66" s="23" t="n">
        <v>10</v>
      </c>
    </row>
    <row r="67" customFormat="false" ht="15" hidden="false" customHeight="false" outlineLevel="0" collapsed="false">
      <c r="B67" s="9" t="s">
        <v>71</v>
      </c>
      <c r="C67" s="24" t="n">
        <f aca="false">1-Inputs!$C$7</f>
        <v>-2</v>
      </c>
      <c r="D67" s="25" t="n">
        <f aca="false">IF($C67&lt;=D$66,Inputs!$C$6,0)</f>
        <v>60000</v>
      </c>
      <c r="E67" s="25" t="n">
        <f aca="false">IF($C67&lt;=E$66,Inputs!$C$6,0)</f>
        <v>60000</v>
      </c>
      <c r="F67" s="25" t="n">
        <f aca="false">IF($C67&lt;=F$66,Inputs!$C$6,0)</f>
        <v>60000</v>
      </c>
      <c r="G67" s="25" t="n">
        <f aca="false">IF($C67&lt;=G$66,Inputs!$C$6,0)</f>
        <v>60000</v>
      </c>
      <c r="H67" s="25" t="n">
        <f aca="false">IF($C67&lt;=H$66,Inputs!$C$6,0)</f>
        <v>60000</v>
      </c>
      <c r="I67" s="25" t="n">
        <f aca="false">IF($C67&lt;=I$66,Inputs!$C$6,0)</f>
        <v>60000</v>
      </c>
      <c r="J67" s="25" t="n">
        <f aca="false">IF($C67&lt;=J$66,Inputs!$C$6,0)</f>
        <v>60000</v>
      </c>
      <c r="K67" s="25" t="n">
        <f aca="false">IF($C67&lt;=K$66,Inputs!$C$6,0)</f>
        <v>60000</v>
      </c>
      <c r="L67" s="25" t="n">
        <f aca="false">IF($C67&lt;=L$66,Inputs!$C$6,0)</f>
        <v>60000</v>
      </c>
      <c r="M67" s="25" t="n">
        <f aca="false">IF($C67&lt;=M$66,Inputs!$C$6,0)</f>
        <v>60000</v>
      </c>
      <c r="N67" s="25" t="n">
        <f aca="false">IF($C67&lt;=N$66,Inputs!$C$6,0)</f>
        <v>60000</v>
      </c>
    </row>
    <row r="68" customFormat="false" ht="15" hidden="false" customHeight="false" outlineLevel="0" collapsed="false">
      <c r="B68" s="9" t="s">
        <v>72</v>
      </c>
      <c r="D68" s="17" t="n">
        <f aca="false">IF($C67&lt;=D$66,IF(D$66-$C67+1&lt;=0,0,$C$59*INDEX(Inputs!$C$19:$C$24,MIN(D$66-$C67+1,6))),0)</f>
        <v>0.3</v>
      </c>
      <c r="E68" s="17" t="n">
        <f aca="false">IF($C67&lt;=E$66,IF(E$66-$C67+1&lt;=0,0,$C$59*INDEX(Inputs!$C$19:$C$24,MIN(E$66-$C67+1,6))),0)</f>
        <v>0.35</v>
      </c>
      <c r="F68" s="17" t="n">
        <f aca="false">IF($C67&lt;=F$66,IF(F$66-$C67+1&lt;=0,0,$C$59*INDEX(Inputs!$C$19:$C$24,MIN(F$66-$C67+1,6))),0)</f>
        <v>0.38</v>
      </c>
      <c r="G68" s="17" t="n">
        <f aca="false">IF($C67&lt;=G$66,IF(G$66-$C67+1&lt;=0,0,$C$59*INDEX(Inputs!$C$19:$C$24,MIN(G$66-$C67+1,6))),0)</f>
        <v>0.4</v>
      </c>
      <c r="H68" s="17" t="n">
        <f aca="false">IF($C67&lt;=H$66,IF(H$66-$C67+1&lt;=0,0,$C$59*INDEX(Inputs!$C$19:$C$24,MIN(H$66-$C67+1,6))),0)</f>
        <v>0.4</v>
      </c>
      <c r="I68" s="17" t="n">
        <f aca="false">IF($C67&lt;=I$66,IF(I$66-$C67+1&lt;=0,0,$C$59*INDEX(Inputs!$C$19:$C$24,MIN(I$66-$C67+1,6))),0)</f>
        <v>0.4</v>
      </c>
      <c r="J68" s="17" t="n">
        <f aca="false">IF($C67&lt;=J$66,IF(J$66-$C67+1&lt;=0,0,$C$59*INDEX(Inputs!$C$19:$C$24,MIN(J$66-$C67+1,6))),0)</f>
        <v>0.4</v>
      </c>
      <c r="K68" s="17" t="n">
        <f aca="false">IF($C67&lt;=K$66,IF(K$66-$C67+1&lt;=0,0,$C$59*INDEX(Inputs!$C$19:$C$24,MIN(K$66-$C67+1,6))),0)</f>
        <v>0.4</v>
      </c>
      <c r="L68" s="17" t="n">
        <f aca="false">IF($C67&lt;=L$66,IF(L$66-$C67+1&lt;=0,0,$C$59*INDEX(Inputs!$C$19:$C$24,MIN(L$66-$C67+1,6))),0)</f>
        <v>0.4</v>
      </c>
      <c r="M68" s="17" t="n">
        <f aca="false">IF($C67&lt;=M$66,IF(M$66-$C67+1&lt;=0,0,$C$59*INDEX(Inputs!$C$19:$C$24,MIN(M$66-$C67+1,6))),0)</f>
        <v>0.4</v>
      </c>
      <c r="N68" s="17" t="n">
        <f aca="false">IF($C67&lt;=N$66,IF(N$66-$C67+1&lt;=0,0,$C$59*INDEX(Inputs!$C$19:$C$24,MIN(N$66-$C67+1,6))),0)</f>
        <v>0.4</v>
      </c>
    </row>
    <row r="69" customFormat="false" ht="15" hidden="false" customHeight="false" outlineLevel="0" collapsed="false">
      <c r="B69" s="9" t="s">
        <v>73</v>
      </c>
      <c r="D69" s="25" t="n">
        <f aca="false">D67*D68</f>
        <v>18000</v>
      </c>
      <c r="E69" s="25" t="n">
        <f aca="false">E67*E68</f>
        <v>21000</v>
      </c>
      <c r="F69" s="25" t="n">
        <f aca="false">F67*F68</f>
        <v>22800</v>
      </c>
      <c r="G69" s="25" t="n">
        <f aca="false">G67*G68</f>
        <v>24000</v>
      </c>
      <c r="H69" s="25" t="n">
        <f aca="false">H67*H68</f>
        <v>24000</v>
      </c>
      <c r="I69" s="25" t="n">
        <f aca="false">I67*I68</f>
        <v>24000</v>
      </c>
      <c r="J69" s="25" t="n">
        <f aca="false">J67*J68</f>
        <v>24000</v>
      </c>
      <c r="K69" s="25" t="n">
        <f aca="false">K67*K68</f>
        <v>24000</v>
      </c>
      <c r="L69" s="25" t="n">
        <f aca="false">L67*L68</f>
        <v>24000</v>
      </c>
      <c r="M69" s="25" t="n">
        <f aca="false">M67*M68</f>
        <v>24000</v>
      </c>
      <c r="N69" s="25" t="n">
        <f aca="false">N67*N68</f>
        <v>24000</v>
      </c>
    </row>
    <row r="70" customFormat="false" ht="15" hidden="false" customHeight="false" outlineLevel="0" collapsed="false">
      <c r="B70" s="9" t="s">
        <v>74</v>
      </c>
      <c r="C70" s="24" t="n">
        <f aca="false">1</f>
        <v>1</v>
      </c>
      <c r="D70" s="25" t="n">
        <f aca="false">IF($C70&lt;=D$66,Inputs!$C$8,0)</f>
        <v>0</v>
      </c>
      <c r="E70" s="25" t="n">
        <f aca="false">IF($C70&lt;=E$66,Inputs!$C$8,0)</f>
        <v>20000</v>
      </c>
      <c r="F70" s="25" t="n">
        <f aca="false">IF($C70&lt;=F$66,Inputs!$C$8,0)</f>
        <v>20000</v>
      </c>
      <c r="G70" s="25" t="n">
        <f aca="false">IF($C70&lt;=G$66,Inputs!$C$8,0)</f>
        <v>20000</v>
      </c>
      <c r="H70" s="25" t="n">
        <f aca="false">IF($C70&lt;=H$66,Inputs!$C$8,0)</f>
        <v>20000</v>
      </c>
      <c r="I70" s="25" t="n">
        <f aca="false">IF($C70&lt;=I$66,Inputs!$C$8,0)</f>
        <v>20000</v>
      </c>
      <c r="J70" s="25" t="n">
        <f aca="false">IF($C70&lt;=J$66,Inputs!$C$8,0)</f>
        <v>20000</v>
      </c>
      <c r="K70" s="25" t="n">
        <f aca="false">IF($C70&lt;=K$66,Inputs!$C$8,0)</f>
        <v>20000</v>
      </c>
      <c r="L70" s="25" t="n">
        <f aca="false">IF($C70&lt;=L$66,Inputs!$C$8,0)</f>
        <v>20000</v>
      </c>
      <c r="M70" s="25" t="n">
        <f aca="false">IF($C70&lt;=M$66,Inputs!$C$8,0)</f>
        <v>20000</v>
      </c>
      <c r="N70" s="25" t="n">
        <f aca="false">IF($C70&lt;=N$66,Inputs!$C$8,0)</f>
        <v>20000</v>
      </c>
    </row>
    <row r="71" customFormat="false" ht="15" hidden="false" customHeight="false" outlineLevel="0" collapsed="false">
      <c r="B71" s="9" t="s">
        <v>75</v>
      </c>
      <c r="D71" s="17" t="n">
        <f aca="false">IF($C70&lt;=D$66,IF(D$66-$C70+1&lt;=0,0,$C$59*INDEX(Inputs!$C$19:$C$24,MIN(D$66-$C70+1,6))),0)</f>
        <v>0</v>
      </c>
      <c r="E71" s="17" t="n">
        <f aca="false">IF($C70&lt;=E$66,IF(E$66-$C70+1&lt;=0,0,$C$59*INDEX(Inputs!$C$19:$C$24,MIN(E$66-$C70+1,6))),0)</f>
        <v>0.12</v>
      </c>
      <c r="F71" s="17" t="n">
        <f aca="false">IF($C70&lt;=F$66,IF(F$66-$C70+1&lt;=0,0,$C$59*INDEX(Inputs!$C$19:$C$24,MIN(F$66-$C70+1,6))),0)</f>
        <v>0.22</v>
      </c>
      <c r="G71" s="17" t="n">
        <f aca="false">IF($C70&lt;=G$66,IF(G$66-$C70+1&lt;=0,0,$C$59*INDEX(Inputs!$C$19:$C$24,MIN(G$66-$C70+1,6))),0)</f>
        <v>0.3</v>
      </c>
      <c r="H71" s="17" t="n">
        <f aca="false">IF($C70&lt;=H$66,IF(H$66-$C70+1&lt;=0,0,$C$59*INDEX(Inputs!$C$19:$C$24,MIN(H$66-$C70+1,6))),0)</f>
        <v>0.35</v>
      </c>
      <c r="I71" s="17" t="n">
        <f aca="false">IF($C70&lt;=I$66,IF(I$66-$C70+1&lt;=0,0,$C$59*INDEX(Inputs!$C$19:$C$24,MIN(I$66-$C70+1,6))),0)</f>
        <v>0.38</v>
      </c>
      <c r="J71" s="17" t="n">
        <f aca="false">IF($C70&lt;=J$66,IF(J$66-$C70+1&lt;=0,0,$C$59*INDEX(Inputs!$C$19:$C$24,MIN(J$66-$C70+1,6))),0)</f>
        <v>0.4</v>
      </c>
      <c r="K71" s="17" t="n">
        <f aca="false">IF($C70&lt;=K$66,IF(K$66-$C70+1&lt;=0,0,$C$59*INDEX(Inputs!$C$19:$C$24,MIN(K$66-$C70+1,6))),0)</f>
        <v>0.4</v>
      </c>
      <c r="L71" s="17" t="n">
        <f aca="false">IF($C70&lt;=L$66,IF(L$66-$C70+1&lt;=0,0,$C$59*INDEX(Inputs!$C$19:$C$24,MIN(L$66-$C70+1,6))),0)</f>
        <v>0.4</v>
      </c>
      <c r="M71" s="17" t="n">
        <f aca="false">IF($C70&lt;=M$66,IF(M$66-$C70+1&lt;=0,0,$C$59*INDEX(Inputs!$C$19:$C$24,MIN(M$66-$C70+1,6))),0)</f>
        <v>0.4</v>
      </c>
      <c r="N71" s="17" t="n">
        <f aca="false">IF($C70&lt;=N$66,IF(N$66-$C70+1&lt;=0,0,$C$59*INDEX(Inputs!$C$19:$C$24,MIN(N$66-$C70+1,6))),0)</f>
        <v>0.4</v>
      </c>
    </row>
    <row r="72" customFormat="false" ht="15" hidden="false" customHeight="false" outlineLevel="0" collapsed="false">
      <c r="B72" s="9" t="s">
        <v>76</v>
      </c>
      <c r="D72" s="25" t="n">
        <f aca="false">D70*D71</f>
        <v>0</v>
      </c>
      <c r="E72" s="25" t="n">
        <f aca="false">E70*E71</f>
        <v>2400</v>
      </c>
      <c r="F72" s="25" t="n">
        <f aca="false">F70*F71</f>
        <v>4400</v>
      </c>
      <c r="G72" s="25" t="n">
        <f aca="false">G70*G71</f>
        <v>6000</v>
      </c>
      <c r="H72" s="25" t="n">
        <f aca="false">H70*H71</f>
        <v>7000</v>
      </c>
      <c r="I72" s="25" t="n">
        <f aca="false">I70*I71</f>
        <v>7600</v>
      </c>
      <c r="J72" s="25" t="n">
        <f aca="false">J70*J71</f>
        <v>8000</v>
      </c>
      <c r="K72" s="25" t="n">
        <f aca="false">K70*K71</f>
        <v>8000</v>
      </c>
      <c r="L72" s="25" t="n">
        <f aca="false">L70*L71</f>
        <v>8000</v>
      </c>
      <c r="M72" s="25" t="n">
        <f aca="false">M70*M71</f>
        <v>8000</v>
      </c>
      <c r="N72" s="25" t="n">
        <f aca="false">N70*N71</f>
        <v>8000</v>
      </c>
    </row>
    <row r="73" customFormat="false" ht="15" hidden="false" customHeight="false" outlineLevel="0" collapsed="false">
      <c r="B73" s="9" t="s">
        <v>77</v>
      </c>
      <c r="C73" s="24" t="n">
        <f aca="false">2</f>
        <v>2</v>
      </c>
      <c r="D73" s="25" t="n">
        <f aca="false">IF($C73&lt;=D$66,Inputs!$C$9,0)</f>
        <v>0</v>
      </c>
      <c r="E73" s="25" t="n">
        <f aca="false">IF($C73&lt;=E$66,Inputs!$C$9,0)</f>
        <v>0</v>
      </c>
      <c r="F73" s="25" t="n">
        <f aca="false">IF($C73&lt;=F$66,Inputs!$C$9,0)</f>
        <v>20000</v>
      </c>
      <c r="G73" s="25" t="n">
        <f aca="false">IF($C73&lt;=G$66,Inputs!$C$9,0)</f>
        <v>20000</v>
      </c>
      <c r="H73" s="25" t="n">
        <f aca="false">IF($C73&lt;=H$66,Inputs!$C$9,0)</f>
        <v>20000</v>
      </c>
      <c r="I73" s="25" t="n">
        <f aca="false">IF($C73&lt;=I$66,Inputs!$C$9,0)</f>
        <v>20000</v>
      </c>
      <c r="J73" s="25" t="n">
        <f aca="false">IF($C73&lt;=J$66,Inputs!$C$9,0)</f>
        <v>20000</v>
      </c>
      <c r="K73" s="25" t="n">
        <f aca="false">IF($C73&lt;=K$66,Inputs!$C$9,0)</f>
        <v>20000</v>
      </c>
      <c r="L73" s="25" t="n">
        <f aca="false">IF($C73&lt;=L$66,Inputs!$C$9,0)</f>
        <v>20000</v>
      </c>
      <c r="M73" s="25" t="n">
        <f aca="false">IF($C73&lt;=M$66,Inputs!$C$9,0)</f>
        <v>20000</v>
      </c>
      <c r="N73" s="25" t="n">
        <f aca="false">IF($C73&lt;=N$66,Inputs!$C$9,0)</f>
        <v>20000</v>
      </c>
    </row>
    <row r="74" customFormat="false" ht="15" hidden="false" customHeight="false" outlineLevel="0" collapsed="false">
      <c r="B74" s="9" t="s">
        <v>78</v>
      </c>
      <c r="D74" s="17" t="n">
        <f aca="false">IF($C73&lt;=D$66,IF(D$66-$C73+1&lt;=0,0,$C$59*INDEX(Inputs!$C$19:$C$24,MIN(D$66-$C73+1,6))),0)</f>
        <v>0</v>
      </c>
      <c r="E74" s="17" t="n">
        <f aca="false">IF($C73&lt;=E$66,IF(E$66-$C73+1&lt;=0,0,$C$59*INDEX(Inputs!$C$19:$C$24,MIN(E$66-$C73+1,6))),0)</f>
        <v>0</v>
      </c>
      <c r="F74" s="17" t="n">
        <f aca="false">IF($C73&lt;=F$66,IF(F$66-$C73+1&lt;=0,0,$C$59*INDEX(Inputs!$C$19:$C$24,MIN(F$66-$C73+1,6))),0)</f>
        <v>0.12</v>
      </c>
      <c r="G74" s="17" t="n">
        <f aca="false">IF($C73&lt;=G$66,IF(G$66-$C73+1&lt;=0,0,$C$59*INDEX(Inputs!$C$19:$C$24,MIN(G$66-$C73+1,6))),0)</f>
        <v>0.22</v>
      </c>
      <c r="H74" s="17" t="n">
        <f aca="false">IF($C73&lt;=H$66,IF(H$66-$C73+1&lt;=0,0,$C$59*INDEX(Inputs!$C$19:$C$24,MIN(H$66-$C73+1,6))),0)</f>
        <v>0.3</v>
      </c>
      <c r="I74" s="17" t="n">
        <f aca="false">IF($C73&lt;=I$66,IF(I$66-$C73+1&lt;=0,0,$C$59*INDEX(Inputs!$C$19:$C$24,MIN(I$66-$C73+1,6))),0)</f>
        <v>0.35</v>
      </c>
      <c r="J74" s="17" t="n">
        <f aca="false">IF($C73&lt;=J$66,IF(J$66-$C73+1&lt;=0,0,$C$59*INDEX(Inputs!$C$19:$C$24,MIN(J$66-$C73+1,6))),0)</f>
        <v>0.38</v>
      </c>
      <c r="K74" s="17" t="n">
        <f aca="false">IF($C73&lt;=K$66,IF(K$66-$C73+1&lt;=0,0,$C$59*INDEX(Inputs!$C$19:$C$24,MIN(K$66-$C73+1,6))),0)</f>
        <v>0.4</v>
      </c>
      <c r="L74" s="17" t="n">
        <f aca="false">IF($C73&lt;=L$66,IF(L$66-$C73+1&lt;=0,0,$C$59*INDEX(Inputs!$C$19:$C$24,MIN(L$66-$C73+1,6))),0)</f>
        <v>0.4</v>
      </c>
      <c r="M74" s="17" t="n">
        <f aca="false">IF($C73&lt;=M$66,IF(M$66-$C73+1&lt;=0,0,$C$59*INDEX(Inputs!$C$19:$C$24,MIN(M$66-$C73+1,6))),0)</f>
        <v>0.4</v>
      </c>
      <c r="N74" s="17" t="n">
        <f aca="false">IF($C73&lt;=N$66,IF(N$66-$C73+1&lt;=0,0,$C$59*INDEX(Inputs!$C$19:$C$24,MIN(N$66-$C73+1,6))),0)</f>
        <v>0.4</v>
      </c>
    </row>
    <row r="75" customFormat="false" ht="15" hidden="false" customHeight="false" outlineLevel="0" collapsed="false">
      <c r="B75" s="9" t="s">
        <v>79</v>
      </c>
      <c r="D75" s="25" t="n">
        <f aca="false">D73*D74</f>
        <v>0</v>
      </c>
      <c r="E75" s="25" t="n">
        <f aca="false">E73*E74</f>
        <v>0</v>
      </c>
      <c r="F75" s="25" t="n">
        <f aca="false">F73*F74</f>
        <v>2400</v>
      </c>
      <c r="G75" s="25" t="n">
        <f aca="false">G73*G74</f>
        <v>4400</v>
      </c>
      <c r="H75" s="25" t="n">
        <f aca="false">H73*H74</f>
        <v>6000</v>
      </c>
      <c r="I75" s="25" t="n">
        <f aca="false">I73*I74</f>
        <v>7000</v>
      </c>
      <c r="J75" s="25" t="n">
        <f aca="false">J73*J74</f>
        <v>7600</v>
      </c>
      <c r="K75" s="25" t="n">
        <f aca="false">K73*K74</f>
        <v>8000</v>
      </c>
      <c r="L75" s="25" t="n">
        <f aca="false">L73*L74</f>
        <v>8000</v>
      </c>
      <c r="M75" s="25" t="n">
        <f aca="false">M73*M74</f>
        <v>8000</v>
      </c>
      <c r="N75" s="25" t="n">
        <f aca="false">N73*N74</f>
        <v>8000</v>
      </c>
    </row>
    <row r="76" customFormat="false" ht="15" hidden="false" customHeight="false" outlineLevel="0" collapsed="false">
      <c r="B76" s="9" t="s">
        <v>80</v>
      </c>
      <c r="C76" s="24" t="n">
        <f aca="false">3</f>
        <v>3</v>
      </c>
      <c r="D76" s="25" t="n">
        <f aca="false">IF($C76&lt;=D$66,Inputs!$C$10,0)</f>
        <v>0</v>
      </c>
      <c r="E76" s="25" t="n">
        <f aca="false">IF($C76&lt;=E$66,Inputs!$C$10,0)</f>
        <v>0</v>
      </c>
      <c r="F76" s="25" t="n">
        <f aca="false">IF($C76&lt;=F$66,Inputs!$C$10,0)</f>
        <v>0</v>
      </c>
      <c r="G76" s="25" t="n">
        <f aca="false">IF($C76&lt;=G$66,Inputs!$C$10,0)</f>
        <v>20000</v>
      </c>
      <c r="H76" s="25" t="n">
        <f aca="false">IF($C76&lt;=H$66,Inputs!$C$10,0)</f>
        <v>20000</v>
      </c>
      <c r="I76" s="25" t="n">
        <f aca="false">IF($C76&lt;=I$66,Inputs!$C$10,0)</f>
        <v>20000</v>
      </c>
      <c r="J76" s="25" t="n">
        <f aca="false">IF($C76&lt;=J$66,Inputs!$C$10,0)</f>
        <v>20000</v>
      </c>
      <c r="K76" s="25" t="n">
        <f aca="false">IF($C76&lt;=K$66,Inputs!$C$10,0)</f>
        <v>20000</v>
      </c>
      <c r="L76" s="25" t="n">
        <f aca="false">IF($C76&lt;=L$66,Inputs!$C$10,0)</f>
        <v>20000</v>
      </c>
      <c r="M76" s="25" t="n">
        <f aca="false">IF($C76&lt;=M$66,Inputs!$C$10,0)</f>
        <v>20000</v>
      </c>
      <c r="N76" s="25" t="n">
        <f aca="false">IF($C76&lt;=N$66,Inputs!$C$10,0)</f>
        <v>20000</v>
      </c>
    </row>
    <row r="77" customFormat="false" ht="15" hidden="false" customHeight="false" outlineLevel="0" collapsed="false">
      <c r="B77" s="9" t="s">
        <v>81</v>
      </c>
      <c r="D77" s="17" t="n">
        <f aca="false">IF($C76&lt;=D$66,IF(D$66-$C76+1&lt;=0,0,$C$59*INDEX(Inputs!$C$19:$C$24,MIN(D$66-$C76+1,6))),0)</f>
        <v>0</v>
      </c>
      <c r="E77" s="17" t="n">
        <f aca="false">IF($C76&lt;=E$66,IF(E$66-$C76+1&lt;=0,0,$C$59*INDEX(Inputs!$C$19:$C$24,MIN(E$66-$C76+1,6))),0)</f>
        <v>0</v>
      </c>
      <c r="F77" s="17" t="n">
        <f aca="false">IF($C76&lt;=F$66,IF(F$66-$C76+1&lt;=0,0,$C$59*INDEX(Inputs!$C$19:$C$24,MIN(F$66-$C76+1,6))),0)</f>
        <v>0</v>
      </c>
      <c r="G77" s="17" t="n">
        <f aca="false">IF($C76&lt;=G$66,IF(G$66-$C76+1&lt;=0,0,$C$59*INDEX(Inputs!$C$19:$C$24,MIN(G$66-$C76+1,6))),0)</f>
        <v>0.12</v>
      </c>
      <c r="H77" s="17" t="n">
        <f aca="false">IF($C76&lt;=H$66,IF(H$66-$C76+1&lt;=0,0,$C$59*INDEX(Inputs!$C$19:$C$24,MIN(H$66-$C76+1,6))),0)</f>
        <v>0.22</v>
      </c>
      <c r="I77" s="17" t="n">
        <f aca="false">IF($C76&lt;=I$66,IF(I$66-$C76+1&lt;=0,0,$C$59*INDEX(Inputs!$C$19:$C$24,MIN(I$66-$C76+1,6))),0)</f>
        <v>0.3</v>
      </c>
      <c r="J77" s="17" t="n">
        <f aca="false">IF($C76&lt;=J$66,IF(J$66-$C76+1&lt;=0,0,$C$59*INDEX(Inputs!$C$19:$C$24,MIN(J$66-$C76+1,6))),0)</f>
        <v>0.35</v>
      </c>
      <c r="K77" s="17" t="n">
        <f aca="false">IF($C76&lt;=K$66,IF(K$66-$C76+1&lt;=0,0,$C$59*INDEX(Inputs!$C$19:$C$24,MIN(K$66-$C76+1,6))),0)</f>
        <v>0.38</v>
      </c>
      <c r="L77" s="17" t="n">
        <f aca="false">IF($C76&lt;=L$66,IF(L$66-$C76+1&lt;=0,0,$C$59*INDEX(Inputs!$C$19:$C$24,MIN(L$66-$C76+1,6))),0)</f>
        <v>0.4</v>
      </c>
      <c r="M77" s="17" t="n">
        <f aca="false">IF($C76&lt;=M$66,IF(M$66-$C76+1&lt;=0,0,$C$59*INDEX(Inputs!$C$19:$C$24,MIN(M$66-$C76+1,6))),0)</f>
        <v>0.4</v>
      </c>
      <c r="N77" s="17" t="n">
        <f aca="false">IF($C76&lt;=N$66,IF(N$66-$C76+1&lt;=0,0,$C$59*INDEX(Inputs!$C$19:$C$24,MIN(N$66-$C76+1,6))),0)</f>
        <v>0.4</v>
      </c>
    </row>
    <row r="78" customFormat="false" ht="15" hidden="false" customHeight="false" outlineLevel="0" collapsed="false">
      <c r="B78" s="9" t="s">
        <v>82</v>
      </c>
      <c r="D78" s="25" t="n">
        <f aca="false">D76*D77</f>
        <v>0</v>
      </c>
      <c r="E78" s="25" t="n">
        <f aca="false">E76*E77</f>
        <v>0</v>
      </c>
      <c r="F78" s="25" t="n">
        <f aca="false">F76*F77</f>
        <v>0</v>
      </c>
      <c r="G78" s="25" t="n">
        <f aca="false">G76*G77</f>
        <v>2400</v>
      </c>
      <c r="H78" s="25" t="n">
        <f aca="false">H76*H77</f>
        <v>4400</v>
      </c>
      <c r="I78" s="25" t="n">
        <f aca="false">I76*I77</f>
        <v>6000</v>
      </c>
      <c r="J78" s="25" t="n">
        <f aca="false">J76*J77</f>
        <v>7000</v>
      </c>
      <c r="K78" s="25" t="n">
        <f aca="false">K76*K77</f>
        <v>7600</v>
      </c>
      <c r="L78" s="25" t="n">
        <f aca="false">L76*L77</f>
        <v>8000</v>
      </c>
      <c r="M78" s="25" t="n">
        <f aca="false">M76*M77</f>
        <v>8000</v>
      </c>
      <c r="N78" s="25" t="n">
        <f aca="false">N76*N77</f>
        <v>8000</v>
      </c>
    </row>
    <row r="80" customFormat="false" ht="15" hidden="false" customHeight="false" outlineLevel="0" collapsed="false">
      <c r="B80" s="22" t="s">
        <v>83</v>
      </c>
      <c r="C80" s="23"/>
      <c r="D80" s="23" t="n">
        <v>0</v>
      </c>
      <c r="E80" s="23" t="n">
        <v>1</v>
      </c>
      <c r="F80" s="23" t="n">
        <v>2</v>
      </c>
      <c r="G80" s="23" t="n">
        <v>3</v>
      </c>
      <c r="H80" s="23" t="n">
        <v>4</v>
      </c>
      <c r="I80" s="23" t="n">
        <v>5</v>
      </c>
      <c r="J80" s="23" t="n">
        <v>6</v>
      </c>
      <c r="K80" s="23" t="n">
        <v>7</v>
      </c>
      <c r="L80" s="23" t="n">
        <v>8</v>
      </c>
      <c r="M80" s="23" t="n">
        <v>9</v>
      </c>
      <c r="N80" s="23" t="n">
        <v>10</v>
      </c>
    </row>
    <row r="81" customFormat="false" ht="15" hidden="false" customHeight="false" outlineLevel="0" collapsed="false">
      <c r="B81" s="9" t="s">
        <v>84</v>
      </c>
      <c r="D81" s="25" t="n">
        <f aca="false">D67+D70+D73+D76</f>
        <v>60000</v>
      </c>
      <c r="E81" s="25" t="n">
        <f aca="false">E67+E70+E73+E76</f>
        <v>80000</v>
      </c>
      <c r="F81" s="25" t="n">
        <f aca="false">F67+F70+F73+F76</f>
        <v>100000</v>
      </c>
      <c r="G81" s="25" t="n">
        <f aca="false">G67+G70+G73+G76</f>
        <v>120000</v>
      </c>
      <c r="H81" s="25" t="n">
        <f aca="false">H67+H70+H73+H76</f>
        <v>120000</v>
      </c>
      <c r="I81" s="25" t="n">
        <f aca="false">I67+I70+I73+I76</f>
        <v>120000</v>
      </c>
      <c r="J81" s="25" t="n">
        <f aca="false">J67+J70+J73+J76</f>
        <v>120000</v>
      </c>
      <c r="K81" s="25" t="n">
        <f aca="false">K67+K70+K73+K76</f>
        <v>120000</v>
      </c>
      <c r="L81" s="25" t="n">
        <f aca="false">L67+L70+L73+L76</f>
        <v>120000</v>
      </c>
      <c r="M81" s="25" t="n">
        <f aca="false">M67+M70+M73+M76</f>
        <v>120000</v>
      </c>
      <c r="N81" s="25" t="n">
        <f aca="false">N67+N70+N73+N76</f>
        <v>120000</v>
      </c>
    </row>
    <row r="82" customFormat="false" ht="15" hidden="false" customHeight="false" outlineLevel="0" collapsed="false">
      <c r="B82" s="9" t="s">
        <v>85</v>
      </c>
      <c r="D82" s="25" t="n">
        <f aca="false">D69+D72+D75+D78</f>
        <v>18000</v>
      </c>
      <c r="E82" s="25" t="n">
        <f aca="false">E69+E72+E75+E78</f>
        <v>23400</v>
      </c>
      <c r="F82" s="25" t="n">
        <f aca="false">F69+F72+F75+F78</f>
        <v>29600</v>
      </c>
      <c r="G82" s="25" t="n">
        <f aca="false">G69+G72+G75+G78</f>
        <v>36800</v>
      </c>
      <c r="H82" s="25" t="n">
        <f aca="false">H69+H72+H75+H78</f>
        <v>41400</v>
      </c>
      <c r="I82" s="25" t="n">
        <f aca="false">I69+I72+I75+I78</f>
        <v>44600</v>
      </c>
      <c r="J82" s="25" t="n">
        <f aca="false">J69+J72+J75+J78</f>
        <v>46600</v>
      </c>
      <c r="K82" s="25" t="n">
        <f aca="false">K69+K72+K75+K78</f>
        <v>47600</v>
      </c>
      <c r="L82" s="25" t="n">
        <f aca="false">L69+L72+L75+L78</f>
        <v>48000</v>
      </c>
      <c r="M82" s="25" t="n">
        <f aca="false">M69+M72+M75+M78</f>
        <v>48000</v>
      </c>
      <c r="N82" s="25" t="n">
        <f aca="false">N69+N72+N75+N78</f>
        <v>48000</v>
      </c>
    </row>
    <row r="83" customFormat="false" ht="15" hidden="false" customHeight="false" outlineLevel="0" collapsed="false">
      <c r="B83" s="9" t="s">
        <v>86</v>
      </c>
      <c r="E83" s="25" t="n">
        <f aca="false">E81-D81</f>
        <v>20000</v>
      </c>
      <c r="F83" s="25" t="n">
        <f aca="false">F81-E81</f>
        <v>20000</v>
      </c>
      <c r="G83" s="25" t="n">
        <f aca="false">G81-F81</f>
        <v>20000</v>
      </c>
      <c r="H83" s="25" t="n">
        <f aca="false">H81-G81</f>
        <v>0</v>
      </c>
      <c r="I83" s="25" t="n">
        <f aca="false">I81-H81</f>
        <v>0</v>
      </c>
      <c r="J83" s="25" t="n">
        <f aca="false">J81-I81</f>
        <v>0</v>
      </c>
      <c r="K83" s="25" t="n">
        <f aca="false">K81-J81</f>
        <v>0</v>
      </c>
      <c r="L83" s="25" t="n">
        <f aca="false">L81-K81</f>
        <v>0</v>
      </c>
      <c r="M83" s="25" t="n">
        <f aca="false">M81-L81</f>
        <v>0</v>
      </c>
      <c r="N83" s="25" t="n">
        <f aca="false">N81-M81</f>
        <v>0</v>
      </c>
    </row>
    <row r="84" customFormat="false" ht="15" hidden="false" customHeight="false" outlineLevel="0" collapsed="false">
      <c r="B84" s="9" t="s">
        <v>87</v>
      </c>
      <c r="E84" s="25" t="n">
        <f aca="false">(E81+D81)/2</f>
        <v>70000</v>
      </c>
      <c r="F84" s="25" t="n">
        <f aca="false">(F81+E81)/2</f>
        <v>90000</v>
      </c>
      <c r="G84" s="25" t="n">
        <f aca="false">(G81+F81)/2</f>
        <v>110000</v>
      </c>
      <c r="H84" s="25" t="n">
        <f aca="false">(H81+G81)/2</f>
        <v>120000</v>
      </c>
      <c r="I84" s="25" t="n">
        <f aca="false">(I81+H81)/2</f>
        <v>120000</v>
      </c>
      <c r="J84" s="25" t="n">
        <f aca="false">(J81+I81)/2</f>
        <v>120000</v>
      </c>
      <c r="K84" s="25" t="n">
        <f aca="false">(K81+J81)/2</f>
        <v>120000</v>
      </c>
      <c r="L84" s="25" t="n">
        <f aca="false">(L81+K81)/2</f>
        <v>120000</v>
      </c>
      <c r="M84" s="25" t="n">
        <f aca="false">(M81+L81)/2</f>
        <v>120000</v>
      </c>
      <c r="N84" s="25" t="n">
        <f aca="false">(N81+M81)/2</f>
        <v>120000</v>
      </c>
    </row>
    <row r="85" customFormat="false" ht="15" hidden="false" customHeight="false" outlineLevel="0" collapsed="false">
      <c r="B85" s="9" t="s">
        <v>88</v>
      </c>
      <c r="E85" s="25" t="n">
        <f aca="false">(E82+D82)/2</f>
        <v>20700</v>
      </c>
      <c r="F85" s="25" t="n">
        <f aca="false">(F82+E82)/2</f>
        <v>26500</v>
      </c>
      <c r="G85" s="25" t="n">
        <f aca="false">(G82+F82)/2</f>
        <v>33200</v>
      </c>
      <c r="H85" s="25" t="n">
        <f aca="false">(H82+G82)/2</f>
        <v>39100</v>
      </c>
      <c r="I85" s="25" t="n">
        <f aca="false">(I82+H82)/2</f>
        <v>43000</v>
      </c>
      <c r="J85" s="25" t="n">
        <f aca="false">(J82+I82)/2</f>
        <v>45600</v>
      </c>
      <c r="K85" s="25" t="n">
        <f aca="false">(K82+J82)/2</f>
        <v>47100</v>
      </c>
      <c r="L85" s="25" t="n">
        <f aca="false">(L82+K82)/2</f>
        <v>47800</v>
      </c>
      <c r="M85" s="25" t="n">
        <f aca="false">(M82+L82)/2</f>
        <v>48000</v>
      </c>
      <c r="N85" s="25" t="n">
        <f aca="false">(N82+M82)/2</f>
        <v>48000</v>
      </c>
    </row>
    <row r="86" customFormat="false" ht="15" hidden="false" customHeight="false" outlineLevel="0" collapsed="false">
      <c r="B86" s="9" t="s">
        <v>89</v>
      </c>
      <c r="E86" s="17" t="n">
        <f aca="false">E82/E81</f>
        <v>0.2925</v>
      </c>
      <c r="F86" s="17" t="n">
        <f aca="false">F82/F81</f>
        <v>0.296</v>
      </c>
      <c r="G86" s="17" t="n">
        <f aca="false">G82/G81</f>
        <v>0.306666666666667</v>
      </c>
      <c r="H86" s="17" t="n">
        <f aca="false">H82/H81</f>
        <v>0.345</v>
      </c>
      <c r="I86" s="17" t="n">
        <f aca="false">I82/I81</f>
        <v>0.371666666666667</v>
      </c>
      <c r="J86" s="17" t="n">
        <f aca="false">J82/J81</f>
        <v>0.388333333333333</v>
      </c>
      <c r="K86" s="17" t="n">
        <f aca="false">K82/K81</f>
        <v>0.396666666666667</v>
      </c>
      <c r="L86" s="17" t="n">
        <f aca="false">L82/L81</f>
        <v>0.4</v>
      </c>
      <c r="M86" s="17" t="n">
        <f aca="false">M82/M81</f>
        <v>0.4</v>
      </c>
      <c r="N86" s="17" t="n">
        <f aca="false">N82/N81</f>
        <v>0.4</v>
      </c>
    </row>
    <row r="87" customFormat="false" ht="15" hidden="false" customHeight="false" outlineLevel="0" collapsed="false">
      <c r="B87" s="9" t="s">
        <v>90</v>
      </c>
      <c r="E87" s="18" t="n">
        <f aca="false">$C$60*(1+Inputs!$C$26)^(E$66-1)</f>
        <v>70</v>
      </c>
      <c r="F87" s="18" t="n">
        <f aca="false">$C$60*(1+Inputs!$C$26)^(F$66-1)</f>
        <v>71.4</v>
      </c>
      <c r="G87" s="18" t="n">
        <f aca="false">$C$60*(1+Inputs!$C$26)^(G$66-1)</f>
        <v>72.828</v>
      </c>
      <c r="H87" s="18" t="n">
        <f aca="false">$C$60*(1+Inputs!$C$26)^(H$66-1)</f>
        <v>74.28456</v>
      </c>
      <c r="I87" s="18" t="n">
        <f aca="false">$C$60*(1+Inputs!$C$26)^(I$66-1)</f>
        <v>75.7702512</v>
      </c>
      <c r="J87" s="18" t="n">
        <f aca="false">$C$60*(1+Inputs!$C$26)^(J$66-1)</f>
        <v>77.285656224</v>
      </c>
      <c r="K87" s="18" t="n">
        <f aca="false">$C$60*(1+Inputs!$C$26)^(K$66-1)</f>
        <v>78.83136934848</v>
      </c>
      <c r="L87" s="18" t="n">
        <f aca="false">$C$60*(1+Inputs!$C$26)^(L$66-1)</f>
        <v>80.4079967354496</v>
      </c>
      <c r="M87" s="18" t="n">
        <f aca="false">$C$60*(1+Inputs!$C$26)^(M$66-1)</f>
        <v>82.0161566701586</v>
      </c>
      <c r="N87" s="18" t="n">
        <f aca="false">$C$60*(1+Inputs!$C$26)^(N$66-1)</f>
        <v>83.6564798035618</v>
      </c>
    </row>
    <row r="88" customFormat="false" ht="15" hidden="false" customHeight="false" outlineLevel="0" collapsed="false">
      <c r="B88" s="9" t="s">
        <v>91</v>
      </c>
      <c r="E88" s="18" t="n">
        <f aca="false">E85*E87*12/1000000</f>
        <v>17.388</v>
      </c>
      <c r="F88" s="18" t="n">
        <f aca="false">F85*F87*12/1000000</f>
        <v>22.7052</v>
      </c>
      <c r="G88" s="18" t="n">
        <f aca="false">G85*G87*12/1000000</f>
        <v>29.0146752</v>
      </c>
      <c r="H88" s="18" t="n">
        <f aca="false">H85*H87*12/1000000</f>
        <v>34.854315552</v>
      </c>
      <c r="I88" s="18" t="n">
        <f aca="false">I85*I87*12/1000000</f>
        <v>39.0974496192</v>
      </c>
      <c r="J88" s="18" t="n">
        <f aca="false">J85*J87*12/1000000</f>
        <v>42.2907110857728</v>
      </c>
      <c r="K88" s="18" t="n">
        <f aca="false">K85*K87*12/1000000</f>
        <v>44.5554899557609</v>
      </c>
      <c r="L88" s="18" t="n">
        <f aca="false">L85*L87*12/1000000</f>
        <v>46.1220269274539</v>
      </c>
      <c r="M88" s="18" t="n">
        <f aca="false">M85*M87*12/1000000</f>
        <v>47.2413062420114</v>
      </c>
      <c r="N88" s="18" t="n">
        <f aca="false">N85*N87*12/1000000</f>
        <v>48.1861323668516</v>
      </c>
    </row>
    <row r="89" customFormat="false" ht="15" hidden="false" customHeight="false" outlineLevel="0" collapsed="false">
      <c r="B89" s="9" t="s">
        <v>92</v>
      </c>
      <c r="E89" s="18" t="n">
        <f aca="false">E85*$C$61*(1+Inputs!$C$31)^(E$66-1)*12/1000000</f>
        <v>4.4712</v>
      </c>
      <c r="F89" s="18" t="n">
        <f aca="false">F85*$C$61*(1+Inputs!$C$31)^(F$66-1)*12/1000000</f>
        <v>5.8671</v>
      </c>
      <c r="G89" s="18" t="n">
        <f aca="false">G85*$C$61*(1+Inputs!$C$31)^(G$66-1)*12/1000000</f>
        <v>7.534242</v>
      </c>
      <c r="H89" s="18" t="n">
        <f aca="false">H85*$C$61*(1+Inputs!$C$31)^(H$66-1)*12/1000000</f>
        <v>9.0949874625</v>
      </c>
      <c r="I89" s="18" t="n">
        <f aca="false">I85*$C$61*(1+Inputs!$C$31)^(I$66-1)*12/1000000</f>
        <v>10.252214128125</v>
      </c>
      <c r="J89" s="18" t="n">
        <f aca="false">J85*$C$61*(1+Inputs!$C$31)^(J$66-1)*12/1000000</f>
        <v>11.1439183336875</v>
      </c>
      <c r="K89" s="18" t="n">
        <f aca="false">K85*$C$61*(1+Inputs!$C$31)^(K$66-1)*12/1000000</f>
        <v>11.7982569595307</v>
      </c>
      <c r="L89" s="18" t="n">
        <f aca="false">L85*$C$61*(1+Inputs!$C$31)^(L$66-1)*12/1000000</f>
        <v>12.2729426694736</v>
      </c>
      <c r="M89" s="18" t="n">
        <f aca="false">M85*$C$61*(1+Inputs!$C$31)^(M$66-1)*12/1000000</f>
        <v>12.6324012413828</v>
      </c>
      <c r="N89" s="18" t="n">
        <f aca="false">N85*$C$61*(1+Inputs!$C$31)^(N$66-1)*12/1000000</f>
        <v>12.9482112724174</v>
      </c>
    </row>
    <row r="90" customFormat="false" ht="15" hidden="false" customHeight="false" outlineLevel="0" collapsed="false">
      <c r="B90" s="9" t="s">
        <v>93</v>
      </c>
      <c r="E90" s="18" t="n">
        <f aca="false">E84*Inputs!$C$29*(1+Inputs!$C$31)^(E$66-1)*12/1000000</f>
        <v>2.52</v>
      </c>
      <c r="F90" s="18" t="n">
        <f aca="false">F84*Inputs!$C$29*(1+Inputs!$C$31)^(F$66-1)*12/1000000</f>
        <v>3.321</v>
      </c>
      <c r="G90" s="18" t="n">
        <f aca="false">G84*Inputs!$C$29*(1+Inputs!$C$31)^(G$66-1)*12/1000000</f>
        <v>4.160475</v>
      </c>
      <c r="H90" s="18" t="n">
        <f aca="false">H84*Inputs!$C$29*(1+Inputs!$C$31)^(H$66-1)*12/1000000</f>
        <v>4.6521675</v>
      </c>
      <c r="I90" s="18" t="n">
        <f aca="false">I84*Inputs!$C$29*(1+Inputs!$C$31)^(I$66-1)*12/1000000</f>
        <v>4.7684716875</v>
      </c>
      <c r="J90" s="18" t="n">
        <f aca="false">J84*Inputs!$C$29*(1+Inputs!$C$31)^(J$66-1)*12/1000000</f>
        <v>4.8876834796875</v>
      </c>
      <c r="K90" s="18" t="n">
        <f aca="false">K84*Inputs!$C$29*(1+Inputs!$C$31)^(K$66-1)*12/1000000</f>
        <v>5.00987556667969</v>
      </c>
      <c r="L90" s="18" t="n">
        <f aca="false">L84*Inputs!$C$29*(1+Inputs!$C$31)^(L$66-1)*12/1000000</f>
        <v>5.13512245584668</v>
      </c>
      <c r="M90" s="18" t="n">
        <f aca="false">M84*Inputs!$C$29*(1+Inputs!$C$31)^(M$66-1)*12/1000000</f>
        <v>5.26350051724284</v>
      </c>
      <c r="N90" s="18" t="n">
        <f aca="false">N84*Inputs!$C$29*(1+Inputs!$C$31)^(N$66-1)*12/1000000</f>
        <v>5.39508803017391</v>
      </c>
    </row>
    <row r="91" customFormat="false" ht="15" hidden="false" customHeight="false" outlineLevel="0" collapsed="false">
      <c r="B91" s="9" t="s">
        <v>94</v>
      </c>
      <c r="E91" s="18" t="n">
        <f aca="false">$C$62*(1+Inputs!$C$32)^(E$66-1)</f>
        <v>4</v>
      </c>
      <c r="F91" s="18" t="n">
        <f aca="false">$C$62*(1+Inputs!$C$32)^(F$66-1)</f>
        <v>4.12</v>
      </c>
      <c r="G91" s="18" t="n">
        <f aca="false">$C$62*(1+Inputs!$C$32)^(G$66-1)</f>
        <v>4.2436</v>
      </c>
      <c r="H91" s="18" t="n">
        <f aca="false">$C$62*(1+Inputs!$C$32)^(H$66-1)</f>
        <v>4.370908</v>
      </c>
      <c r="I91" s="18" t="n">
        <f aca="false">$C$62*(1+Inputs!$C$32)^(I$66-1)</f>
        <v>4.50203524</v>
      </c>
      <c r="J91" s="18" t="n">
        <f aca="false">$C$62*(1+Inputs!$C$32)^(J$66-1)</f>
        <v>4.6370962972</v>
      </c>
      <c r="K91" s="18" t="n">
        <f aca="false">$C$62*(1+Inputs!$C$32)^(K$66-1)</f>
        <v>4.776209186116</v>
      </c>
      <c r="L91" s="18" t="n">
        <f aca="false">$C$62*(1+Inputs!$C$32)^(L$66-1)</f>
        <v>4.91949546169948</v>
      </c>
      <c r="M91" s="18" t="n">
        <f aca="false">$C$62*(1+Inputs!$C$32)^(M$66-1)</f>
        <v>5.06708032555047</v>
      </c>
      <c r="N91" s="18" t="n">
        <f aca="false">$C$62*(1+Inputs!$C$32)^(N$66-1)</f>
        <v>5.21909273531698</v>
      </c>
    </row>
    <row r="92" customFormat="false" ht="15" hidden="false" customHeight="false" outlineLevel="0" collapsed="false">
      <c r="B92" s="26" t="s">
        <v>95</v>
      </c>
      <c r="E92" s="27" t="n">
        <f aca="false">E88-E89-E90-E91</f>
        <v>6.39680000000001</v>
      </c>
      <c r="F92" s="27" t="n">
        <f aca="false">F88-F89-F90-F91</f>
        <v>9.39710000000001</v>
      </c>
      <c r="G92" s="27" t="n">
        <f aca="false">G88-G89-G90-G91</f>
        <v>13.0763582</v>
      </c>
      <c r="H92" s="27" t="n">
        <f aca="false">H88-H89-H90-H91</f>
        <v>16.7362525895</v>
      </c>
      <c r="I92" s="27" t="n">
        <f aca="false">I88-I89-I90-I91</f>
        <v>19.574728563575</v>
      </c>
      <c r="J92" s="27" t="n">
        <f aca="false">J88-J89-J90-J91</f>
        <v>21.6220129751978</v>
      </c>
      <c r="K92" s="27" t="n">
        <f aca="false">K88-K89-K90-K91</f>
        <v>22.9711482434346</v>
      </c>
      <c r="L92" s="27" t="n">
        <f aca="false">L88-L89-L90-L91</f>
        <v>23.7944663404342</v>
      </c>
      <c r="M92" s="27" t="n">
        <f aca="false">M88-M89-M90-M91</f>
        <v>24.2783241578352</v>
      </c>
      <c r="N92" s="27" t="n">
        <f aca="false">N88-N89-N90-N91</f>
        <v>24.6237403289433</v>
      </c>
    </row>
    <row r="93" customFormat="false" ht="15" hidden="false" customHeight="false" outlineLevel="0" collapsed="false">
      <c r="B93" s="9" t="s">
        <v>96</v>
      </c>
      <c r="E93" s="25" t="n">
        <f aca="false">E82-D82</f>
        <v>5400</v>
      </c>
      <c r="F93" s="25" t="n">
        <f aca="false">F82-E82</f>
        <v>6200</v>
      </c>
      <c r="G93" s="25" t="n">
        <f aca="false">G82-F82</f>
        <v>7200</v>
      </c>
      <c r="H93" s="25" t="n">
        <f aca="false">H82-G82</f>
        <v>4600</v>
      </c>
      <c r="I93" s="25" t="n">
        <f aca="false">I82-H82</f>
        <v>3200</v>
      </c>
      <c r="J93" s="25" t="n">
        <f aca="false">J82-I82</f>
        <v>2000</v>
      </c>
      <c r="K93" s="25" t="n">
        <f aca="false">K82-J82</f>
        <v>1000</v>
      </c>
      <c r="L93" s="25" t="n">
        <f aca="false">L82-K82</f>
        <v>400</v>
      </c>
      <c r="M93" s="25" t="n">
        <f aca="false">M82-L82</f>
        <v>0</v>
      </c>
      <c r="N93" s="25" t="n">
        <f aca="false">N82-M82</f>
        <v>0</v>
      </c>
    </row>
    <row r="94" customFormat="false" ht="15" hidden="false" customHeight="false" outlineLevel="0" collapsed="false">
      <c r="B94" s="9" t="s">
        <v>97</v>
      </c>
      <c r="E94" s="25" t="n">
        <f aca="false">E85*$C$63*12</f>
        <v>3229.2</v>
      </c>
      <c r="F94" s="25" t="n">
        <f aca="false">F85*$C$63*12</f>
        <v>4134</v>
      </c>
      <c r="G94" s="25" t="n">
        <f aca="false">G85*$C$63*12</f>
        <v>5179.2</v>
      </c>
      <c r="H94" s="25" t="n">
        <f aca="false">H85*$C$63*12</f>
        <v>6099.6</v>
      </c>
      <c r="I94" s="25" t="n">
        <f aca="false">I85*$C$63*12</f>
        <v>6708</v>
      </c>
      <c r="J94" s="25" t="n">
        <f aca="false">J85*$C$63*12</f>
        <v>7113.6</v>
      </c>
      <c r="K94" s="25" t="n">
        <f aca="false">K85*$C$63*12</f>
        <v>7347.6</v>
      </c>
      <c r="L94" s="25" t="n">
        <f aca="false">L85*$C$63*12</f>
        <v>7456.8</v>
      </c>
      <c r="M94" s="25" t="n">
        <f aca="false">M85*$C$63*12</f>
        <v>7488</v>
      </c>
      <c r="N94" s="25" t="n">
        <f aca="false">N85*$C$63*12</f>
        <v>7488</v>
      </c>
    </row>
    <row r="95" customFormat="false" ht="15" hidden="false" customHeight="false" outlineLevel="0" collapsed="false">
      <c r="B95" s="9" t="s">
        <v>98</v>
      </c>
      <c r="E95" s="25" t="n">
        <f aca="false">E93+E94</f>
        <v>8629.2</v>
      </c>
      <c r="F95" s="25" t="n">
        <f aca="false">F93+F94</f>
        <v>10334</v>
      </c>
      <c r="G95" s="25" t="n">
        <f aca="false">G93+G94</f>
        <v>12379.2</v>
      </c>
      <c r="H95" s="25" t="n">
        <f aca="false">H93+H94</f>
        <v>10699.6</v>
      </c>
      <c r="I95" s="25" t="n">
        <f aca="false">I93+I94</f>
        <v>9908</v>
      </c>
      <c r="J95" s="25" t="n">
        <f aca="false">J93+J94</f>
        <v>9113.6</v>
      </c>
      <c r="K95" s="25" t="n">
        <f aca="false">K93+K94</f>
        <v>8347.6</v>
      </c>
      <c r="L95" s="25" t="n">
        <f aca="false">L93+L94</f>
        <v>7856.8</v>
      </c>
      <c r="M95" s="25" t="n">
        <f aca="false">M93+M94</f>
        <v>7488</v>
      </c>
      <c r="N95" s="25" t="n">
        <f aca="false">N93+N94</f>
        <v>7488</v>
      </c>
    </row>
    <row r="96" customFormat="false" ht="15" hidden="false" customHeight="false" outlineLevel="0" collapsed="false">
      <c r="B96" s="9" t="s">
        <v>99</v>
      </c>
      <c r="E96" s="28" t="n">
        <f aca="false">(1+Inputs!$C$12)^(E$66-1)</f>
        <v>1</v>
      </c>
      <c r="F96" s="28" t="n">
        <f aca="false">(1+Inputs!$C$12)^(F$66-1)</f>
        <v>1.03</v>
      </c>
      <c r="G96" s="28" t="n">
        <f aca="false">(1+Inputs!$C$12)^(G$66-1)</f>
        <v>1.0609</v>
      </c>
      <c r="H96" s="28" t="n">
        <f aca="false">(1+Inputs!$C$12)^(H$66-1)</f>
        <v>1.092727</v>
      </c>
      <c r="I96" s="28" t="n">
        <f aca="false">(1+Inputs!$C$12)^(I$66-1)</f>
        <v>1.12550881</v>
      </c>
      <c r="J96" s="28" t="n">
        <f aca="false">(1+Inputs!$C$12)^(J$66-1)</f>
        <v>1.1592740743</v>
      </c>
      <c r="K96" s="28" t="n">
        <f aca="false">(1+Inputs!$C$12)^(K$66-1)</f>
        <v>1.194052296529</v>
      </c>
      <c r="L96" s="28" t="n">
        <f aca="false">(1+Inputs!$C$12)^(L$66-1)</f>
        <v>1.22987386542487</v>
      </c>
      <c r="M96" s="28" t="n">
        <f aca="false">(1+Inputs!$C$12)^(M$66-1)</f>
        <v>1.26677008138762</v>
      </c>
      <c r="N96" s="28" t="n">
        <f aca="false">(1+Inputs!$C$12)^(N$66-1)</f>
        <v>1.30477318382925</v>
      </c>
    </row>
    <row r="97" customFormat="false" ht="15" hidden="false" customHeight="false" outlineLevel="0" collapsed="false">
      <c r="B97" s="9" t="s">
        <v>100</v>
      </c>
      <c r="E97" s="18" t="n">
        <f aca="false">E83*$C$64*E96/1000000</f>
        <v>23</v>
      </c>
      <c r="F97" s="18" t="n">
        <f aca="false">F83*$C$64*F96/1000000</f>
        <v>23.69</v>
      </c>
      <c r="G97" s="18" t="n">
        <f aca="false">G83*$C$64*G96/1000000</f>
        <v>24.4007</v>
      </c>
      <c r="H97" s="18" t="n">
        <f aca="false">H83*$C$64*H96/1000000</f>
        <v>0</v>
      </c>
      <c r="I97" s="18" t="n">
        <f aca="false">I83*$C$64*I96/1000000</f>
        <v>0</v>
      </c>
      <c r="J97" s="18" t="n">
        <f aca="false">J83*$C$64*J96/1000000</f>
        <v>0</v>
      </c>
      <c r="K97" s="18" t="n">
        <f aca="false">K83*$C$64*K96/1000000</f>
        <v>0</v>
      </c>
      <c r="L97" s="18" t="n">
        <f aca="false">L83*$C$64*L96/1000000</f>
        <v>0</v>
      </c>
      <c r="M97" s="18" t="n">
        <f aca="false">M83*$C$64*M96/1000000</f>
        <v>0</v>
      </c>
      <c r="N97" s="18" t="n">
        <f aca="false">N83*$C$64*N96/1000000</f>
        <v>0</v>
      </c>
    </row>
    <row r="98" customFormat="false" ht="15" hidden="false" customHeight="false" outlineLevel="0" collapsed="false">
      <c r="B98" s="9" t="s">
        <v>101</v>
      </c>
      <c r="E98" s="18" t="n">
        <f aca="false">(MAX(E93,0)*Inputs!$C$13+E94*Inputs!$C$14)*E96/1000000</f>
        <v>4.42584</v>
      </c>
      <c r="F98" s="18" t="n">
        <f aca="false">(MAX(F93,0)*Inputs!$C$13+F94*Inputs!$C$14)*F96/1000000</f>
        <v>5.321804</v>
      </c>
      <c r="G98" s="18" t="n">
        <f aca="false">(MAX(G93,0)*Inputs!$C$13+G94*Inputs!$C$14)*G96/1000000</f>
        <v>6.445858656</v>
      </c>
      <c r="H98" s="18" t="n">
        <f aca="false">(MAX(H93,0)*Inputs!$C$13+H94*Inputs!$C$14)*H96/1000000</f>
        <v>4.85162046184</v>
      </c>
      <c r="I98" s="18" t="n">
        <f aca="false">(MAX(I93,0)*Inputs!$C$13+I94*Inputs!$C$14)*I96/1000000</f>
        <v>4.031122353896</v>
      </c>
      <c r="J98" s="18" t="n">
        <f aca="false">(MAX(J93,0)*Inputs!$C$13+J94*Inputs!$C$14)*J96/1000000</f>
        <v>3.2723061150081</v>
      </c>
      <c r="K98" s="18" t="n">
        <f aca="false">(MAX(K93,0)*Inputs!$C$13+K94*Inputs!$C$14)*K96/1000000</f>
        <v>2.5905203383656</v>
      </c>
      <c r="L98" s="18" t="n">
        <f aca="false">(MAX(L93,0)*Inputs!$C$13+L94*Inputs!$C$14)*L96/1000000</f>
        <v>2.178549370259</v>
      </c>
      <c r="M98" s="18" t="n">
        <f aca="false">(MAX(M93,0)*Inputs!$C$13+M94*Inputs!$C$14)*M96/1000000</f>
        <v>1.89711487388609</v>
      </c>
      <c r="N98" s="18" t="n">
        <f aca="false">(MAX(N93,0)*Inputs!$C$13+N94*Inputs!$C$14)*N96/1000000</f>
        <v>1.95402832010268</v>
      </c>
    </row>
    <row r="99" customFormat="false" ht="15" hidden="false" customHeight="false" outlineLevel="0" collapsed="false">
      <c r="B99" s="9" t="s">
        <v>102</v>
      </c>
      <c r="E99" s="18" t="n">
        <f aca="false">E81*Inputs!$C$15*E96/1000000</f>
        <v>1.2</v>
      </c>
      <c r="F99" s="18" t="n">
        <f aca="false">F81*Inputs!$C$15*F96/1000000</f>
        <v>1.545</v>
      </c>
      <c r="G99" s="18" t="n">
        <f aca="false">G81*Inputs!$C$15*G96/1000000</f>
        <v>1.90962</v>
      </c>
      <c r="H99" s="18" t="n">
        <f aca="false">H81*Inputs!$C$15*H96/1000000</f>
        <v>1.9669086</v>
      </c>
      <c r="I99" s="18" t="n">
        <f aca="false">I81*Inputs!$C$15*I96/1000000</f>
        <v>2.025915858</v>
      </c>
      <c r="J99" s="18" t="n">
        <f aca="false">J81*Inputs!$C$15*J96/1000000</f>
        <v>2.08669333374</v>
      </c>
      <c r="K99" s="18" t="n">
        <f aca="false">K81*Inputs!$C$15*K96/1000000</f>
        <v>2.1492941337522</v>
      </c>
      <c r="L99" s="18" t="n">
        <f aca="false">L81*Inputs!$C$15*L96/1000000</f>
        <v>2.21377295776477</v>
      </c>
      <c r="M99" s="18" t="n">
        <f aca="false">M81*Inputs!$C$15*M96/1000000</f>
        <v>2.28018614649771</v>
      </c>
      <c r="N99" s="18" t="n">
        <f aca="false">N81*Inputs!$C$15*N96/1000000</f>
        <v>2.34859173089264</v>
      </c>
    </row>
    <row r="100" customFormat="false" ht="15" hidden="false" customHeight="false" outlineLevel="0" collapsed="false">
      <c r="B100" s="26" t="s">
        <v>103</v>
      </c>
      <c r="E100" s="27" t="n">
        <f aca="false">E92-E97-E98-E99</f>
        <v>-22.22904</v>
      </c>
      <c r="F100" s="27" t="n">
        <f aca="false">F92-F97-F98-F99</f>
        <v>-21.159704</v>
      </c>
      <c r="G100" s="27" t="n">
        <f aca="false">G92-G97-G98-G99</f>
        <v>-19.679820456</v>
      </c>
      <c r="H100" s="27" t="n">
        <f aca="false">H92-H97-H98-H99</f>
        <v>9.91772352766002</v>
      </c>
      <c r="I100" s="27" t="n">
        <f aca="false">I92-I97-I98-I99</f>
        <v>13.517690351679</v>
      </c>
      <c r="J100" s="27" t="n">
        <f aca="false">J92-J97-J98-J99</f>
        <v>16.2630135264497</v>
      </c>
      <c r="K100" s="27" t="n">
        <f aca="false">K92-K97-K98-K99</f>
        <v>18.2313337713168</v>
      </c>
      <c r="L100" s="27" t="n">
        <f aca="false">L92-L97-L98-L99</f>
        <v>19.4021440124104</v>
      </c>
      <c r="M100" s="27" t="n">
        <f aca="false">M92-M97-M98-M99</f>
        <v>20.1010231374514</v>
      </c>
      <c r="N100" s="27" t="n">
        <f aca="false">N92-N97-N98-N99</f>
        <v>20.321120277948</v>
      </c>
    </row>
    <row r="101" customFormat="false" ht="15" hidden="false" customHeight="false" outlineLevel="0" collapsed="false">
      <c r="B101" s="9" t="s">
        <v>104</v>
      </c>
      <c r="C101" s="18" t="n">
        <f aca="false">Inputs!$C$42*(1+Inputs!$C$43)</f>
        <v>132.6</v>
      </c>
    </row>
    <row r="102" customFormat="false" ht="15" hidden="false" customHeight="false" outlineLevel="0" collapsed="false">
      <c r="B102" s="26" t="s">
        <v>105</v>
      </c>
      <c r="C102" s="27" t="n">
        <f aca="false">N92*$C$65*(1-Inputs!$C$45)</f>
        <v>291.05261068811</v>
      </c>
    </row>
    <row r="103" customFormat="false" ht="15" hidden="false" customHeight="false" outlineLevel="0" collapsed="false">
      <c r="B103" s="26" t="s">
        <v>106</v>
      </c>
      <c r="D103" s="27" t="n">
        <f aca="false">-$C$101</f>
        <v>-132.6</v>
      </c>
      <c r="E103" s="27" t="n">
        <f aca="false">E100</f>
        <v>-22.22904</v>
      </c>
      <c r="F103" s="27" t="n">
        <f aca="false">F100</f>
        <v>-21.159704</v>
      </c>
      <c r="G103" s="27" t="n">
        <f aca="false">G100</f>
        <v>-19.679820456</v>
      </c>
      <c r="H103" s="27" t="n">
        <f aca="false">H100</f>
        <v>9.91772352766002</v>
      </c>
      <c r="I103" s="27" t="n">
        <f aca="false">I100</f>
        <v>13.517690351679</v>
      </c>
      <c r="J103" s="27" t="n">
        <f aca="false">J100</f>
        <v>16.2630135264497</v>
      </c>
      <c r="K103" s="27" t="n">
        <f aca="false">K100</f>
        <v>18.2313337713168</v>
      </c>
      <c r="L103" s="27" t="n">
        <f aca="false">L100</f>
        <v>19.4021440124104</v>
      </c>
      <c r="M103" s="27" t="n">
        <f aca="false">M100</f>
        <v>20.1010231374514</v>
      </c>
      <c r="N103" s="27" t="n">
        <f aca="false">N100+$C$102</f>
        <v>311.373730966058</v>
      </c>
    </row>
    <row r="105" customFormat="false" ht="15" hidden="false" customHeight="false" outlineLevel="0" collapsed="false">
      <c r="B105" s="26" t="s">
        <v>107</v>
      </c>
      <c r="C105" s="29" t="n">
        <f aca="false">IRR(D103:N103,0.08)</f>
        <v>0.090001410459097</v>
      </c>
    </row>
    <row r="106" customFormat="false" ht="15" hidden="false" customHeight="false" outlineLevel="0" collapsed="false">
      <c r="B106" s="9" t="s">
        <v>108</v>
      </c>
      <c r="C106" s="30" t="n">
        <f aca="false">SUMIF(D103:N103,"&gt;0")/-SUMIF(D103:N103,"&lt;0")</f>
        <v>2.08928123140063</v>
      </c>
    </row>
    <row r="107" customFormat="false" ht="15" hidden="false" customHeight="false" outlineLevel="0" collapsed="false">
      <c r="B107" s="9" t="s">
        <v>109</v>
      </c>
      <c r="C107" s="18" t="n">
        <f aca="false">SUM(E97:N97)</f>
        <v>71.0907</v>
      </c>
    </row>
    <row r="108" customFormat="false" ht="15" hidden="false" customHeight="false" outlineLevel="0" collapsed="false">
      <c r="B108" s="9" t="s">
        <v>110</v>
      </c>
      <c r="C108" s="18" t="n">
        <f aca="false">N92</f>
        <v>24.6237403289433</v>
      </c>
    </row>
    <row r="109" customFormat="false" ht="15" hidden="false" customHeight="false" outlineLevel="0" collapsed="false">
      <c r="B109" s="9" t="s">
        <v>111</v>
      </c>
      <c r="C109" s="17" t="n">
        <f aca="false">N86</f>
        <v>0.4</v>
      </c>
    </row>
    <row r="111" customFormat="false" ht="15" hidden="false" customHeight="false" outlineLevel="0" collapsed="false">
      <c r="B111" s="7" t="s">
        <v>152</v>
      </c>
      <c r="C111" s="8"/>
      <c r="D111" s="8"/>
      <c r="E111" s="8"/>
      <c r="F111" s="8"/>
      <c r="G111" s="8"/>
      <c r="H111" s="8"/>
      <c r="I111" s="8"/>
      <c r="J111" s="8"/>
      <c r="K111" s="8"/>
      <c r="L111" s="8"/>
      <c r="M111" s="8"/>
      <c r="N111" s="8"/>
    </row>
    <row r="112" customFormat="false" ht="15" hidden="false" customHeight="false" outlineLevel="0" collapsed="false">
      <c r="B112" s="9" t="s">
        <v>50</v>
      </c>
      <c r="C112" s="17" t="n">
        <f aca="false">Inputs!$C$18</f>
        <v>0.4</v>
      </c>
    </row>
    <row r="113" customFormat="false" ht="15" hidden="false" customHeight="false" outlineLevel="0" collapsed="false">
      <c r="B113" s="9" t="s">
        <v>64</v>
      </c>
      <c r="C113" s="18" t="n">
        <f aca="false">Inputs!$C$25</f>
        <v>70</v>
      </c>
    </row>
    <row r="114" customFormat="false" ht="15" hidden="false" customHeight="false" outlineLevel="0" collapsed="false">
      <c r="B114" s="9" t="s">
        <v>65</v>
      </c>
      <c r="C114" s="18" t="n">
        <f aca="false">Inputs!$C$28</f>
        <v>18</v>
      </c>
    </row>
    <row r="115" customFormat="false" ht="15" hidden="false" customHeight="false" outlineLevel="0" collapsed="false">
      <c r="B115" s="9" t="s">
        <v>66</v>
      </c>
      <c r="C115" s="18" t="n">
        <f aca="false">Inputs!$C$30</f>
        <v>4</v>
      </c>
    </row>
    <row r="116" customFormat="false" ht="15" hidden="false" customHeight="false" outlineLevel="0" collapsed="false">
      <c r="B116" s="9" t="s">
        <v>67</v>
      </c>
      <c r="C116" s="19" t="n">
        <f aca="false">Inputs!$C$27</f>
        <v>0.013</v>
      </c>
    </row>
    <row r="117" customFormat="false" ht="15" hidden="false" customHeight="false" outlineLevel="0" collapsed="false">
      <c r="B117" s="9" t="s">
        <v>68</v>
      </c>
      <c r="C117" s="20" t="n">
        <f aca="false">Inputs!$C$11</f>
        <v>1150</v>
      </c>
    </row>
    <row r="118" customFormat="false" ht="15" hidden="false" customHeight="false" outlineLevel="0" collapsed="false">
      <c r="B118" s="9" t="s">
        <v>57</v>
      </c>
      <c r="C118" s="32" t="n">
        <v>16</v>
      </c>
    </row>
    <row r="119" customFormat="false" ht="15" hidden="false" customHeight="false" outlineLevel="0" collapsed="false">
      <c r="B119" s="22" t="s">
        <v>69</v>
      </c>
      <c r="C119" s="23" t="s">
        <v>70</v>
      </c>
      <c r="D119" s="23" t="n">
        <v>0</v>
      </c>
      <c r="E119" s="23" t="n">
        <v>1</v>
      </c>
      <c r="F119" s="23" t="n">
        <v>2</v>
      </c>
      <c r="G119" s="23" t="n">
        <v>3</v>
      </c>
      <c r="H119" s="23" t="n">
        <v>4</v>
      </c>
      <c r="I119" s="23" t="n">
        <v>5</v>
      </c>
      <c r="J119" s="23" t="n">
        <v>6</v>
      </c>
      <c r="K119" s="23" t="n">
        <v>7</v>
      </c>
      <c r="L119" s="23" t="n">
        <v>8</v>
      </c>
      <c r="M119" s="23" t="n">
        <v>9</v>
      </c>
      <c r="N119" s="23" t="n">
        <v>10</v>
      </c>
    </row>
    <row r="120" customFormat="false" ht="15" hidden="false" customHeight="false" outlineLevel="0" collapsed="false">
      <c r="B120" s="9" t="s">
        <v>71</v>
      </c>
      <c r="C120" s="24" t="n">
        <f aca="false">1-Inputs!$C$7</f>
        <v>-2</v>
      </c>
      <c r="D120" s="25" t="n">
        <f aca="false">IF($C120&lt;=D$119,Inputs!$C$6,0)</f>
        <v>60000</v>
      </c>
      <c r="E120" s="25" t="n">
        <f aca="false">IF($C120&lt;=E$119,Inputs!$C$6,0)</f>
        <v>60000</v>
      </c>
      <c r="F120" s="25" t="n">
        <f aca="false">IF($C120&lt;=F$119,Inputs!$C$6,0)</f>
        <v>60000</v>
      </c>
      <c r="G120" s="25" t="n">
        <f aca="false">IF($C120&lt;=G$119,Inputs!$C$6,0)</f>
        <v>60000</v>
      </c>
      <c r="H120" s="25" t="n">
        <f aca="false">IF($C120&lt;=H$119,Inputs!$C$6,0)</f>
        <v>60000</v>
      </c>
      <c r="I120" s="25" t="n">
        <f aca="false">IF($C120&lt;=I$119,Inputs!$C$6,0)</f>
        <v>60000</v>
      </c>
      <c r="J120" s="25" t="n">
        <f aca="false">IF($C120&lt;=J$119,Inputs!$C$6,0)</f>
        <v>60000</v>
      </c>
      <c r="K120" s="25" t="n">
        <f aca="false">IF($C120&lt;=K$119,Inputs!$C$6,0)</f>
        <v>60000</v>
      </c>
      <c r="L120" s="25" t="n">
        <f aca="false">IF($C120&lt;=L$119,Inputs!$C$6,0)</f>
        <v>60000</v>
      </c>
      <c r="M120" s="25" t="n">
        <f aca="false">IF($C120&lt;=M$119,Inputs!$C$6,0)</f>
        <v>60000</v>
      </c>
      <c r="N120" s="25" t="n">
        <f aca="false">IF($C120&lt;=N$119,Inputs!$C$6,0)</f>
        <v>60000</v>
      </c>
    </row>
    <row r="121" customFormat="false" ht="15" hidden="false" customHeight="false" outlineLevel="0" collapsed="false">
      <c r="B121" s="9" t="s">
        <v>72</v>
      </c>
      <c r="D121" s="17" t="n">
        <f aca="false">IF($C120&lt;=D$119,IF(D$119-$C120+1&lt;=0,0,$C$112*INDEX(Inputs!$C$19:$C$24,MIN(D$119-$C120+1,6))),0)</f>
        <v>0.3</v>
      </c>
      <c r="E121" s="17" t="n">
        <f aca="false">IF($C120&lt;=E$119,IF(E$119-$C120+1&lt;=0,0,$C$112*INDEX(Inputs!$C$19:$C$24,MIN(E$119-$C120+1,6))),0)</f>
        <v>0.35</v>
      </c>
      <c r="F121" s="17" t="n">
        <f aca="false">IF($C120&lt;=F$119,IF(F$119-$C120+1&lt;=0,0,$C$112*INDEX(Inputs!$C$19:$C$24,MIN(F$119-$C120+1,6))),0)</f>
        <v>0.38</v>
      </c>
      <c r="G121" s="17" t="n">
        <f aca="false">IF($C120&lt;=G$119,IF(G$119-$C120+1&lt;=0,0,$C$112*INDEX(Inputs!$C$19:$C$24,MIN(G$119-$C120+1,6))),0)</f>
        <v>0.4</v>
      </c>
      <c r="H121" s="17" t="n">
        <f aca="false">IF($C120&lt;=H$119,IF(H$119-$C120+1&lt;=0,0,$C$112*INDEX(Inputs!$C$19:$C$24,MIN(H$119-$C120+1,6))),0)</f>
        <v>0.4</v>
      </c>
      <c r="I121" s="17" t="n">
        <f aca="false">IF($C120&lt;=I$119,IF(I$119-$C120+1&lt;=0,0,$C$112*INDEX(Inputs!$C$19:$C$24,MIN(I$119-$C120+1,6))),0)</f>
        <v>0.4</v>
      </c>
      <c r="J121" s="17" t="n">
        <f aca="false">IF($C120&lt;=J$119,IF(J$119-$C120+1&lt;=0,0,$C$112*INDEX(Inputs!$C$19:$C$24,MIN(J$119-$C120+1,6))),0)</f>
        <v>0.4</v>
      </c>
      <c r="K121" s="17" t="n">
        <f aca="false">IF($C120&lt;=K$119,IF(K$119-$C120+1&lt;=0,0,$C$112*INDEX(Inputs!$C$19:$C$24,MIN(K$119-$C120+1,6))),0)</f>
        <v>0.4</v>
      </c>
      <c r="L121" s="17" t="n">
        <f aca="false">IF($C120&lt;=L$119,IF(L$119-$C120+1&lt;=0,0,$C$112*INDEX(Inputs!$C$19:$C$24,MIN(L$119-$C120+1,6))),0)</f>
        <v>0.4</v>
      </c>
      <c r="M121" s="17" t="n">
        <f aca="false">IF($C120&lt;=M$119,IF(M$119-$C120+1&lt;=0,0,$C$112*INDEX(Inputs!$C$19:$C$24,MIN(M$119-$C120+1,6))),0)</f>
        <v>0.4</v>
      </c>
      <c r="N121" s="17" t="n">
        <f aca="false">IF($C120&lt;=N$119,IF(N$119-$C120+1&lt;=0,0,$C$112*INDEX(Inputs!$C$19:$C$24,MIN(N$119-$C120+1,6))),0)</f>
        <v>0.4</v>
      </c>
    </row>
    <row r="122" customFormat="false" ht="15" hidden="false" customHeight="false" outlineLevel="0" collapsed="false">
      <c r="B122" s="9" t="s">
        <v>73</v>
      </c>
      <c r="D122" s="25" t="n">
        <f aca="false">D120*D121</f>
        <v>18000</v>
      </c>
      <c r="E122" s="25" t="n">
        <f aca="false">E120*E121</f>
        <v>21000</v>
      </c>
      <c r="F122" s="25" t="n">
        <f aca="false">F120*F121</f>
        <v>22800</v>
      </c>
      <c r="G122" s="25" t="n">
        <f aca="false">G120*G121</f>
        <v>24000</v>
      </c>
      <c r="H122" s="25" t="n">
        <f aca="false">H120*H121</f>
        <v>24000</v>
      </c>
      <c r="I122" s="25" t="n">
        <f aca="false">I120*I121</f>
        <v>24000</v>
      </c>
      <c r="J122" s="25" t="n">
        <f aca="false">J120*J121</f>
        <v>24000</v>
      </c>
      <c r="K122" s="25" t="n">
        <f aca="false">K120*K121</f>
        <v>24000</v>
      </c>
      <c r="L122" s="25" t="n">
        <f aca="false">L120*L121</f>
        <v>24000</v>
      </c>
      <c r="M122" s="25" t="n">
        <f aca="false">M120*M121</f>
        <v>24000</v>
      </c>
      <c r="N122" s="25" t="n">
        <f aca="false">N120*N121</f>
        <v>24000</v>
      </c>
    </row>
    <row r="123" customFormat="false" ht="15" hidden="false" customHeight="false" outlineLevel="0" collapsed="false">
      <c r="B123" s="9" t="s">
        <v>74</v>
      </c>
      <c r="C123" s="24" t="n">
        <f aca="false">1</f>
        <v>1</v>
      </c>
      <c r="D123" s="25" t="n">
        <f aca="false">IF($C123&lt;=D$119,Inputs!$C$8,0)</f>
        <v>0</v>
      </c>
      <c r="E123" s="25" t="n">
        <f aca="false">IF($C123&lt;=E$119,Inputs!$C$8,0)</f>
        <v>20000</v>
      </c>
      <c r="F123" s="25" t="n">
        <f aca="false">IF($C123&lt;=F$119,Inputs!$C$8,0)</f>
        <v>20000</v>
      </c>
      <c r="G123" s="25" t="n">
        <f aca="false">IF($C123&lt;=G$119,Inputs!$C$8,0)</f>
        <v>20000</v>
      </c>
      <c r="H123" s="25" t="n">
        <f aca="false">IF($C123&lt;=H$119,Inputs!$C$8,0)</f>
        <v>20000</v>
      </c>
      <c r="I123" s="25" t="n">
        <f aca="false">IF($C123&lt;=I$119,Inputs!$C$8,0)</f>
        <v>20000</v>
      </c>
      <c r="J123" s="25" t="n">
        <f aca="false">IF($C123&lt;=J$119,Inputs!$C$8,0)</f>
        <v>20000</v>
      </c>
      <c r="K123" s="25" t="n">
        <f aca="false">IF($C123&lt;=K$119,Inputs!$C$8,0)</f>
        <v>20000</v>
      </c>
      <c r="L123" s="25" t="n">
        <f aca="false">IF($C123&lt;=L$119,Inputs!$C$8,0)</f>
        <v>20000</v>
      </c>
      <c r="M123" s="25" t="n">
        <f aca="false">IF($C123&lt;=M$119,Inputs!$C$8,0)</f>
        <v>20000</v>
      </c>
      <c r="N123" s="25" t="n">
        <f aca="false">IF($C123&lt;=N$119,Inputs!$C$8,0)</f>
        <v>20000</v>
      </c>
    </row>
    <row r="124" customFormat="false" ht="15" hidden="false" customHeight="false" outlineLevel="0" collapsed="false">
      <c r="B124" s="9" t="s">
        <v>75</v>
      </c>
      <c r="D124" s="17" t="n">
        <f aca="false">IF($C123&lt;=D$119,IF(D$119-$C123+1&lt;=0,0,$C$112*INDEX(Inputs!$C$19:$C$24,MIN(D$119-$C123+1,6))),0)</f>
        <v>0</v>
      </c>
      <c r="E124" s="17" t="n">
        <f aca="false">IF($C123&lt;=E$119,IF(E$119-$C123+1&lt;=0,0,$C$112*INDEX(Inputs!$C$19:$C$24,MIN(E$119-$C123+1,6))),0)</f>
        <v>0.12</v>
      </c>
      <c r="F124" s="17" t="n">
        <f aca="false">IF($C123&lt;=F$119,IF(F$119-$C123+1&lt;=0,0,$C$112*INDEX(Inputs!$C$19:$C$24,MIN(F$119-$C123+1,6))),0)</f>
        <v>0.22</v>
      </c>
      <c r="G124" s="17" t="n">
        <f aca="false">IF($C123&lt;=G$119,IF(G$119-$C123+1&lt;=0,0,$C$112*INDEX(Inputs!$C$19:$C$24,MIN(G$119-$C123+1,6))),0)</f>
        <v>0.3</v>
      </c>
      <c r="H124" s="17" t="n">
        <f aca="false">IF($C123&lt;=H$119,IF(H$119-$C123+1&lt;=0,0,$C$112*INDEX(Inputs!$C$19:$C$24,MIN(H$119-$C123+1,6))),0)</f>
        <v>0.35</v>
      </c>
      <c r="I124" s="17" t="n">
        <f aca="false">IF($C123&lt;=I$119,IF(I$119-$C123+1&lt;=0,0,$C$112*INDEX(Inputs!$C$19:$C$24,MIN(I$119-$C123+1,6))),0)</f>
        <v>0.38</v>
      </c>
      <c r="J124" s="17" t="n">
        <f aca="false">IF($C123&lt;=J$119,IF(J$119-$C123+1&lt;=0,0,$C$112*INDEX(Inputs!$C$19:$C$24,MIN(J$119-$C123+1,6))),0)</f>
        <v>0.4</v>
      </c>
      <c r="K124" s="17" t="n">
        <f aca="false">IF($C123&lt;=K$119,IF(K$119-$C123+1&lt;=0,0,$C$112*INDEX(Inputs!$C$19:$C$24,MIN(K$119-$C123+1,6))),0)</f>
        <v>0.4</v>
      </c>
      <c r="L124" s="17" t="n">
        <f aca="false">IF($C123&lt;=L$119,IF(L$119-$C123+1&lt;=0,0,$C$112*INDEX(Inputs!$C$19:$C$24,MIN(L$119-$C123+1,6))),0)</f>
        <v>0.4</v>
      </c>
      <c r="M124" s="17" t="n">
        <f aca="false">IF($C123&lt;=M$119,IF(M$119-$C123+1&lt;=0,0,$C$112*INDEX(Inputs!$C$19:$C$24,MIN(M$119-$C123+1,6))),0)</f>
        <v>0.4</v>
      </c>
      <c r="N124" s="17" t="n">
        <f aca="false">IF($C123&lt;=N$119,IF(N$119-$C123+1&lt;=0,0,$C$112*INDEX(Inputs!$C$19:$C$24,MIN(N$119-$C123+1,6))),0)</f>
        <v>0.4</v>
      </c>
    </row>
    <row r="125" customFormat="false" ht="15" hidden="false" customHeight="false" outlineLevel="0" collapsed="false">
      <c r="B125" s="9" t="s">
        <v>76</v>
      </c>
      <c r="D125" s="25" t="n">
        <f aca="false">D123*D124</f>
        <v>0</v>
      </c>
      <c r="E125" s="25" t="n">
        <f aca="false">E123*E124</f>
        <v>2400</v>
      </c>
      <c r="F125" s="25" t="n">
        <f aca="false">F123*F124</f>
        <v>4400</v>
      </c>
      <c r="G125" s="25" t="n">
        <f aca="false">G123*G124</f>
        <v>6000</v>
      </c>
      <c r="H125" s="25" t="n">
        <f aca="false">H123*H124</f>
        <v>7000</v>
      </c>
      <c r="I125" s="25" t="n">
        <f aca="false">I123*I124</f>
        <v>7600</v>
      </c>
      <c r="J125" s="25" t="n">
        <f aca="false">J123*J124</f>
        <v>8000</v>
      </c>
      <c r="K125" s="25" t="n">
        <f aca="false">K123*K124</f>
        <v>8000</v>
      </c>
      <c r="L125" s="25" t="n">
        <f aca="false">L123*L124</f>
        <v>8000</v>
      </c>
      <c r="M125" s="25" t="n">
        <f aca="false">M123*M124</f>
        <v>8000</v>
      </c>
      <c r="N125" s="25" t="n">
        <f aca="false">N123*N124</f>
        <v>8000</v>
      </c>
    </row>
    <row r="126" customFormat="false" ht="15" hidden="false" customHeight="false" outlineLevel="0" collapsed="false">
      <c r="B126" s="9" t="s">
        <v>77</v>
      </c>
      <c r="C126" s="24" t="n">
        <f aca="false">2</f>
        <v>2</v>
      </c>
      <c r="D126" s="25" t="n">
        <f aca="false">IF($C126&lt;=D$119,Inputs!$C$9,0)</f>
        <v>0</v>
      </c>
      <c r="E126" s="25" t="n">
        <f aca="false">IF($C126&lt;=E$119,Inputs!$C$9,0)</f>
        <v>0</v>
      </c>
      <c r="F126" s="25" t="n">
        <f aca="false">IF($C126&lt;=F$119,Inputs!$C$9,0)</f>
        <v>20000</v>
      </c>
      <c r="G126" s="25" t="n">
        <f aca="false">IF($C126&lt;=G$119,Inputs!$C$9,0)</f>
        <v>20000</v>
      </c>
      <c r="H126" s="25" t="n">
        <f aca="false">IF($C126&lt;=H$119,Inputs!$C$9,0)</f>
        <v>20000</v>
      </c>
      <c r="I126" s="25" t="n">
        <f aca="false">IF($C126&lt;=I$119,Inputs!$C$9,0)</f>
        <v>20000</v>
      </c>
      <c r="J126" s="25" t="n">
        <f aca="false">IF($C126&lt;=J$119,Inputs!$C$9,0)</f>
        <v>20000</v>
      </c>
      <c r="K126" s="25" t="n">
        <f aca="false">IF($C126&lt;=K$119,Inputs!$C$9,0)</f>
        <v>20000</v>
      </c>
      <c r="L126" s="25" t="n">
        <f aca="false">IF($C126&lt;=L$119,Inputs!$C$9,0)</f>
        <v>20000</v>
      </c>
      <c r="M126" s="25" t="n">
        <f aca="false">IF($C126&lt;=M$119,Inputs!$C$9,0)</f>
        <v>20000</v>
      </c>
      <c r="N126" s="25" t="n">
        <f aca="false">IF($C126&lt;=N$119,Inputs!$C$9,0)</f>
        <v>20000</v>
      </c>
    </row>
    <row r="127" customFormat="false" ht="15" hidden="false" customHeight="false" outlineLevel="0" collapsed="false">
      <c r="B127" s="9" t="s">
        <v>78</v>
      </c>
      <c r="D127" s="17" t="n">
        <f aca="false">IF($C126&lt;=D$119,IF(D$119-$C126+1&lt;=0,0,$C$112*INDEX(Inputs!$C$19:$C$24,MIN(D$119-$C126+1,6))),0)</f>
        <v>0</v>
      </c>
      <c r="E127" s="17" t="n">
        <f aca="false">IF($C126&lt;=E$119,IF(E$119-$C126+1&lt;=0,0,$C$112*INDEX(Inputs!$C$19:$C$24,MIN(E$119-$C126+1,6))),0)</f>
        <v>0</v>
      </c>
      <c r="F127" s="17" t="n">
        <f aca="false">IF($C126&lt;=F$119,IF(F$119-$C126+1&lt;=0,0,$C$112*INDEX(Inputs!$C$19:$C$24,MIN(F$119-$C126+1,6))),0)</f>
        <v>0.12</v>
      </c>
      <c r="G127" s="17" t="n">
        <f aca="false">IF($C126&lt;=G$119,IF(G$119-$C126+1&lt;=0,0,$C$112*INDEX(Inputs!$C$19:$C$24,MIN(G$119-$C126+1,6))),0)</f>
        <v>0.22</v>
      </c>
      <c r="H127" s="17" t="n">
        <f aca="false">IF($C126&lt;=H$119,IF(H$119-$C126+1&lt;=0,0,$C$112*INDEX(Inputs!$C$19:$C$24,MIN(H$119-$C126+1,6))),0)</f>
        <v>0.3</v>
      </c>
      <c r="I127" s="17" t="n">
        <f aca="false">IF($C126&lt;=I$119,IF(I$119-$C126+1&lt;=0,0,$C$112*INDEX(Inputs!$C$19:$C$24,MIN(I$119-$C126+1,6))),0)</f>
        <v>0.35</v>
      </c>
      <c r="J127" s="17" t="n">
        <f aca="false">IF($C126&lt;=J$119,IF(J$119-$C126+1&lt;=0,0,$C$112*INDEX(Inputs!$C$19:$C$24,MIN(J$119-$C126+1,6))),0)</f>
        <v>0.38</v>
      </c>
      <c r="K127" s="17" t="n">
        <f aca="false">IF($C126&lt;=K$119,IF(K$119-$C126+1&lt;=0,0,$C$112*INDEX(Inputs!$C$19:$C$24,MIN(K$119-$C126+1,6))),0)</f>
        <v>0.4</v>
      </c>
      <c r="L127" s="17" t="n">
        <f aca="false">IF($C126&lt;=L$119,IF(L$119-$C126+1&lt;=0,0,$C$112*INDEX(Inputs!$C$19:$C$24,MIN(L$119-$C126+1,6))),0)</f>
        <v>0.4</v>
      </c>
      <c r="M127" s="17" t="n">
        <f aca="false">IF($C126&lt;=M$119,IF(M$119-$C126+1&lt;=0,0,$C$112*INDEX(Inputs!$C$19:$C$24,MIN(M$119-$C126+1,6))),0)</f>
        <v>0.4</v>
      </c>
      <c r="N127" s="17" t="n">
        <f aca="false">IF($C126&lt;=N$119,IF(N$119-$C126+1&lt;=0,0,$C$112*INDEX(Inputs!$C$19:$C$24,MIN(N$119-$C126+1,6))),0)</f>
        <v>0.4</v>
      </c>
    </row>
    <row r="128" customFormat="false" ht="15" hidden="false" customHeight="false" outlineLevel="0" collapsed="false">
      <c r="B128" s="9" t="s">
        <v>79</v>
      </c>
      <c r="D128" s="25" t="n">
        <f aca="false">D126*D127</f>
        <v>0</v>
      </c>
      <c r="E128" s="25" t="n">
        <f aca="false">E126*E127</f>
        <v>0</v>
      </c>
      <c r="F128" s="25" t="n">
        <f aca="false">F126*F127</f>
        <v>2400</v>
      </c>
      <c r="G128" s="25" t="n">
        <f aca="false">G126*G127</f>
        <v>4400</v>
      </c>
      <c r="H128" s="25" t="n">
        <f aca="false">H126*H127</f>
        <v>6000</v>
      </c>
      <c r="I128" s="25" t="n">
        <f aca="false">I126*I127</f>
        <v>7000</v>
      </c>
      <c r="J128" s="25" t="n">
        <f aca="false">J126*J127</f>
        <v>7600</v>
      </c>
      <c r="K128" s="25" t="n">
        <f aca="false">K126*K127</f>
        <v>8000</v>
      </c>
      <c r="L128" s="25" t="n">
        <f aca="false">L126*L127</f>
        <v>8000</v>
      </c>
      <c r="M128" s="25" t="n">
        <f aca="false">M126*M127</f>
        <v>8000</v>
      </c>
      <c r="N128" s="25" t="n">
        <f aca="false">N126*N127</f>
        <v>8000</v>
      </c>
    </row>
    <row r="129" customFormat="false" ht="15" hidden="false" customHeight="false" outlineLevel="0" collapsed="false">
      <c r="B129" s="9" t="s">
        <v>80</v>
      </c>
      <c r="C129" s="24" t="n">
        <f aca="false">3</f>
        <v>3</v>
      </c>
      <c r="D129" s="25" t="n">
        <f aca="false">IF($C129&lt;=D$119,Inputs!$C$10,0)</f>
        <v>0</v>
      </c>
      <c r="E129" s="25" t="n">
        <f aca="false">IF($C129&lt;=E$119,Inputs!$C$10,0)</f>
        <v>0</v>
      </c>
      <c r="F129" s="25" t="n">
        <f aca="false">IF($C129&lt;=F$119,Inputs!$C$10,0)</f>
        <v>0</v>
      </c>
      <c r="G129" s="25" t="n">
        <f aca="false">IF($C129&lt;=G$119,Inputs!$C$10,0)</f>
        <v>20000</v>
      </c>
      <c r="H129" s="25" t="n">
        <f aca="false">IF($C129&lt;=H$119,Inputs!$C$10,0)</f>
        <v>20000</v>
      </c>
      <c r="I129" s="25" t="n">
        <f aca="false">IF($C129&lt;=I$119,Inputs!$C$10,0)</f>
        <v>20000</v>
      </c>
      <c r="J129" s="25" t="n">
        <f aca="false">IF($C129&lt;=J$119,Inputs!$C$10,0)</f>
        <v>20000</v>
      </c>
      <c r="K129" s="25" t="n">
        <f aca="false">IF($C129&lt;=K$119,Inputs!$C$10,0)</f>
        <v>20000</v>
      </c>
      <c r="L129" s="25" t="n">
        <f aca="false">IF($C129&lt;=L$119,Inputs!$C$10,0)</f>
        <v>20000</v>
      </c>
      <c r="M129" s="25" t="n">
        <f aca="false">IF($C129&lt;=M$119,Inputs!$C$10,0)</f>
        <v>20000</v>
      </c>
      <c r="N129" s="25" t="n">
        <f aca="false">IF($C129&lt;=N$119,Inputs!$C$10,0)</f>
        <v>20000</v>
      </c>
    </row>
    <row r="130" customFormat="false" ht="15" hidden="false" customHeight="false" outlineLevel="0" collapsed="false">
      <c r="B130" s="9" t="s">
        <v>81</v>
      </c>
      <c r="D130" s="17" t="n">
        <f aca="false">IF($C129&lt;=D$119,IF(D$119-$C129+1&lt;=0,0,$C$112*INDEX(Inputs!$C$19:$C$24,MIN(D$119-$C129+1,6))),0)</f>
        <v>0</v>
      </c>
      <c r="E130" s="17" t="n">
        <f aca="false">IF($C129&lt;=E$119,IF(E$119-$C129+1&lt;=0,0,$C$112*INDEX(Inputs!$C$19:$C$24,MIN(E$119-$C129+1,6))),0)</f>
        <v>0</v>
      </c>
      <c r="F130" s="17" t="n">
        <f aca="false">IF($C129&lt;=F$119,IF(F$119-$C129+1&lt;=0,0,$C$112*INDEX(Inputs!$C$19:$C$24,MIN(F$119-$C129+1,6))),0)</f>
        <v>0</v>
      </c>
      <c r="G130" s="17" t="n">
        <f aca="false">IF($C129&lt;=G$119,IF(G$119-$C129+1&lt;=0,0,$C$112*INDEX(Inputs!$C$19:$C$24,MIN(G$119-$C129+1,6))),0)</f>
        <v>0.12</v>
      </c>
      <c r="H130" s="17" t="n">
        <f aca="false">IF($C129&lt;=H$119,IF(H$119-$C129+1&lt;=0,0,$C$112*INDEX(Inputs!$C$19:$C$24,MIN(H$119-$C129+1,6))),0)</f>
        <v>0.22</v>
      </c>
      <c r="I130" s="17" t="n">
        <f aca="false">IF($C129&lt;=I$119,IF(I$119-$C129+1&lt;=0,0,$C$112*INDEX(Inputs!$C$19:$C$24,MIN(I$119-$C129+1,6))),0)</f>
        <v>0.3</v>
      </c>
      <c r="J130" s="17" t="n">
        <f aca="false">IF($C129&lt;=J$119,IF(J$119-$C129+1&lt;=0,0,$C$112*INDEX(Inputs!$C$19:$C$24,MIN(J$119-$C129+1,6))),0)</f>
        <v>0.35</v>
      </c>
      <c r="K130" s="17" t="n">
        <f aca="false">IF($C129&lt;=K$119,IF(K$119-$C129+1&lt;=0,0,$C$112*INDEX(Inputs!$C$19:$C$24,MIN(K$119-$C129+1,6))),0)</f>
        <v>0.38</v>
      </c>
      <c r="L130" s="17" t="n">
        <f aca="false">IF($C129&lt;=L$119,IF(L$119-$C129+1&lt;=0,0,$C$112*INDEX(Inputs!$C$19:$C$24,MIN(L$119-$C129+1,6))),0)</f>
        <v>0.4</v>
      </c>
      <c r="M130" s="17" t="n">
        <f aca="false">IF($C129&lt;=M$119,IF(M$119-$C129+1&lt;=0,0,$C$112*INDEX(Inputs!$C$19:$C$24,MIN(M$119-$C129+1,6))),0)</f>
        <v>0.4</v>
      </c>
      <c r="N130" s="17" t="n">
        <f aca="false">IF($C129&lt;=N$119,IF(N$119-$C129+1&lt;=0,0,$C$112*INDEX(Inputs!$C$19:$C$24,MIN(N$119-$C129+1,6))),0)</f>
        <v>0.4</v>
      </c>
    </row>
    <row r="131" customFormat="false" ht="15" hidden="false" customHeight="false" outlineLevel="0" collapsed="false">
      <c r="B131" s="9" t="s">
        <v>82</v>
      </c>
      <c r="D131" s="25" t="n">
        <f aca="false">D129*D130</f>
        <v>0</v>
      </c>
      <c r="E131" s="25" t="n">
        <f aca="false">E129*E130</f>
        <v>0</v>
      </c>
      <c r="F131" s="25" t="n">
        <f aca="false">F129*F130</f>
        <v>0</v>
      </c>
      <c r="G131" s="25" t="n">
        <f aca="false">G129*G130</f>
        <v>2400</v>
      </c>
      <c r="H131" s="25" t="n">
        <f aca="false">H129*H130</f>
        <v>4400</v>
      </c>
      <c r="I131" s="25" t="n">
        <f aca="false">I129*I130</f>
        <v>6000</v>
      </c>
      <c r="J131" s="25" t="n">
        <f aca="false">J129*J130</f>
        <v>7000</v>
      </c>
      <c r="K131" s="25" t="n">
        <f aca="false">K129*K130</f>
        <v>7600</v>
      </c>
      <c r="L131" s="25" t="n">
        <f aca="false">L129*L130</f>
        <v>8000</v>
      </c>
      <c r="M131" s="25" t="n">
        <f aca="false">M129*M130</f>
        <v>8000</v>
      </c>
      <c r="N131" s="25" t="n">
        <f aca="false">N129*N130</f>
        <v>8000</v>
      </c>
    </row>
    <row r="133" customFormat="false" ht="15" hidden="false" customHeight="false" outlineLevel="0" collapsed="false">
      <c r="B133" s="22" t="s">
        <v>83</v>
      </c>
      <c r="C133" s="23"/>
      <c r="D133" s="23" t="n">
        <v>0</v>
      </c>
      <c r="E133" s="23" t="n">
        <v>1</v>
      </c>
      <c r="F133" s="23" t="n">
        <v>2</v>
      </c>
      <c r="G133" s="23" t="n">
        <v>3</v>
      </c>
      <c r="H133" s="23" t="n">
        <v>4</v>
      </c>
      <c r="I133" s="23" t="n">
        <v>5</v>
      </c>
      <c r="J133" s="23" t="n">
        <v>6</v>
      </c>
      <c r="K133" s="23" t="n">
        <v>7</v>
      </c>
      <c r="L133" s="23" t="n">
        <v>8</v>
      </c>
      <c r="M133" s="23" t="n">
        <v>9</v>
      </c>
      <c r="N133" s="23" t="n">
        <v>10</v>
      </c>
    </row>
    <row r="134" customFormat="false" ht="15" hidden="false" customHeight="false" outlineLevel="0" collapsed="false">
      <c r="B134" s="9" t="s">
        <v>84</v>
      </c>
      <c r="D134" s="25" t="n">
        <f aca="false">D120+D123+D126+D129</f>
        <v>60000</v>
      </c>
      <c r="E134" s="25" t="n">
        <f aca="false">E120+E123+E126+E129</f>
        <v>80000</v>
      </c>
      <c r="F134" s="25" t="n">
        <f aca="false">F120+F123+F126+F129</f>
        <v>100000</v>
      </c>
      <c r="G134" s="25" t="n">
        <f aca="false">G120+G123+G126+G129</f>
        <v>120000</v>
      </c>
      <c r="H134" s="25" t="n">
        <f aca="false">H120+H123+H126+H129</f>
        <v>120000</v>
      </c>
      <c r="I134" s="25" t="n">
        <f aca="false">I120+I123+I126+I129</f>
        <v>120000</v>
      </c>
      <c r="J134" s="25" t="n">
        <f aca="false">J120+J123+J126+J129</f>
        <v>120000</v>
      </c>
      <c r="K134" s="25" t="n">
        <f aca="false">K120+K123+K126+K129</f>
        <v>120000</v>
      </c>
      <c r="L134" s="25" t="n">
        <f aca="false">L120+L123+L126+L129</f>
        <v>120000</v>
      </c>
      <c r="M134" s="25" t="n">
        <f aca="false">M120+M123+M126+M129</f>
        <v>120000</v>
      </c>
      <c r="N134" s="25" t="n">
        <f aca="false">N120+N123+N126+N129</f>
        <v>120000</v>
      </c>
    </row>
    <row r="135" customFormat="false" ht="15" hidden="false" customHeight="false" outlineLevel="0" collapsed="false">
      <c r="B135" s="9" t="s">
        <v>85</v>
      </c>
      <c r="D135" s="25" t="n">
        <f aca="false">D122+D125+D128+D131</f>
        <v>18000</v>
      </c>
      <c r="E135" s="25" t="n">
        <f aca="false">E122+E125+E128+E131</f>
        <v>23400</v>
      </c>
      <c r="F135" s="25" t="n">
        <f aca="false">F122+F125+F128+F131</f>
        <v>29600</v>
      </c>
      <c r="G135" s="25" t="n">
        <f aca="false">G122+G125+G128+G131</f>
        <v>36800</v>
      </c>
      <c r="H135" s="25" t="n">
        <f aca="false">H122+H125+H128+H131</f>
        <v>41400</v>
      </c>
      <c r="I135" s="25" t="n">
        <f aca="false">I122+I125+I128+I131</f>
        <v>44600</v>
      </c>
      <c r="J135" s="25" t="n">
        <f aca="false">J122+J125+J128+J131</f>
        <v>46600</v>
      </c>
      <c r="K135" s="25" t="n">
        <f aca="false">K122+K125+K128+K131</f>
        <v>47600</v>
      </c>
      <c r="L135" s="25" t="n">
        <f aca="false">L122+L125+L128+L131</f>
        <v>48000</v>
      </c>
      <c r="M135" s="25" t="n">
        <f aca="false">M122+M125+M128+M131</f>
        <v>48000</v>
      </c>
      <c r="N135" s="25" t="n">
        <f aca="false">N122+N125+N128+N131</f>
        <v>48000</v>
      </c>
    </row>
    <row r="136" customFormat="false" ht="15" hidden="false" customHeight="false" outlineLevel="0" collapsed="false">
      <c r="B136" s="9" t="s">
        <v>86</v>
      </c>
      <c r="E136" s="25" t="n">
        <f aca="false">E134-D134</f>
        <v>20000</v>
      </c>
      <c r="F136" s="25" t="n">
        <f aca="false">F134-E134</f>
        <v>20000</v>
      </c>
      <c r="G136" s="25" t="n">
        <f aca="false">G134-F134</f>
        <v>20000</v>
      </c>
      <c r="H136" s="25" t="n">
        <f aca="false">H134-G134</f>
        <v>0</v>
      </c>
      <c r="I136" s="25" t="n">
        <f aca="false">I134-H134</f>
        <v>0</v>
      </c>
      <c r="J136" s="25" t="n">
        <f aca="false">J134-I134</f>
        <v>0</v>
      </c>
      <c r="K136" s="25" t="n">
        <f aca="false">K134-J134</f>
        <v>0</v>
      </c>
      <c r="L136" s="25" t="n">
        <f aca="false">L134-K134</f>
        <v>0</v>
      </c>
      <c r="M136" s="25" t="n">
        <f aca="false">M134-L134</f>
        <v>0</v>
      </c>
      <c r="N136" s="25" t="n">
        <f aca="false">N134-M134</f>
        <v>0</v>
      </c>
    </row>
    <row r="137" customFormat="false" ht="15" hidden="false" customHeight="false" outlineLevel="0" collapsed="false">
      <c r="B137" s="9" t="s">
        <v>87</v>
      </c>
      <c r="E137" s="25" t="n">
        <f aca="false">(E134+D134)/2</f>
        <v>70000</v>
      </c>
      <c r="F137" s="25" t="n">
        <f aca="false">(F134+E134)/2</f>
        <v>90000</v>
      </c>
      <c r="G137" s="25" t="n">
        <f aca="false">(G134+F134)/2</f>
        <v>110000</v>
      </c>
      <c r="H137" s="25" t="n">
        <f aca="false">(H134+G134)/2</f>
        <v>120000</v>
      </c>
      <c r="I137" s="25" t="n">
        <f aca="false">(I134+H134)/2</f>
        <v>120000</v>
      </c>
      <c r="J137" s="25" t="n">
        <f aca="false">(J134+I134)/2</f>
        <v>120000</v>
      </c>
      <c r="K137" s="25" t="n">
        <f aca="false">(K134+J134)/2</f>
        <v>120000</v>
      </c>
      <c r="L137" s="25" t="n">
        <f aca="false">(L134+K134)/2</f>
        <v>120000</v>
      </c>
      <c r="M137" s="25" t="n">
        <f aca="false">(M134+L134)/2</f>
        <v>120000</v>
      </c>
      <c r="N137" s="25" t="n">
        <f aca="false">(N134+M134)/2</f>
        <v>120000</v>
      </c>
    </row>
    <row r="138" customFormat="false" ht="15" hidden="false" customHeight="false" outlineLevel="0" collapsed="false">
      <c r="B138" s="9" t="s">
        <v>88</v>
      </c>
      <c r="E138" s="25" t="n">
        <f aca="false">(E135+D135)/2</f>
        <v>20700</v>
      </c>
      <c r="F138" s="25" t="n">
        <f aca="false">(F135+E135)/2</f>
        <v>26500</v>
      </c>
      <c r="G138" s="25" t="n">
        <f aca="false">(G135+F135)/2</f>
        <v>33200</v>
      </c>
      <c r="H138" s="25" t="n">
        <f aca="false">(H135+G135)/2</f>
        <v>39100</v>
      </c>
      <c r="I138" s="25" t="n">
        <f aca="false">(I135+H135)/2</f>
        <v>43000</v>
      </c>
      <c r="J138" s="25" t="n">
        <f aca="false">(J135+I135)/2</f>
        <v>45600</v>
      </c>
      <c r="K138" s="25" t="n">
        <f aca="false">(K135+J135)/2</f>
        <v>47100</v>
      </c>
      <c r="L138" s="25" t="n">
        <f aca="false">(L135+K135)/2</f>
        <v>47800</v>
      </c>
      <c r="M138" s="25" t="n">
        <f aca="false">(M135+L135)/2</f>
        <v>48000</v>
      </c>
      <c r="N138" s="25" t="n">
        <f aca="false">(N135+M135)/2</f>
        <v>48000</v>
      </c>
    </row>
    <row r="139" customFormat="false" ht="15" hidden="false" customHeight="false" outlineLevel="0" collapsed="false">
      <c r="B139" s="9" t="s">
        <v>89</v>
      </c>
      <c r="E139" s="17" t="n">
        <f aca="false">E135/E134</f>
        <v>0.2925</v>
      </c>
      <c r="F139" s="17" t="n">
        <f aca="false">F135/F134</f>
        <v>0.296</v>
      </c>
      <c r="G139" s="17" t="n">
        <f aca="false">G135/G134</f>
        <v>0.306666666666667</v>
      </c>
      <c r="H139" s="17" t="n">
        <f aca="false">H135/H134</f>
        <v>0.345</v>
      </c>
      <c r="I139" s="17" t="n">
        <f aca="false">I135/I134</f>
        <v>0.371666666666667</v>
      </c>
      <c r="J139" s="17" t="n">
        <f aca="false">J135/J134</f>
        <v>0.388333333333333</v>
      </c>
      <c r="K139" s="17" t="n">
        <f aca="false">K135/K134</f>
        <v>0.396666666666667</v>
      </c>
      <c r="L139" s="17" t="n">
        <f aca="false">L135/L134</f>
        <v>0.4</v>
      </c>
      <c r="M139" s="17" t="n">
        <f aca="false">M135/M134</f>
        <v>0.4</v>
      </c>
      <c r="N139" s="17" t="n">
        <f aca="false">N135/N134</f>
        <v>0.4</v>
      </c>
    </row>
    <row r="140" customFormat="false" ht="15" hidden="false" customHeight="false" outlineLevel="0" collapsed="false">
      <c r="B140" s="9" t="s">
        <v>90</v>
      </c>
      <c r="E140" s="18" t="n">
        <f aca="false">$C$113*(1+Inputs!$C$26)^(E$119-1)</f>
        <v>70</v>
      </c>
      <c r="F140" s="18" t="n">
        <f aca="false">$C$113*(1+Inputs!$C$26)^(F$119-1)</f>
        <v>71.4</v>
      </c>
      <c r="G140" s="18" t="n">
        <f aca="false">$C$113*(1+Inputs!$C$26)^(G$119-1)</f>
        <v>72.828</v>
      </c>
      <c r="H140" s="18" t="n">
        <f aca="false">$C$113*(1+Inputs!$C$26)^(H$119-1)</f>
        <v>74.28456</v>
      </c>
      <c r="I140" s="18" t="n">
        <f aca="false">$C$113*(1+Inputs!$C$26)^(I$119-1)</f>
        <v>75.7702512</v>
      </c>
      <c r="J140" s="18" t="n">
        <f aca="false">$C$113*(1+Inputs!$C$26)^(J$119-1)</f>
        <v>77.285656224</v>
      </c>
      <c r="K140" s="18" t="n">
        <f aca="false">$C$113*(1+Inputs!$C$26)^(K$119-1)</f>
        <v>78.83136934848</v>
      </c>
      <c r="L140" s="18" t="n">
        <f aca="false">$C$113*(1+Inputs!$C$26)^(L$119-1)</f>
        <v>80.4079967354496</v>
      </c>
      <c r="M140" s="18" t="n">
        <f aca="false">$C$113*(1+Inputs!$C$26)^(M$119-1)</f>
        <v>82.0161566701586</v>
      </c>
      <c r="N140" s="18" t="n">
        <f aca="false">$C$113*(1+Inputs!$C$26)^(N$119-1)</f>
        <v>83.6564798035618</v>
      </c>
    </row>
    <row r="141" customFormat="false" ht="15" hidden="false" customHeight="false" outlineLevel="0" collapsed="false">
      <c r="B141" s="9" t="s">
        <v>91</v>
      </c>
      <c r="E141" s="18" t="n">
        <f aca="false">E138*E140*12/1000000</f>
        <v>17.388</v>
      </c>
      <c r="F141" s="18" t="n">
        <f aca="false">F138*F140*12/1000000</f>
        <v>22.7052</v>
      </c>
      <c r="G141" s="18" t="n">
        <f aca="false">G138*G140*12/1000000</f>
        <v>29.0146752</v>
      </c>
      <c r="H141" s="18" t="n">
        <f aca="false">H138*H140*12/1000000</f>
        <v>34.854315552</v>
      </c>
      <c r="I141" s="18" t="n">
        <f aca="false">I138*I140*12/1000000</f>
        <v>39.0974496192</v>
      </c>
      <c r="J141" s="18" t="n">
        <f aca="false">J138*J140*12/1000000</f>
        <v>42.2907110857728</v>
      </c>
      <c r="K141" s="18" t="n">
        <f aca="false">K138*K140*12/1000000</f>
        <v>44.5554899557609</v>
      </c>
      <c r="L141" s="18" t="n">
        <f aca="false">L138*L140*12/1000000</f>
        <v>46.1220269274539</v>
      </c>
      <c r="M141" s="18" t="n">
        <f aca="false">M138*M140*12/1000000</f>
        <v>47.2413062420114</v>
      </c>
      <c r="N141" s="18" t="n">
        <f aca="false">N138*N140*12/1000000</f>
        <v>48.1861323668516</v>
      </c>
    </row>
    <row r="142" customFormat="false" ht="15" hidden="false" customHeight="false" outlineLevel="0" collapsed="false">
      <c r="B142" s="9" t="s">
        <v>92</v>
      </c>
      <c r="E142" s="18" t="n">
        <f aca="false">E138*$C$114*(1+Inputs!$C$31)^(E$119-1)*12/1000000</f>
        <v>4.4712</v>
      </c>
      <c r="F142" s="18" t="n">
        <f aca="false">F138*$C$114*(1+Inputs!$C$31)^(F$119-1)*12/1000000</f>
        <v>5.8671</v>
      </c>
      <c r="G142" s="18" t="n">
        <f aca="false">G138*$C$114*(1+Inputs!$C$31)^(G$119-1)*12/1000000</f>
        <v>7.534242</v>
      </c>
      <c r="H142" s="18" t="n">
        <f aca="false">H138*$C$114*(1+Inputs!$C$31)^(H$119-1)*12/1000000</f>
        <v>9.0949874625</v>
      </c>
      <c r="I142" s="18" t="n">
        <f aca="false">I138*$C$114*(1+Inputs!$C$31)^(I$119-1)*12/1000000</f>
        <v>10.252214128125</v>
      </c>
      <c r="J142" s="18" t="n">
        <f aca="false">J138*$C$114*(1+Inputs!$C$31)^(J$119-1)*12/1000000</f>
        <v>11.1439183336875</v>
      </c>
      <c r="K142" s="18" t="n">
        <f aca="false">K138*$C$114*(1+Inputs!$C$31)^(K$119-1)*12/1000000</f>
        <v>11.7982569595307</v>
      </c>
      <c r="L142" s="18" t="n">
        <f aca="false">L138*$C$114*(1+Inputs!$C$31)^(L$119-1)*12/1000000</f>
        <v>12.2729426694736</v>
      </c>
      <c r="M142" s="18" t="n">
        <f aca="false">M138*$C$114*(1+Inputs!$C$31)^(M$119-1)*12/1000000</f>
        <v>12.6324012413828</v>
      </c>
      <c r="N142" s="18" t="n">
        <f aca="false">N138*$C$114*(1+Inputs!$C$31)^(N$119-1)*12/1000000</f>
        <v>12.9482112724174</v>
      </c>
    </row>
    <row r="143" customFormat="false" ht="15" hidden="false" customHeight="false" outlineLevel="0" collapsed="false">
      <c r="B143" s="9" t="s">
        <v>93</v>
      </c>
      <c r="E143" s="18" t="n">
        <f aca="false">E137*Inputs!$C$29*(1+Inputs!$C$31)^(E$119-1)*12/1000000</f>
        <v>2.52</v>
      </c>
      <c r="F143" s="18" t="n">
        <f aca="false">F137*Inputs!$C$29*(1+Inputs!$C$31)^(F$119-1)*12/1000000</f>
        <v>3.321</v>
      </c>
      <c r="G143" s="18" t="n">
        <f aca="false">G137*Inputs!$C$29*(1+Inputs!$C$31)^(G$119-1)*12/1000000</f>
        <v>4.160475</v>
      </c>
      <c r="H143" s="18" t="n">
        <f aca="false">H137*Inputs!$C$29*(1+Inputs!$C$31)^(H$119-1)*12/1000000</f>
        <v>4.6521675</v>
      </c>
      <c r="I143" s="18" t="n">
        <f aca="false">I137*Inputs!$C$29*(1+Inputs!$C$31)^(I$119-1)*12/1000000</f>
        <v>4.7684716875</v>
      </c>
      <c r="J143" s="18" t="n">
        <f aca="false">J137*Inputs!$C$29*(1+Inputs!$C$31)^(J$119-1)*12/1000000</f>
        <v>4.8876834796875</v>
      </c>
      <c r="K143" s="18" t="n">
        <f aca="false">K137*Inputs!$C$29*(1+Inputs!$C$31)^(K$119-1)*12/1000000</f>
        <v>5.00987556667969</v>
      </c>
      <c r="L143" s="18" t="n">
        <f aca="false">L137*Inputs!$C$29*(1+Inputs!$C$31)^(L$119-1)*12/1000000</f>
        <v>5.13512245584668</v>
      </c>
      <c r="M143" s="18" t="n">
        <f aca="false">M137*Inputs!$C$29*(1+Inputs!$C$31)^(M$119-1)*12/1000000</f>
        <v>5.26350051724284</v>
      </c>
      <c r="N143" s="18" t="n">
        <f aca="false">N137*Inputs!$C$29*(1+Inputs!$C$31)^(N$119-1)*12/1000000</f>
        <v>5.39508803017391</v>
      </c>
    </row>
    <row r="144" customFormat="false" ht="15" hidden="false" customHeight="false" outlineLevel="0" collapsed="false">
      <c r="B144" s="9" t="s">
        <v>94</v>
      </c>
      <c r="E144" s="18" t="n">
        <f aca="false">$C$115*(1+Inputs!$C$32)^(E$119-1)</f>
        <v>4</v>
      </c>
      <c r="F144" s="18" t="n">
        <f aca="false">$C$115*(1+Inputs!$C$32)^(F$119-1)</f>
        <v>4.12</v>
      </c>
      <c r="G144" s="18" t="n">
        <f aca="false">$C$115*(1+Inputs!$C$32)^(G$119-1)</f>
        <v>4.2436</v>
      </c>
      <c r="H144" s="18" t="n">
        <f aca="false">$C$115*(1+Inputs!$C$32)^(H$119-1)</f>
        <v>4.370908</v>
      </c>
      <c r="I144" s="18" t="n">
        <f aca="false">$C$115*(1+Inputs!$C$32)^(I$119-1)</f>
        <v>4.50203524</v>
      </c>
      <c r="J144" s="18" t="n">
        <f aca="false">$C$115*(1+Inputs!$C$32)^(J$119-1)</f>
        <v>4.6370962972</v>
      </c>
      <c r="K144" s="18" t="n">
        <f aca="false">$C$115*(1+Inputs!$C$32)^(K$119-1)</f>
        <v>4.776209186116</v>
      </c>
      <c r="L144" s="18" t="n">
        <f aca="false">$C$115*(1+Inputs!$C$32)^(L$119-1)</f>
        <v>4.91949546169948</v>
      </c>
      <c r="M144" s="18" t="n">
        <f aca="false">$C$115*(1+Inputs!$C$32)^(M$119-1)</f>
        <v>5.06708032555047</v>
      </c>
      <c r="N144" s="18" t="n">
        <f aca="false">$C$115*(1+Inputs!$C$32)^(N$119-1)</f>
        <v>5.21909273531698</v>
      </c>
    </row>
    <row r="145" customFormat="false" ht="15" hidden="false" customHeight="false" outlineLevel="0" collapsed="false">
      <c r="B145" s="26" t="s">
        <v>95</v>
      </c>
      <c r="E145" s="27" t="n">
        <f aca="false">E141-E142-E143-E144</f>
        <v>6.39680000000001</v>
      </c>
      <c r="F145" s="27" t="n">
        <f aca="false">F141-F142-F143-F144</f>
        <v>9.39710000000001</v>
      </c>
      <c r="G145" s="27" t="n">
        <f aca="false">G141-G142-G143-G144</f>
        <v>13.0763582</v>
      </c>
      <c r="H145" s="27" t="n">
        <f aca="false">H141-H142-H143-H144</f>
        <v>16.7362525895</v>
      </c>
      <c r="I145" s="27" t="n">
        <f aca="false">I141-I142-I143-I144</f>
        <v>19.574728563575</v>
      </c>
      <c r="J145" s="27" t="n">
        <f aca="false">J141-J142-J143-J144</f>
        <v>21.6220129751978</v>
      </c>
      <c r="K145" s="27" t="n">
        <f aca="false">K141-K142-K143-K144</f>
        <v>22.9711482434346</v>
      </c>
      <c r="L145" s="27" t="n">
        <f aca="false">L141-L142-L143-L144</f>
        <v>23.7944663404342</v>
      </c>
      <c r="M145" s="27" t="n">
        <f aca="false">M141-M142-M143-M144</f>
        <v>24.2783241578352</v>
      </c>
      <c r="N145" s="27" t="n">
        <f aca="false">N141-N142-N143-N144</f>
        <v>24.6237403289433</v>
      </c>
    </row>
    <row r="146" customFormat="false" ht="15" hidden="false" customHeight="false" outlineLevel="0" collapsed="false">
      <c r="B146" s="9" t="s">
        <v>96</v>
      </c>
      <c r="E146" s="25" t="n">
        <f aca="false">E135-D135</f>
        <v>5400</v>
      </c>
      <c r="F146" s="25" t="n">
        <f aca="false">F135-E135</f>
        <v>6200</v>
      </c>
      <c r="G146" s="25" t="n">
        <f aca="false">G135-F135</f>
        <v>7200</v>
      </c>
      <c r="H146" s="25" t="n">
        <f aca="false">H135-G135</f>
        <v>4600</v>
      </c>
      <c r="I146" s="25" t="n">
        <f aca="false">I135-H135</f>
        <v>3200</v>
      </c>
      <c r="J146" s="25" t="n">
        <f aca="false">J135-I135</f>
        <v>2000</v>
      </c>
      <c r="K146" s="25" t="n">
        <f aca="false">K135-J135</f>
        <v>1000</v>
      </c>
      <c r="L146" s="25" t="n">
        <f aca="false">L135-K135</f>
        <v>400</v>
      </c>
      <c r="M146" s="25" t="n">
        <f aca="false">M135-L135</f>
        <v>0</v>
      </c>
      <c r="N146" s="25" t="n">
        <f aca="false">N135-M135</f>
        <v>0</v>
      </c>
    </row>
    <row r="147" customFormat="false" ht="15" hidden="false" customHeight="false" outlineLevel="0" collapsed="false">
      <c r="B147" s="9" t="s">
        <v>97</v>
      </c>
      <c r="E147" s="25" t="n">
        <f aca="false">E138*$C$116*12</f>
        <v>3229.2</v>
      </c>
      <c r="F147" s="25" t="n">
        <f aca="false">F138*$C$116*12</f>
        <v>4134</v>
      </c>
      <c r="G147" s="25" t="n">
        <f aca="false">G138*$C$116*12</f>
        <v>5179.2</v>
      </c>
      <c r="H147" s="25" t="n">
        <f aca="false">H138*$C$116*12</f>
        <v>6099.6</v>
      </c>
      <c r="I147" s="25" t="n">
        <f aca="false">I138*$C$116*12</f>
        <v>6708</v>
      </c>
      <c r="J147" s="25" t="n">
        <f aca="false">J138*$C$116*12</f>
        <v>7113.6</v>
      </c>
      <c r="K147" s="25" t="n">
        <f aca="false">K138*$C$116*12</f>
        <v>7347.6</v>
      </c>
      <c r="L147" s="25" t="n">
        <f aca="false">L138*$C$116*12</f>
        <v>7456.8</v>
      </c>
      <c r="M147" s="25" t="n">
        <f aca="false">M138*$C$116*12</f>
        <v>7488</v>
      </c>
      <c r="N147" s="25" t="n">
        <f aca="false">N138*$C$116*12</f>
        <v>7488</v>
      </c>
    </row>
    <row r="148" customFormat="false" ht="15" hidden="false" customHeight="false" outlineLevel="0" collapsed="false">
      <c r="B148" s="9" t="s">
        <v>98</v>
      </c>
      <c r="E148" s="25" t="n">
        <f aca="false">E146+E147</f>
        <v>8629.2</v>
      </c>
      <c r="F148" s="25" t="n">
        <f aca="false">F146+F147</f>
        <v>10334</v>
      </c>
      <c r="G148" s="25" t="n">
        <f aca="false">G146+G147</f>
        <v>12379.2</v>
      </c>
      <c r="H148" s="25" t="n">
        <f aca="false">H146+H147</f>
        <v>10699.6</v>
      </c>
      <c r="I148" s="25" t="n">
        <f aca="false">I146+I147</f>
        <v>9908</v>
      </c>
      <c r="J148" s="25" t="n">
        <f aca="false">J146+J147</f>
        <v>9113.6</v>
      </c>
      <c r="K148" s="25" t="n">
        <f aca="false">K146+K147</f>
        <v>8347.6</v>
      </c>
      <c r="L148" s="25" t="n">
        <f aca="false">L146+L147</f>
        <v>7856.8</v>
      </c>
      <c r="M148" s="25" t="n">
        <f aca="false">M146+M147</f>
        <v>7488</v>
      </c>
      <c r="N148" s="25" t="n">
        <f aca="false">N146+N147</f>
        <v>7488</v>
      </c>
    </row>
    <row r="149" customFormat="false" ht="15" hidden="false" customHeight="false" outlineLevel="0" collapsed="false">
      <c r="B149" s="9" t="s">
        <v>99</v>
      </c>
      <c r="E149" s="28" t="n">
        <f aca="false">(1+Inputs!$C$12)^(E$119-1)</f>
        <v>1</v>
      </c>
      <c r="F149" s="28" t="n">
        <f aca="false">(1+Inputs!$C$12)^(F$119-1)</f>
        <v>1.03</v>
      </c>
      <c r="G149" s="28" t="n">
        <f aca="false">(1+Inputs!$C$12)^(G$119-1)</f>
        <v>1.0609</v>
      </c>
      <c r="H149" s="28" t="n">
        <f aca="false">(1+Inputs!$C$12)^(H$119-1)</f>
        <v>1.092727</v>
      </c>
      <c r="I149" s="28" t="n">
        <f aca="false">(1+Inputs!$C$12)^(I$119-1)</f>
        <v>1.12550881</v>
      </c>
      <c r="J149" s="28" t="n">
        <f aca="false">(1+Inputs!$C$12)^(J$119-1)</f>
        <v>1.1592740743</v>
      </c>
      <c r="K149" s="28" t="n">
        <f aca="false">(1+Inputs!$C$12)^(K$119-1)</f>
        <v>1.194052296529</v>
      </c>
      <c r="L149" s="28" t="n">
        <f aca="false">(1+Inputs!$C$12)^(L$119-1)</f>
        <v>1.22987386542487</v>
      </c>
      <c r="M149" s="28" t="n">
        <f aca="false">(1+Inputs!$C$12)^(M$119-1)</f>
        <v>1.26677008138762</v>
      </c>
      <c r="N149" s="28" t="n">
        <f aca="false">(1+Inputs!$C$12)^(N$119-1)</f>
        <v>1.30477318382925</v>
      </c>
    </row>
    <row r="150" customFormat="false" ht="15" hidden="false" customHeight="false" outlineLevel="0" collapsed="false">
      <c r="B150" s="9" t="s">
        <v>100</v>
      </c>
      <c r="E150" s="18" t="n">
        <f aca="false">E136*$C$117*E149/1000000</f>
        <v>23</v>
      </c>
      <c r="F150" s="18" t="n">
        <f aca="false">F136*$C$117*F149/1000000</f>
        <v>23.69</v>
      </c>
      <c r="G150" s="18" t="n">
        <f aca="false">G136*$C$117*G149/1000000</f>
        <v>24.4007</v>
      </c>
      <c r="H150" s="18" t="n">
        <f aca="false">H136*$C$117*H149/1000000</f>
        <v>0</v>
      </c>
      <c r="I150" s="18" t="n">
        <f aca="false">I136*$C$117*I149/1000000</f>
        <v>0</v>
      </c>
      <c r="J150" s="18" t="n">
        <f aca="false">J136*$C$117*J149/1000000</f>
        <v>0</v>
      </c>
      <c r="K150" s="18" t="n">
        <f aca="false">K136*$C$117*K149/1000000</f>
        <v>0</v>
      </c>
      <c r="L150" s="18" t="n">
        <f aca="false">L136*$C$117*L149/1000000</f>
        <v>0</v>
      </c>
      <c r="M150" s="18" t="n">
        <f aca="false">M136*$C$117*M149/1000000</f>
        <v>0</v>
      </c>
      <c r="N150" s="18" t="n">
        <f aca="false">N136*$C$117*N149/1000000</f>
        <v>0</v>
      </c>
    </row>
    <row r="151" customFormat="false" ht="15" hidden="false" customHeight="false" outlineLevel="0" collapsed="false">
      <c r="B151" s="9" t="s">
        <v>101</v>
      </c>
      <c r="E151" s="18" t="n">
        <f aca="false">(MAX(E146,0)*Inputs!$C$13+E147*Inputs!$C$14)*E149/1000000</f>
        <v>4.42584</v>
      </c>
      <c r="F151" s="18" t="n">
        <f aca="false">(MAX(F146,0)*Inputs!$C$13+F147*Inputs!$C$14)*F149/1000000</f>
        <v>5.321804</v>
      </c>
      <c r="G151" s="18" t="n">
        <f aca="false">(MAX(G146,0)*Inputs!$C$13+G147*Inputs!$C$14)*G149/1000000</f>
        <v>6.445858656</v>
      </c>
      <c r="H151" s="18" t="n">
        <f aca="false">(MAX(H146,0)*Inputs!$C$13+H147*Inputs!$C$14)*H149/1000000</f>
        <v>4.85162046184</v>
      </c>
      <c r="I151" s="18" t="n">
        <f aca="false">(MAX(I146,0)*Inputs!$C$13+I147*Inputs!$C$14)*I149/1000000</f>
        <v>4.031122353896</v>
      </c>
      <c r="J151" s="18" t="n">
        <f aca="false">(MAX(J146,0)*Inputs!$C$13+J147*Inputs!$C$14)*J149/1000000</f>
        <v>3.2723061150081</v>
      </c>
      <c r="K151" s="18" t="n">
        <f aca="false">(MAX(K146,0)*Inputs!$C$13+K147*Inputs!$C$14)*K149/1000000</f>
        <v>2.5905203383656</v>
      </c>
      <c r="L151" s="18" t="n">
        <f aca="false">(MAX(L146,0)*Inputs!$C$13+L147*Inputs!$C$14)*L149/1000000</f>
        <v>2.178549370259</v>
      </c>
      <c r="M151" s="18" t="n">
        <f aca="false">(MAX(M146,0)*Inputs!$C$13+M147*Inputs!$C$14)*M149/1000000</f>
        <v>1.89711487388609</v>
      </c>
      <c r="N151" s="18" t="n">
        <f aca="false">(MAX(N146,0)*Inputs!$C$13+N147*Inputs!$C$14)*N149/1000000</f>
        <v>1.95402832010268</v>
      </c>
    </row>
    <row r="152" customFormat="false" ht="15" hidden="false" customHeight="false" outlineLevel="0" collapsed="false">
      <c r="B152" s="9" t="s">
        <v>102</v>
      </c>
      <c r="E152" s="18" t="n">
        <f aca="false">E134*Inputs!$C$15*E149/1000000</f>
        <v>1.2</v>
      </c>
      <c r="F152" s="18" t="n">
        <f aca="false">F134*Inputs!$C$15*F149/1000000</f>
        <v>1.545</v>
      </c>
      <c r="G152" s="18" t="n">
        <f aca="false">G134*Inputs!$C$15*G149/1000000</f>
        <v>1.90962</v>
      </c>
      <c r="H152" s="18" t="n">
        <f aca="false">H134*Inputs!$C$15*H149/1000000</f>
        <v>1.9669086</v>
      </c>
      <c r="I152" s="18" t="n">
        <f aca="false">I134*Inputs!$C$15*I149/1000000</f>
        <v>2.025915858</v>
      </c>
      <c r="J152" s="18" t="n">
        <f aca="false">J134*Inputs!$C$15*J149/1000000</f>
        <v>2.08669333374</v>
      </c>
      <c r="K152" s="18" t="n">
        <f aca="false">K134*Inputs!$C$15*K149/1000000</f>
        <v>2.1492941337522</v>
      </c>
      <c r="L152" s="18" t="n">
        <f aca="false">L134*Inputs!$C$15*L149/1000000</f>
        <v>2.21377295776477</v>
      </c>
      <c r="M152" s="18" t="n">
        <f aca="false">M134*Inputs!$C$15*M149/1000000</f>
        <v>2.28018614649771</v>
      </c>
      <c r="N152" s="18" t="n">
        <f aca="false">N134*Inputs!$C$15*N149/1000000</f>
        <v>2.34859173089264</v>
      </c>
    </row>
    <row r="153" customFormat="false" ht="15" hidden="false" customHeight="false" outlineLevel="0" collapsed="false">
      <c r="B153" s="26" t="s">
        <v>103</v>
      </c>
      <c r="E153" s="27" t="n">
        <f aca="false">E145-E150-E151-E152</f>
        <v>-22.22904</v>
      </c>
      <c r="F153" s="27" t="n">
        <f aca="false">F145-F150-F151-F152</f>
        <v>-21.159704</v>
      </c>
      <c r="G153" s="27" t="n">
        <f aca="false">G145-G150-G151-G152</f>
        <v>-19.679820456</v>
      </c>
      <c r="H153" s="27" t="n">
        <f aca="false">H145-H150-H151-H152</f>
        <v>9.91772352766002</v>
      </c>
      <c r="I153" s="27" t="n">
        <f aca="false">I145-I150-I151-I152</f>
        <v>13.517690351679</v>
      </c>
      <c r="J153" s="27" t="n">
        <f aca="false">J145-J150-J151-J152</f>
        <v>16.2630135264497</v>
      </c>
      <c r="K153" s="27" t="n">
        <f aca="false">K145-K150-K151-K152</f>
        <v>18.2313337713168</v>
      </c>
      <c r="L153" s="27" t="n">
        <f aca="false">L145-L150-L151-L152</f>
        <v>19.4021440124104</v>
      </c>
      <c r="M153" s="27" t="n">
        <f aca="false">M145-M150-M151-M152</f>
        <v>20.1010231374514</v>
      </c>
      <c r="N153" s="27" t="n">
        <f aca="false">N145-N150-N151-N152</f>
        <v>20.321120277948</v>
      </c>
    </row>
    <row r="154" customFormat="false" ht="15" hidden="false" customHeight="false" outlineLevel="0" collapsed="false">
      <c r="B154" s="9" t="s">
        <v>104</v>
      </c>
      <c r="C154" s="18" t="n">
        <f aca="false">Inputs!$C$42*(1+Inputs!$C$43)</f>
        <v>132.6</v>
      </c>
    </row>
    <row r="155" customFormat="false" ht="15" hidden="false" customHeight="false" outlineLevel="0" collapsed="false">
      <c r="B155" s="26" t="s">
        <v>105</v>
      </c>
      <c r="C155" s="27" t="n">
        <f aca="false">N145*$C$118*(1-Inputs!$C$45)</f>
        <v>388.070147584146</v>
      </c>
    </row>
    <row r="156" customFormat="false" ht="15" hidden="false" customHeight="false" outlineLevel="0" collapsed="false">
      <c r="B156" s="26" t="s">
        <v>106</v>
      </c>
      <c r="D156" s="27" t="n">
        <f aca="false">-$C$154</f>
        <v>-132.6</v>
      </c>
      <c r="E156" s="27" t="n">
        <f aca="false">E153</f>
        <v>-22.22904</v>
      </c>
      <c r="F156" s="27" t="n">
        <f aca="false">F153</f>
        <v>-21.159704</v>
      </c>
      <c r="G156" s="27" t="n">
        <f aca="false">G153</f>
        <v>-19.679820456</v>
      </c>
      <c r="H156" s="27" t="n">
        <f aca="false">H153</f>
        <v>9.91772352766002</v>
      </c>
      <c r="I156" s="27" t="n">
        <f aca="false">I153</f>
        <v>13.517690351679</v>
      </c>
      <c r="J156" s="27" t="n">
        <f aca="false">J153</f>
        <v>16.2630135264497</v>
      </c>
      <c r="K156" s="27" t="n">
        <f aca="false">K153</f>
        <v>18.2313337713168</v>
      </c>
      <c r="L156" s="27" t="n">
        <f aca="false">L153</f>
        <v>19.4021440124104</v>
      </c>
      <c r="M156" s="27" t="n">
        <f aca="false">M153</f>
        <v>20.1010231374514</v>
      </c>
      <c r="N156" s="27" t="n">
        <f aca="false">N153+$C$155</f>
        <v>408.391267862094</v>
      </c>
    </row>
    <row r="158" customFormat="false" ht="15" hidden="false" customHeight="false" outlineLevel="0" collapsed="false">
      <c r="B158" s="26" t="s">
        <v>107</v>
      </c>
      <c r="C158" s="29" t="n">
        <f aca="false">IRR(D156:N156,0.08)</f>
        <v>0.115462188025215</v>
      </c>
    </row>
    <row r="159" customFormat="false" ht="15" hidden="false" customHeight="false" outlineLevel="0" collapsed="false">
      <c r="B159" s="9" t="s">
        <v>108</v>
      </c>
      <c r="C159" s="30" t="n">
        <f aca="false">SUMIF(D156:N156,"&gt;0")/-SUMIF(D156:N156,"&lt;0")</f>
        <v>2.58510710494228</v>
      </c>
    </row>
    <row r="160" customFormat="false" ht="15" hidden="false" customHeight="false" outlineLevel="0" collapsed="false">
      <c r="B160" s="9" t="s">
        <v>109</v>
      </c>
      <c r="C160" s="18" t="n">
        <f aca="false">SUM(E150:N150)</f>
        <v>71.0907</v>
      </c>
    </row>
    <row r="161" customFormat="false" ht="15" hidden="false" customHeight="false" outlineLevel="0" collapsed="false">
      <c r="B161" s="9" t="s">
        <v>110</v>
      </c>
      <c r="C161" s="18" t="n">
        <f aca="false">N145</f>
        <v>24.6237403289433</v>
      </c>
    </row>
    <row r="162" customFormat="false" ht="15" hidden="false" customHeight="false" outlineLevel="0" collapsed="false">
      <c r="B162" s="9" t="s">
        <v>111</v>
      </c>
      <c r="C162" s="17" t="n">
        <f aca="false">N139</f>
        <v>0.4</v>
      </c>
    </row>
    <row r="164" customFormat="false" ht="15" hidden="false" customHeight="false" outlineLevel="0" collapsed="false">
      <c r="B164" s="7" t="s">
        <v>153</v>
      </c>
      <c r="C164" s="8"/>
      <c r="D164" s="8"/>
      <c r="E164" s="8"/>
      <c r="F164" s="8"/>
      <c r="G164" s="8"/>
      <c r="H164" s="8"/>
      <c r="I164" s="8"/>
      <c r="J164" s="8"/>
      <c r="K164" s="8"/>
      <c r="L164" s="8"/>
      <c r="M164" s="8"/>
      <c r="N164" s="8"/>
    </row>
    <row r="165" customFormat="false" ht="15" hidden="false" customHeight="false" outlineLevel="0" collapsed="false">
      <c r="B165" s="9" t="s">
        <v>50</v>
      </c>
      <c r="C165" s="17" t="n">
        <f aca="false">Inputs!$C$18</f>
        <v>0.4</v>
      </c>
    </row>
    <row r="166" customFormat="false" ht="15" hidden="false" customHeight="false" outlineLevel="0" collapsed="false">
      <c r="B166" s="9" t="s">
        <v>64</v>
      </c>
      <c r="C166" s="18" t="n">
        <f aca="false">Inputs!$C$25</f>
        <v>70</v>
      </c>
    </row>
    <row r="167" customFormat="false" ht="15" hidden="false" customHeight="false" outlineLevel="0" collapsed="false">
      <c r="B167" s="9" t="s">
        <v>65</v>
      </c>
      <c r="C167" s="18" t="n">
        <f aca="false">Inputs!$C$28</f>
        <v>18</v>
      </c>
    </row>
    <row r="168" customFormat="false" ht="15" hidden="false" customHeight="false" outlineLevel="0" collapsed="false">
      <c r="B168" s="9" t="s">
        <v>66</v>
      </c>
      <c r="C168" s="18" t="n">
        <f aca="false">Inputs!$C$30</f>
        <v>4</v>
      </c>
    </row>
    <row r="169" customFormat="false" ht="15" hidden="false" customHeight="false" outlineLevel="0" collapsed="false">
      <c r="B169" s="9" t="s">
        <v>67</v>
      </c>
      <c r="C169" s="15" t="n">
        <v>0.008</v>
      </c>
    </row>
    <row r="170" customFormat="false" ht="15" hidden="false" customHeight="false" outlineLevel="0" collapsed="false">
      <c r="B170" s="9" t="s">
        <v>68</v>
      </c>
      <c r="C170" s="20" t="n">
        <f aca="false">Inputs!$C$11</f>
        <v>1150</v>
      </c>
    </row>
    <row r="171" customFormat="false" ht="15" hidden="false" customHeight="false" outlineLevel="0" collapsed="false">
      <c r="B171" s="9" t="s">
        <v>57</v>
      </c>
      <c r="C171" s="21" t="n">
        <f aca="false">Inputs!$C$44</f>
        <v>14</v>
      </c>
    </row>
    <row r="172" customFormat="false" ht="15" hidden="false" customHeight="false" outlineLevel="0" collapsed="false">
      <c r="B172" s="22" t="s">
        <v>69</v>
      </c>
      <c r="C172" s="23" t="s">
        <v>70</v>
      </c>
      <c r="D172" s="23" t="n">
        <v>0</v>
      </c>
      <c r="E172" s="23" t="n">
        <v>1</v>
      </c>
      <c r="F172" s="23" t="n">
        <v>2</v>
      </c>
      <c r="G172" s="23" t="n">
        <v>3</v>
      </c>
      <c r="H172" s="23" t="n">
        <v>4</v>
      </c>
      <c r="I172" s="23" t="n">
        <v>5</v>
      </c>
      <c r="J172" s="23" t="n">
        <v>6</v>
      </c>
      <c r="K172" s="23" t="n">
        <v>7</v>
      </c>
      <c r="L172" s="23" t="n">
        <v>8</v>
      </c>
      <c r="M172" s="23" t="n">
        <v>9</v>
      </c>
      <c r="N172" s="23" t="n">
        <v>10</v>
      </c>
    </row>
    <row r="173" customFormat="false" ht="15" hidden="false" customHeight="false" outlineLevel="0" collapsed="false">
      <c r="B173" s="9" t="s">
        <v>71</v>
      </c>
      <c r="C173" s="24" t="n">
        <f aca="false">1-Inputs!$C$7</f>
        <v>-2</v>
      </c>
      <c r="D173" s="25" t="n">
        <f aca="false">IF($C173&lt;=D$172,Inputs!$C$6,0)</f>
        <v>60000</v>
      </c>
      <c r="E173" s="25" t="n">
        <f aca="false">IF($C173&lt;=E$172,Inputs!$C$6,0)</f>
        <v>60000</v>
      </c>
      <c r="F173" s="25" t="n">
        <f aca="false">IF($C173&lt;=F$172,Inputs!$C$6,0)</f>
        <v>60000</v>
      </c>
      <c r="G173" s="25" t="n">
        <f aca="false">IF($C173&lt;=G$172,Inputs!$C$6,0)</f>
        <v>60000</v>
      </c>
      <c r="H173" s="25" t="n">
        <f aca="false">IF($C173&lt;=H$172,Inputs!$C$6,0)</f>
        <v>60000</v>
      </c>
      <c r="I173" s="25" t="n">
        <f aca="false">IF($C173&lt;=I$172,Inputs!$C$6,0)</f>
        <v>60000</v>
      </c>
      <c r="J173" s="25" t="n">
        <f aca="false">IF($C173&lt;=J$172,Inputs!$C$6,0)</f>
        <v>60000</v>
      </c>
      <c r="K173" s="25" t="n">
        <f aca="false">IF($C173&lt;=K$172,Inputs!$C$6,0)</f>
        <v>60000</v>
      </c>
      <c r="L173" s="25" t="n">
        <f aca="false">IF($C173&lt;=L$172,Inputs!$C$6,0)</f>
        <v>60000</v>
      </c>
      <c r="M173" s="25" t="n">
        <f aca="false">IF($C173&lt;=M$172,Inputs!$C$6,0)</f>
        <v>60000</v>
      </c>
      <c r="N173" s="25" t="n">
        <f aca="false">IF($C173&lt;=N$172,Inputs!$C$6,0)</f>
        <v>60000</v>
      </c>
    </row>
    <row r="174" customFormat="false" ht="15" hidden="false" customHeight="false" outlineLevel="0" collapsed="false">
      <c r="B174" s="9" t="s">
        <v>72</v>
      </c>
      <c r="D174" s="17" t="n">
        <f aca="false">IF($C173&lt;=D$172,IF(D$172-$C173+1&lt;=0,0,$C$165*INDEX(Inputs!$C$19:$C$24,MIN(D$172-$C173+1,6))),0)</f>
        <v>0.3</v>
      </c>
      <c r="E174" s="17" t="n">
        <f aca="false">IF($C173&lt;=E$172,IF(E$172-$C173+1&lt;=0,0,$C$165*INDEX(Inputs!$C$19:$C$24,MIN(E$172-$C173+1,6))),0)</f>
        <v>0.35</v>
      </c>
      <c r="F174" s="17" t="n">
        <f aca="false">IF($C173&lt;=F$172,IF(F$172-$C173+1&lt;=0,0,$C$165*INDEX(Inputs!$C$19:$C$24,MIN(F$172-$C173+1,6))),0)</f>
        <v>0.38</v>
      </c>
      <c r="G174" s="17" t="n">
        <f aca="false">IF($C173&lt;=G$172,IF(G$172-$C173+1&lt;=0,0,$C$165*INDEX(Inputs!$C$19:$C$24,MIN(G$172-$C173+1,6))),0)</f>
        <v>0.4</v>
      </c>
      <c r="H174" s="17" t="n">
        <f aca="false">IF($C173&lt;=H$172,IF(H$172-$C173+1&lt;=0,0,$C$165*INDEX(Inputs!$C$19:$C$24,MIN(H$172-$C173+1,6))),0)</f>
        <v>0.4</v>
      </c>
      <c r="I174" s="17" t="n">
        <f aca="false">IF($C173&lt;=I$172,IF(I$172-$C173+1&lt;=0,0,$C$165*INDEX(Inputs!$C$19:$C$24,MIN(I$172-$C173+1,6))),0)</f>
        <v>0.4</v>
      </c>
      <c r="J174" s="17" t="n">
        <f aca="false">IF($C173&lt;=J$172,IF(J$172-$C173+1&lt;=0,0,$C$165*INDEX(Inputs!$C$19:$C$24,MIN(J$172-$C173+1,6))),0)</f>
        <v>0.4</v>
      </c>
      <c r="K174" s="17" t="n">
        <f aca="false">IF($C173&lt;=K$172,IF(K$172-$C173+1&lt;=0,0,$C$165*INDEX(Inputs!$C$19:$C$24,MIN(K$172-$C173+1,6))),0)</f>
        <v>0.4</v>
      </c>
      <c r="L174" s="17" t="n">
        <f aca="false">IF($C173&lt;=L$172,IF(L$172-$C173+1&lt;=0,0,$C$165*INDEX(Inputs!$C$19:$C$24,MIN(L$172-$C173+1,6))),0)</f>
        <v>0.4</v>
      </c>
      <c r="M174" s="17" t="n">
        <f aca="false">IF($C173&lt;=M$172,IF(M$172-$C173+1&lt;=0,0,$C$165*INDEX(Inputs!$C$19:$C$24,MIN(M$172-$C173+1,6))),0)</f>
        <v>0.4</v>
      </c>
      <c r="N174" s="17" t="n">
        <f aca="false">IF($C173&lt;=N$172,IF(N$172-$C173+1&lt;=0,0,$C$165*INDEX(Inputs!$C$19:$C$24,MIN(N$172-$C173+1,6))),0)</f>
        <v>0.4</v>
      </c>
    </row>
    <row r="175" customFormat="false" ht="15" hidden="false" customHeight="false" outlineLevel="0" collapsed="false">
      <c r="B175" s="9" t="s">
        <v>73</v>
      </c>
      <c r="D175" s="25" t="n">
        <f aca="false">D173*D174</f>
        <v>18000</v>
      </c>
      <c r="E175" s="25" t="n">
        <f aca="false">E173*E174</f>
        <v>21000</v>
      </c>
      <c r="F175" s="25" t="n">
        <f aca="false">F173*F174</f>
        <v>22800</v>
      </c>
      <c r="G175" s="25" t="n">
        <f aca="false">G173*G174</f>
        <v>24000</v>
      </c>
      <c r="H175" s="25" t="n">
        <f aca="false">H173*H174</f>
        <v>24000</v>
      </c>
      <c r="I175" s="25" t="n">
        <f aca="false">I173*I174</f>
        <v>24000</v>
      </c>
      <c r="J175" s="25" t="n">
        <f aca="false">J173*J174</f>
        <v>24000</v>
      </c>
      <c r="K175" s="25" t="n">
        <f aca="false">K173*K174</f>
        <v>24000</v>
      </c>
      <c r="L175" s="25" t="n">
        <f aca="false">L173*L174</f>
        <v>24000</v>
      </c>
      <c r="M175" s="25" t="n">
        <f aca="false">M173*M174</f>
        <v>24000</v>
      </c>
      <c r="N175" s="25" t="n">
        <f aca="false">N173*N174</f>
        <v>24000</v>
      </c>
    </row>
    <row r="176" customFormat="false" ht="15" hidden="false" customHeight="false" outlineLevel="0" collapsed="false">
      <c r="B176" s="9" t="s">
        <v>74</v>
      </c>
      <c r="C176" s="24" t="n">
        <f aca="false">1</f>
        <v>1</v>
      </c>
      <c r="D176" s="25" t="n">
        <f aca="false">IF($C176&lt;=D$172,Inputs!$C$8,0)</f>
        <v>0</v>
      </c>
      <c r="E176" s="25" t="n">
        <f aca="false">IF($C176&lt;=E$172,Inputs!$C$8,0)</f>
        <v>20000</v>
      </c>
      <c r="F176" s="25" t="n">
        <f aca="false">IF($C176&lt;=F$172,Inputs!$C$8,0)</f>
        <v>20000</v>
      </c>
      <c r="G176" s="25" t="n">
        <f aca="false">IF($C176&lt;=G$172,Inputs!$C$8,0)</f>
        <v>20000</v>
      </c>
      <c r="H176" s="25" t="n">
        <f aca="false">IF($C176&lt;=H$172,Inputs!$C$8,0)</f>
        <v>20000</v>
      </c>
      <c r="I176" s="25" t="n">
        <f aca="false">IF($C176&lt;=I$172,Inputs!$C$8,0)</f>
        <v>20000</v>
      </c>
      <c r="J176" s="25" t="n">
        <f aca="false">IF($C176&lt;=J$172,Inputs!$C$8,0)</f>
        <v>20000</v>
      </c>
      <c r="K176" s="25" t="n">
        <f aca="false">IF($C176&lt;=K$172,Inputs!$C$8,0)</f>
        <v>20000</v>
      </c>
      <c r="L176" s="25" t="n">
        <f aca="false">IF($C176&lt;=L$172,Inputs!$C$8,0)</f>
        <v>20000</v>
      </c>
      <c r="M176" s="25" t="n">
        <f aca="false">IF($C176&lt;=M$172,Inputs!$C$8,0)</f>
        <v>20000</v>
      </c>
      <c r="N176" s="25" t="n">
        <f aca="false">IF($C176&lt;=N$172,Inputs!$C$8,0)</f>
        <v>20000</v>
      </c>
    </row>
    <row r="177" customFormat="false" ht="15" hidden="false" customHeight="false" outlineLevel="0" collapsed="false">
      <c r="B177" s="9" t="s">
        <v>75</v>
      </c>
      <c r="D177" s="17" t="n">
        <f aca="false">IF($C176&lt;=D$172,IF(D$172-$C176+1&lt;=0,0,$C$165*INDEX(Inputs!$C$19:$C$24,MIN(D$172-$C176+1,6))),0)</f>
        <v>0</v>
      </c>
      <c r="E177" s="17" t="n">
        <f aca="false">IF($C176&lt;=E$172,IF(E$172-$C176+1&lt;=0,0,$C$165*INDEX(Inputs!$C$19:$C$24,MIN(E$172-$C176+1,6))),0)</f>
        <v>0.12</v>
      </c>
      <c r="F177" s="17" t="n">
        <f aca="false">IF($C176&lt;=F$172,IF(F$172-$C176+1&lt;=0,0,$C$165*INDEX(Inputs!$C$19:$C$24,MIN(F$172-$C176+1,6))),0)</f>
        <v>0.22</v>
      </c>
      <c r="G177" s="17" t="n">
        <f aca="false">IF($C176&lt;=G$172,IF(G$172-$C176+1&lt;=0,0,$C$165*INDEX(Inputs!$C$19:$C$24,MIN(G$172-$C176+1,6))),0)</f>
        <v>0.3</v>
      </c>
      <c r="H177" s="17" t="n">
        <f aca="false">IF($C176&lt;=H$172,IF(H$172-$C176+1&lt;=0,0,$C$165*INDEX(Inputs!$C$19:$C$24,MIN(H$172-$C176+1,6))),0)</f>
        <v>0.35</v>
      </c>
      <c r="I177" s="17" t="n">
        <f aca="false">IF($C176&lt;=I$172,IF(I$172-$C176+1&lt;=0,0,$C$165*INDEX(Inputs!$C$19:$C$24,MIN(I$172-$C176+1,6))),0)</f>
        <v>0.38</v>
      </c>
      <c r="J177" s="17" t="n">
        <f aca="false">IF($C176&lt;=J$172,IF(J$172-$C176+1&lt;=0,0,$C$165*INDEX(Inputs!$C$19:$C$24,MIN(J$172-$C176+1,6))),0)</f>
        <v>0.4</v>
      </c>
      <c r="K177" s="17" t="n">
        <f aca="false">IF($C176&lt;=K$172,IF(K$172-$C176+1&lt;=0,0,$C$165*INDEX(Inputs!$C$19:$C$24,MIN(K$172-$C176+1,6))),0)</f>
        <v>0.4</v>
      </c>
      <c r="L177" s="17" t="n">
        <f aca="false">IF($C176&lt;=L$172,IF(L$172-$C176+1&lt;=0,0,$C$165*INDEX(Inputs!$C$19:$C$24,MIN(L$172-$C176+1,6))),0)</f>
        <v>0.4</v>
      </c>
      <c r="M177" s="17" t="n">
        <f aca="false">IF($C176&lt;=M$172,IF(M$172-$C176+1&lt;=0,0,$C$165*INDEX(Inputs!$C$19:$C$24,MIN(M$172-$C176+1,6))),0)</f>
        <v>0.4</v>
      </c>
      <c r="N177" s="17" t="n">
        <f aca="false">IF($C176&lt;=N$172,IF(N$172-$C176+1&lt;=0,0,$C$165*INDEX(Inputs!$C$19:$C$24,MIN(N$172-$C176+1,6))),0)</f>
        <v>0.4</v>
      </c>
    </row>
    <row r="178" customFormat="false" ht="15" hidden="false" customHeight="false" outlineLevel="0" collapsed="false">
      <c r="B178" s="9" t="s">
        <v>76</v>
      </c>
      <c r="D178" s="25" t="n">
        <f aca="false">D176*D177</f>
        <v>0</v>
      </c>
      <c r="E178" s="25" t="n">
        <f aca="false">E176*E177</f>
        <v>2400</v>
      </c>
      <c r="F178" s="25" t="n">
        <f aca="false">F176*F177</f>
        <v>4400</v>
      </c>
      <c r="G178" s="25" t="n">
        <f aca="false">G176*G177</f>
        <v>6000</v>
      </c>
      <c r="H178" s="25" t="n">
        <f aca="false">H176*H177</f>
        <v>7000</v>
      </c>
      <c r="I178" s="25" t="n">
        <f aca="false">I176*I177</f>
        <v>7600</v>
      </c>
      <c r="J178" s="25" t="n">
        <f aca="false">J176*J177</f>
        <v>8000</v>
      </c>
      <c r="K178" s="25" t="n">
        <f aca="false">K176*K177</f>
        <v>8000</v>
      </c>
      <c r="L178" s="25" t="n">
        <f aca="false">L176*L177</f>
        <v>8000</v>
      </c>
      <c r="M178" s="25" t="n">
        <f aca="false">M176*M177</f>
        <v>8000</v>
      </c>
      <c r="N178" s="25" t="n">
        <f aca="false">N176*N177</f>
        <v>8000</v>
      </c>
    </row>
    <row r="179" customFormat="false" ht="15" hidden="false" customHeight="false" outlineLevel="0" collapsed="false">
      <c r="B179" s="9" t="s">
        <v>77</v>
      </c>
      <c r="C179" s="24" t="n">
        <f aca="false">2</f>
        <v>2</v>
      </c>
      <c r="D179" s="25" t="n">
        <f aca="false">IF($C179&lt;=D$172,Inputs!$C$9,0)</f>
        <v>0</v>
      </c>
      <c r="E179" s="25" t="n">
        <f aca="false">IF($C179&lt;=E$172,Inputs!$C$9,0)</f>
        <v>0</v>
      </c>
      <c r="F179" s="25" t="n">
        <f aca="false">IF($C179&lt;=F$172,Inputs!$C$9,0)</f>
        <v>20000</v>
      </c>
      <c r="G179" s="25" t="n">
        <f aca="false">IF($C179&lt;=G$172,Inputs!$C$9,0)</f>
        <v>20000</v>
      </c>
      <c r="H179" s="25" t="n">
        <f aca="false">IF($C179&lt;=H$172,Inputs!$C$9,0)</f>
        <v>20000</v>
      </c>
      <c r="I179" s="25" t="n">
        <f aca="false">IF($C179&lt;=I$172,Inputs!$C$9,0)</f>
        <v>20000</v>
      </c>
      <c r="J179" s="25" t="n">
        <f aca="false">IF($C179&lt;=J$172,Inputs!$C$9,0)</f>
        <v>20000</v>
      </c>
      <c r="K179" s="25" t="n">
        <f aca="false">IF($C179&lt;=K$172,Inputs!$C$9,0)</f>
        <v>20000</v>
      </c>
      <c r="L179" s="25" t="n">
        <f aca="false">IF($C179&lt;=L$172,Inputs!$C$9,0)</f>
        <v>20000</v>
      </c>
      <c r="M179" s="25" t="n">
        <f aca="false">IF($C179&lt;=M$172,Inputs!$C$9,0)</f>
        <v>20000</v>
      </c>
      <c r="N179" s="25" t="n">
        <f aca="false">IF($C179&lt;=N$172,Inputs!$C$9,0)</f>
        <v>20000</v>
      </c>
    </row>
    <row r="180" customFormat="false" ht="15" hidden="false" customHeight="false" outlineLevel="0" collapsed="false">
      <c r="B180" s="9" t="s">
        <v>78</v>
      </c>
      <c r="D180" s="17" t="n">
        <f aca="false">IF($C179&lt;=D$172,IF(D$172-$C179+1&lt;=0,0,$C$165*INDEX(Inputs!$C$19:$C$24,MIN(D$172-$C179+1,6))),0)</f>
        <v>0</v>
      </c>
      <c r="E180" s="17" t="n">
        <f aca="false">IF($C179&lt;=E$172,IF(E$172-$C179+1&lt;=0,0,$C$165*INDEX(Inputs!$C$19:$C$24,MIN(E$172-$C179+1,6))),0)</f>
        <v>0</v>
      </c>
      <c r="F180" s="17" t="n">
        <f aca="false">IF($C179&lt;=F$172,IF(F$172-$C179+1&lt;=0,0,$C$165*INDEX(Inputs!$C$19:$C$24,MIN(F$172-$C179+1,6))),0)</f>
        <v>0.12</v>
      </c>
      <c r="G180" s="17" t="n">
        <f aca="false">IF($C179&lt;=G$172,IF(G$172-$C179+1&lt;=0,0,$C$165*INDEX(Inputs!$C$19:$C$24,MIN(G$172-$C179+1,6))),0)</f>
        <v>0.22</v>
      </c>
      <c r="H180" s="17" t="n">
        <f aca="false">IF($C179&lt;=H$172,IF(H$172-$C179+1&lt;=0,0,$C$165*INDEX(Inputs!$C$19:$C$24,MIN(H$172-$C179+1,6))),0)</f>
        <v>0.3</v>
      </c>
      <c r="I180" s="17" t="n">
        <f aca="false">IF($C179&lt;=I$172,IF(I$172-$C179+1&lt;=0,0,$C$165*INDEX(Inputs!$C$19:$C$24,MIN(I$172-$C179+1,6))),0)</f>
        <v>0.35</v>
      </c>
      <c r="J180" s="17" t="n">
        <f aca="false">IF($C179&lt;=J$172,IF(J$172-$C179+1&lt;=0,0,$C$165*INDEX(Inputs!$C$19:$C$24,MIN(J$172-$C179+1,6))),0)</f>
        <v>0.38</v>
      </c>
      <c r="K180" s="17" t="n">
        <f aca="false">IF($C179&lt;=K$172,IF(K$172-$C179+1&lt;=0,0,$C$165*INDEX(Inputs!$C$19:$C$24,MIN(K$172-$C179+1,6))),0)</f>
        <v>0.4</v>
      </c>
      <c r="L180" s="17" t="n">
        <f aca="false">IF($C179&lt;=L$172,IF(L$172-$C179+1&lt;=0,0,$C$165*INDEX(Inputs!$C$19:$C$24,MIN(L$172-$C179+1,6))),0)</f>
        <v>0.4</v>
      </c>
      <c r="M180" s="17" t="n">
        <f aca="false">IF($C179&lt;=M$172,IF(M$172-$C179+1&lt;=0,0,$C$165*INDEX(Inputs!$C$19:$C$24,MIN(M$172-$C179+1,6))),0)</f>
        <v>0.4</v>
      </c>
      <c r="N180" s="17" t="n">
        <f aca="false">IF($C179&lt;=N$172,IF(N$172-$C179+1&lt;=0,0,$C$165*INDEX(Inputs!$C$19:$C$24,MIN(N$172-$C179+1,6))),0)</f>
        <v>0.4</v>
      </c>
    </row>
    <row r="181" customFormat="false" ht="15" hidden="false" customHeight="false" outlineLevel="0" collapsed="false">
      <c r="B181" s="9" t="s">
        <v>79</v>
      </c>
      <c r="D181" s="25" t="n">
        <f aca="false">D179*D180</f>
        <v>0</v>
      </c>
      <c r="E181" s="25" t="n">
        <f aca="false">E179*E180</f>
        <v>0</v>
      </c>
      <c r="F181" s="25" t="n">
        <f aca="false">F179*F180</f>
        <v>2400</v>
      </c>
      <c r="G181" s="25" t="n">
        <f aca="false">G179*G180</f>
        <v>4400</v>
      </c>
      <c r="H181" s="25" t="n">
        <f aca="false">H179*H180</f>
        <v>6000</v>
      </c>
      <c r="I181" s="25" t="n">
        <f aca="false">I179*I180</f>
        <v>7000</v>
      </c>
      <c r="J181" s="25" t="n">
        <f aca="false">J179*J180</f>
        <v>7600</v>
      </c>
      <c r="K181" s="25" t="n">
        <f aca="false">K179*K180</f>
        <v>8000</v>
      </c>
      <c r="L181" s="25" t="n">
        <f aca="false">L179*L180</f>
        <v>8000</v>
      </c>
      <c r="M181" s="25" t="n">
        <f aca="false">M179*M180</f>
        <v>8000</v>
      </c>
      <c r="N181" s="25" t="n">
        <f aca="false">N179*N180</f>
        <v>8000</v>
      </c>
    </row>
    <row r="182" customFormat="false" ht="15" hidden="false" customHeight="false" outlineLevel="0" collapsed="false">
      <c r="B182" s="9" t="s">
        <v>80</v>
      </c>
      <c r="C182" s="24" t="n">
        <f aca="false">3</f>
        <v>3</v>
      </c>
      <c r="D182" s="25" t="n">
        <f aca="false">IF($C182&lt;=D$172,Inputs!$C$10,0)</f>
        <v>0</v>
      </c>
      <c r="E182" s="25" t="n">
        <f aca="false">IF($C182&lt;=E$172,Inputs!$C$10,0)</f>
        <v>0</v>
      </c>
      <c r="F182" s="25" t="n">
        <f aca="false">IF($C182&lt;=F$172,Inputs!$C$10,0)</f>
        <v>0</v>
      </c>
      <c r="G182" s="25" t="n">
        <f aca="false">IF($C182&lt;=G$172,Inputs!$C$10,0)</f>
        <v>20000</v>
      </c>
      <c r="H182" s="25" t="n">
        <f aca="false">IF($C182&lt;=H$172,Inputs!$C$10,0)</f>
        <v>20000</v>
      </c>
      <c r="I182" s="25" t="n">
        <f aca="false">IF($C182&lt;=I$172,Inputs!$C$10,0)</f>
        <v>20000</v>
      </c>
      <c r="J182" s="25" t="n">
        <f aca="false">IF($C182&lt;=J$172,Inputs!$C$10,0)</f>
        <v>20000</v>
      </c>
      <c r="K182" s="25" t="n">
        <f aca="false">IF($C182&lt;=K$172,Inputs!$C$10,0)</f>
        <v>20000</v>
      </c>
      <c r="L182" s="25" t="n">
        <f aca="false">IF($C182&lt;=L$172,Inputs!$C$10,0)</f>
        <v>20000</v>
      </c>
      <c r="M182" s="25" t="n">
        <f aca="false">IF($C182&lt;=M$172,Inputs!$C$10,0)</f>
        <v>20000</v>
      </c>
      <c r="N182" s="25" t="n">
        <f aca="false">IF($C182&lt;=N$172,Inputs!$C$10,0)</f>
        <v>20000</v>
      </c>
    </row>
    <row r="183" customFormat="false" ht="15" hidden="false" customHeight="false" outlineLevel="0" collapsed="false">
      <c r="B183" s="9" t="s">
        <v>81</v>
      </c>
      <c r="D183" s="17" t="n">
        <f aca="false">IF($C182&lt;=D$172,IF(D$172-$C182+1&lt;=0,0,$C$165*INDEX(Inputs!$C$19:$C$24,MIN(D$172-$C182+1,6))),0)</f>
        <v>0</v>
      </c>
      <c r="E183" s="17" t="n">
        <f aca="false">IF($C182&lt;=E$172,IF(E$172-$C182+1&lt;=0,0,$C$165*INDEX(Inputs!$C$19:$C$24,MIN(E$172-$C182+1,6))),0)</f>
        <v>0</v>
      </c>
      <c r="F183" s="17" t="n">
        <f aca="false">IF($C182&lt;=F$172,IF(F$172-$C182+1&lt;=0,0,$C$165*INDEX(Inputs!$C$19:$C$24,MIN(F$172-$C182+1,6))),0)</f>
        <v>0</v>
      </c>
      <c r="G183" s="17" t="n">
        <f aca="false">IF($C182&lt;=G$172,IF(G$172-$C182+1&lt;=0,0,$C$165*INDEX(Inputs!$C$19:$C$24,MIN(G$172-$C182+1,6))),0)</f>
        <v>0.12</v>
      </c>
      <c r="H183" s="17" t="n">
        <f aca="false">IF($C182&lt;=H$172,IF(H$172-$C182+1&lt;=0,0,$C$165*INDEX(Inputs!$C$19:$C$24,MIN(H$172-$C182+1,6))),0)</f>
        <v>0.22</v>
      </c>
      <c r="I183" s="17" t="n">
        <f aca="false">IF($C182&lt;=I$172,IF(I$172-$C182+1&lt;=0,0,$C$165*INDEX(Inputs!$C$19:$C$24,MIN(I$172-$C182+1,6))),0)</f>
        <v>0.3</v>
      </c>
      <c r="J183" s="17" t="n">
        <f aca="false">IF($C182&lt;=J$172,IF(J$172-$C182+1&lt;=0,0,$C$165*INDEX(Inputs!$C$19:$C$24,MIN(J$172-$C182+1,6))),0)</f>
        <v>0.35</v>
      </c>
      <c r="K183" s="17" t="n">
        <f aca="false">IF($C182&lt;=K$172,IF(K$172-$C182+1&lt;=0,0,$C$165*INDEX(Inputs!$C$19:$C$24,MIN(K$172-$C182+1,6))),0)</f>
        <v>0.38</v>
      </c>
      <c r="L183" s="17" t="n">
        <f aca="false">IF($C182&lt;=L$172,IF(L$172-$C182+1&lt;=0,0,$C$165*INDEX(Inputs!$C$19:$C$24,MIN(L$172-$C182+1,6))),0)</f>
        <v>0.4</v>
      </c>
      <c r="M183" s="17" t="n">
        <f aca="false">IF($C182&lt;=M$172,IF(M$172-$C182+1&lt;=0,0,$C$165*INDEX(Inputs!$C$19:$C$24,MIN(M$172-$C182+1,6))),0)</f>
        <v>0.4</v>
      </c>
      <c r="N183" s="17" t="n">
        <f aca="false">IF($C182&lt;=N$172,IF(N$172-$C182+1&lt;=0,0,$C$165*INDEX(Inputs!$C$19:$C$24,MIN(N$172-$C182+1,6))),0)</f>
        <v>0.4</v>
      </c>
    </row>
    <row r="184" customFormat="false" ht="15" hidden="false" customHeight="false" outlineLevel="0" collapsed="false">
      <c r="B184" s="9" t="s">
        <v>82</v>
      </c>
      <c r="D184" s="25" t="n">
        <f aca="false">D182*D183</f>
        <v>0</v>
      </c>
      <c r="E184" s="25" t="n">
        <f aca="false">E182*E183</f>
        <v>0</v>
      </c>
      <c r="F184" s="25" t="n">
        <f aca="false">F182*F183</f>
        <v>0</v>
      </c>
      <c r="G184" s="25" t="n">
        <f aca="false">G182*G183</f>
        <v>2400</v>
      </c>
      <c r="H184" s="25" t="n">
        <f aca="false">H182*H183</f>
        <v>4400</v>
      </c>
      <c r="I184" s="25" t="n">
        <f aca="false">I182*I183</f>
        <v>6000</v>
      </c>
      <c r="J184" s="25" t="n">
        <f aca="false">J182*J183</f>
        <v>7000</v>
      </c>
      <c r="K184" s="25" t="n">
        <f aca="false">K182*K183</f>
        <v>7600</v>
      </c>
      <c r="L184" s="25" t="n">
        <f aca="false">L182*L183</f>
        <v>8000</v>
      </c>
      <c r="M184" s="25" t="n">
        <f aca="false">M182*M183</f>
        <v>8000</v>
      </c>
      <c r="N184" s="25" t="n">
        <f aca="false">N182*N183</f>
        <v>8000</v>
      </c>
    </row>
    <row r="186" customFormat="false" ht="15" hidden="false" customHeight="false" outlineLevel="0" collapsed="false">
      <c r="B186" s="22" t="s">
        <v>83</v>
      </c>
      <c r="C186" s="23"/>
      <c r="D186" s="23" t="n">
        <v>0</v>
      </c>
      <c r="E186" s="23" t="n">
        <v>1</v>
      </c>
      <c r="F186" s="23" t="n">
        <v>2</v>
      </c>
      <c r="G186" s="23" t="n">
        <v>3</v>
      </c>
      <c r="H186" s="23" t="n">
        <v>4</v>
      </c>
      <c r="I186" s="23" t="n">
        <v>5</v>
      </c>
      <c r="J186" s="23" t="n">
        <v>6</v>
      </c>
      <c r="K186" s="23" t="n">
        <v>7</v>
      </c>
      <c r="L186" s="23" t="n">
        <v>8</v>
      </c>
      <c r="M186" s="23" t="n">
        <v>9</v>
      </c>
      <c r="N186" s="23" t="n">
        <v>10</v>
      </c>
    </row>
    <row r="187" customFormat="false" ht="15" hidden="false" customHeight="false" outlineLevel="0" collapsed="false">
      <c r="B187" s="9" t="s">
        <v>84</v>
      </c>
      <c r="D187" s="25" t="n">
        <f aca="false">D173+D176+D179+D182</f>
        <v>60000</v>
      </c>
      <c r="E187" s="25" t="n">
        <f aca="false">E173+E176+E179+E182</f>
        <v>80000</v>
      </c>
      <c r="F187" s="25" t="n">
        <f aca="false">F173+F176+F179+F182</f>
        <v>100000</v>
      </c>
      <c r="G187" s="25" t="n">
        <f aca="false">G173+G176+G179+G182</f>
        <v>120000</v>
      </c>
      <c r="H187" s="25" t="n">
        <f aca="false">H173+H176+H179+H182</f>
        <v>120000</v>
      </c>
      <c r="I187" s="25" t="n">
        <f aca="false">I173+I176+I179+I182</f>
        <v>120000</v>
      </c>
      <c r="J187" s="25" t="n">
        <f aca="false">J173+J176+J179+J182</f>
        <v>120000</v>
      </c>
      <c r="K187" s="25" t="n">
        <f aca="false">K173+K176+K179+K182</f>
        <v>120000</v>
      </c>
      <c r="L187" s="25" t="n">
        <f aca="false">L173+L176+L179+L182</f>
        <v>120000</v>
      </c>
      <c r="M187" s="25" t="n">
        <f aca="false">M173+M176+M179+M182</f>
        <v>120000</v>
      </c>
      <c r="N187" s="25" t="n">
        <f aca="false">N173+N176+N179+N182</f>
        <v>120000</v>
      </c>
    </row>
    <row r="188" customFormat="false" ht="15" hidden="false" customHeight="false" outlineLevel="0" collapsed="false">
      <c r="B188" s="9" t="s">
        <v>85</v>
      </c>
      <c r="D188" s="25" t="n">
        <f aca="false">D175+D178+D181+D184</f>
        <v>18000</v>
      </c>
      <c r="E188" s="25" t="n">
        <f aca="false">E175+E178+E181+E184</f>
        <v>23400</v>
      </c>
      <c r="F188" s="25" t="n">
        <f aca="false">F175+F178+F181+F184</f>
        <v>29600</v>
      </c>
      <c r="G188" s="25" t="n">
        <f aca="false">G175+G178+G181+G184</f>
        <v>36800</v>
      </c>
      <c r="H188" s="25" t="n">
        <f aca="false">H175+H178+H181+H184</f>
        <v>41400</v>
      </c>
      <c r="I188" s="25" t="n">
        <f aca="false">I175+I178+I181+I184</f>
        <v>44600</v>
      </c>
      <c r="J188" s="25" t="n">
        <f aca="false">J175+J178+J181+J184</f>
        <v>46600</v>
      </c>
      <c r="K188" s="25" t="n">
        <f aca="false">K175+K178+K181+K184</f>
        <v>47600</v>
      </c>
      <c r="L188" s="25" t="n">
        <f aca="false">L175+L178+L181+L184</f>
        <v>48000</v>
      </c>
      <c r="M188" s="25" t="n">
        <f aca="false">M175+M178+M181+M184</f>
        <v>48000</v>
      </c>
      <c r="N188" s="25" t="n">
        <f aca="false">N175+N178+N181+N184</f>
        <v>48000</v>
      </c>
    </row>
    <row r="189" customFormat="false" ht="15" hidden="false" customHeight="false" outlineLevel="0" collapsed="false">
      <c r="B189" s="9" t="s">
        <v>86</v>
      </c>
      <c r="E189" s="25" t="n">
        <f aca="false">E187-D187</f>
        <v>20000</v>
      </c>
      <c r="F189" s="25" t="n">
        <f aca="false">F187-E187</f>
        <v>20000</v>
      </c>
      <c r="G189" s="25" t="n">
        <f aca="false">G187-F187</f>
        <v>20000</v>
      </c>
      <c r="H189" s="25" t="n">
        <f aca="false">H187-G187</f>
        <v>0</v>
      </c>
      <c r="I189" s="25" t="n">
        <f aca="false">I187-H187</f>
        <v>0</v>
      </c>
      <c r="J189" s="25" t="n">
        <f aca="false">J187-I187</f>
        <v>0</v>
      </c>
      <c r="K189" s="25" t="n">
        <f aca="false">K187-J187</f>
        <v>0</v>
      </c>
      <c r="L189" s="25" t="n">
        <f aca="false">L187-K187</f>
        <v>0</v>
      </c>
      <c r="M189" s="25" t="n">
        <f aca="false">M187-L187</f>
        <v>0</v>
      </c>
      <c r="N189" s="25" t="n">
        <f aca="false">N187-M187</f>
        <v>0</v>
      </c>
    </row>
    <row r="190" customFormat="false" ht="15" hidden="false" customHeight="false" outlineLevel="0" collapsed="false">
      <c r="B190" s="9" t="s">
        <v>87</v>
      </c>
      <c r="E190" s="25" t="n">
        <f aca="false">(E187+D187)/2</f>
        <v>70000</v>
      </c>
      <c r="F190" s="25" t="n">
        <f aca="false">(F187+E187)/2</f>
        <v>90000</v>
      </c>
      <c r="G190" s="25" t="n">
        <f aca="false">(G187+F187)/2</f>
        <v>110000</v>
      </c>
      <c r="H190" s="25" t="n">
        <f aca="false">(H187+G187)/2</f>
        <v>120000</v>
      </c>
      <c r="I190" s="25" t="n">
        <f aca="false">(I187+H187)/2</f>
        <v>120000</v>
      </c>
      <c r="J190" s="25" t="n">
        <f aca="false">(J187+I187)/2</f>
        <v>120000</v>
      </c>
      <c r="K190" s="25" t="n">
        <f aca="false">(K187+J187)/2</f>
        <v>120000</v>
      </c>
      <c r="L190" s="25" t="n">
        <f aca="false">(L187+K187)/2</f>
        <v>120000</v>
      </c>
      <c r="M190" s="25" t="n">
        <f aca="false">(M187+L187)/2</f>
        <v>120000</v>
      </c>
      <c r="N190" s="25" t="n">
        <f aca="false">(N187+M187)/2</f>
        <v>120000</v>
      </c>
    </row>
    <row r="191" customFormat="false" ht="15" hidden="false" customHeight="false" outlineLevel="0" collapsed="false">
      <c r="B191" s="9" t="s">
        <v>88</v>
      </c>
      <c r="E191" s="25" t="n">
        <f aca="false">(E188+D188)/2</f>
        <v>20700</v>
      </c>
      <c r="F191" s="25" t="n">
        <f aca="false">(F188+E188)/2</f>
        <v>26500</v>
      </c>
      <c r="G191" s="25" t="n">
        <f aca="false">(G188+F188)/2</f>
        <v>33200</v>
      </c>
      <c r="H191" s="25" t="n">
        <f aca="false">(H188+G188)/2</f>
        <v>39100</v>
      </c>
      <c r="I191" s="25" t="n">
        <f aca="false">(I188+H188)/2</f>
        <v>43000</v>
      </c>
      <c r="J191" s="25" t="n">
        <f aca="false">(J188+I188)/2</f>
        <v>45600</v>
      </c>
      <c r="K191" s="25" t="n">
        <f aca="false">(K188+J188)/2</f>
        <v>47100</v>
      </c>
      <c r="L191" s="25" t="n">
        <f aca="false">(L188+K188)/2</f>
        <v>47800</v>
      </c>
      <c r="M191" s="25" t="n">
        <f aca="false">(M188+L188)/2</f>
        <v>48000</v>
      </c>
      <c r="N191" s="25" t="n">
        <f aca="false">(N188+M188)/2</f>
        <v>48000</v>
      </c>
    </row>
    <row r="192" customFormat="false" ht="15" hidden="false" customHeight="false" outlineLevel="0" collapsed="false">
      <c r="B192" s="9" t="s">
        <v>89</v>
      </c>
      <c r="E192" s="17" t="n">
        <f aca="false">E188/E187</f>
        <v>0.2925</v>
      </c>
      <c r="F192" s="17" t="n">
        <f aca="false">F188/F187</f>
        <v>0.296</v>
      </c>
      <c r="G192" s="17" t="n">
        <f aca="false">G188/G187</f>
        <v>0.306666666666667</v>
      </c>
      <c r="H192" s="17" t="n">
        <f aca="false">H188/H187</f>
        <v>0.345</v>
      </c>
      <c r="I192" s="17" t="n">
        <f aca="false">I188/I187</f>
        <v>0.371666666666667</v>
      </c>
      <c r="J192" s="17" t="n">
        <f aca="false">J188/J187</f>
        <v>0.388333333333333</v>
      </c>
      <c r="K192" s="17" t="n">
        <f aca="false">K188/K187</f>
        <v>0.396666666666667</v>
      </c>
      <c r="L192" s="17" t="n">
        <f aca="false">L188/L187</f>
        <v>0.4</v>
      </c>
      <c r="M192" s="17" t="n">
        <f aca="false">M188/M187</f>
        <v>0.4</v>
      </c>
      <c r="N192" s="17" t="n">
        <f aca="false">N188/N187</f>
        <v>0.4</v>
      </c>
    </row>
    <row r="193" customFormat="false" ht="15" hidden="false" customHeight="false" outlineLevel="0" collapsed="false">
      <c r="B193" s="9" t="s">
        <v>90</v>
      </c>
      <c r="E193" s="18" t="n">
        <f aca="false">$C$166*(1+Inputs!$C$26)^(E$172-1)</f>
        <v>70</v>
      </c>
      <c r="F193" s="18" t="n">
        <f aca="false">$C$166*(1+Inputs!$C$26)^(F$172-1)</f>
        <v>71.4</v>
      </c>
      <c r="G193" s="18" t="n">
        <f aca="false">$C$166*(1+Inputs!$C$26)^(G$172-1)</f>
        <v>72.828</v>
      </c>
      <c r="H193" s="18" t="n">
        <f aca="false">$C$166*(1+Inputs!$C$26)^(H$172-1)</f>
        <v>74.28456</v>
      </c>
      <c r="I193" s="18" t="n">
        <f aca="false">$C$166*(1+Inputs!$C$26)^(I$172-1)</f>
        <v>75.7702512</v>
      </c>
      <c r="J193" s="18" t="n">
        <f aca="false">$C$166*(1+Inputs!$C$26)^(J$172-1)</f>
        <v>77.285656224</v>
      </c>
      <c r="K193" s="18" t="n">
        <f aca="false">$C$166*(1+Inputs!$C$26)^(K$172-1)</f>
        <v>78.83136934848</v>
      </c>
      <c r="L193" s="18" t="n">
        <f aca="false">$C$166*(1+Inputs!$C$26)^(L$172-1)</f>
        <v>80.4079967354496</v>
      </c>
      <c r="M193" s="18" t="n">
        <f aca="false">$C$166*(1+Inputs!$C$26)^(M$172-1)</f>
        <v>82.0161566701586</v>
      </c>
      <c r="N193" s="18" t="n">
        <f aca="false">$C$166*(1+Inputs!$C$26)^(N$172-1)</f>
        <v>83.6564798035618</v>
      </c>
    </row>
    <row r="194" customFormat="false" ht="15" hidden="false" customHeight="false" outlineLevel="0" collapsed="false">
      <c r="B194" s="9" t="s">
        <v>91</v>
      </c>
      <c r="E194" s="18" t="n">
        <f aca="false">E191*E193*12/1000000</f>
        <v>17.388</v>
      </c>
      <c r="F194" s="18" t="n">
        <f aca="false">F191*F193*12/1000000</f>
        <v>22.7052</v>
      </c>
      <c r="G194" s="18" t="n">
        <f aca="false">G191*G193*12/1000000</f>
        <v>29.0146752</v>
      </c>
      <c r="H194" s="18" t="n">
        <f aca="false">H191*H193*12/1000000</f>
        <v>34.854315552</v>
      </c>
      <c r="I194" s="18" t="n">
        <f aca="false">I191*I193*12/1000000</f>
        <v>39.0974496192</v>
      </c>
      <c r="J194" s="18" t="n">
        <f aca="false">J191*J193*12/1000000</f>
        <v>42.2907110857728</v>
      </c>
      <c r="K194" s="18" t="n">
        <f aca="false">K191*K193*12/1000000</f>
        <v>44.5554899557609</v>
      </c>
      <c r="L194" s="18" t="n">
        <f aca="false">L191*L193*12/1000000</f>
        <v>46.1220269274539</v>
      </c>
      <c r="M194" s="18" t="n">
        <f aca="false">M191*M193*12/1000000</f>
        <v>47.2413062420114</v>
      </c>
      <c r="N194" s="18" t="n">
        <f aca="false">N191*N193*12/1000000</f>
        <v>48.1861323668516</v>
      </c>
    </row>
    <row r="195" customFormat="false" ht="15" hidden="false" customHeight="false" outlineLevel="0" collapsed="false">
      <c r="B195" s="9" t="s">
        <v>92</v>
      </c>
      <c r="E195" s="18" t="n">
        <f aca="false">E191*$C$167*(1+Inputs!$C$31)^(E$172-1)*12/1000000</f>
        <v>4.4712</v>
      </c>
      <c r="F195" s="18" t="n">
        <f aca="false">F191*$C$167*(1+Inputs!$C$31)^(F$172-1)*12/1000000</f>
        <v>5.8671</v>
      </c>
      <c r="G195" s="18" t="n">
        <f aca="false">G191*$C$167*(1+Inputs!$C$31)^(G$172-1)*12/1000000</f>
        <v>7.534242</v>
      </c>
      <c r="H195" s="18" t="n">
        <f aca="false">H191*$C$167*(1+Inputs!$C$31)^(H$172-1)*12/1000000</f>
        <v>9.0949874625</v>
      </c>
      <c r="I195" s="18" t="n">
        <f aca="false">I191*$C$167*(1+Inputs!$C$31)^(I$172-1)*12/1000000</f>
        <v>10.252214128125</v>
      </c>
      <c r="J195" s="18" t="n">
        <f aca="false">J191*$C$167*(1+Inputs!$C$31)^(J$172-1)*12/1000000</f>
        <v>11.1439183336875</v>
      </c>
      <c r="K195" s="18" t="n">
        <f aca="false">K191*$C$167*(1+Inputs!$C$31)^(K$172-1)*12/1000000</f>
        <v>11.7982569595307</v>
      </c>
      <c r="L195" s="18" t="n">
        <f aca="false">L191*$C$167*(1+Inputs!$C$31)^(L$172-1)*12/1000000</f>
        <v>12.2729426694736</v>
      </c>
      <c r="M195" s="18" t="n">
        <f aca="false">M191*$C$167*(1+Inputs!$C$31)^(M$172-1)*12/1000000</f>
        <v>12.6324012413828</v>
      </c>
      <c r="N195" s="18" t="n">
        <f aca="false">N191*$C$167*(1+Inputs!$C$31)^(N$172-1)*12/1000000</f>
        <v>12.9482112724174</v>
      </c>
    </row>
    <row r="196" customFormat="false" ht="15" hidden="false" customHeight="false" outlineLevel="0" collapsed="false">
      <c r="B196" s="9" t="s">
        <v>93</v>
      </c>
      <c r="E196" s="18" t="n">
        <f aca="false">E190*Inputs!$C$29*(1+Inputs!$C$31)^(E$172-1)*12/1000000</f>
        <v>2.52</v>
      </c>
      <c r="F196" s="18" t="n">
        <f aca="false">F190*Inputs!$C$29*(1+Inputs!$C$31)^(F$172-1)*12/1000000</f>
        <v>3.321</v>
      </c>
      <c r="G196" s="18" t="n">
        <f aca="false">G190*Inputs!$C$29*(1+Inputs!$C$31)^(G$172-1)*12/1000000</f>
        <v>4.160475</v>
      </c>
      <c r="H196" s="18" t="n">
        <f aca="false">H190*Inputs!$C$29*(1+Inputs!$C$31)^(H$172-1)*12/1000000</f>
        <v>4.6521675</v>
      </c>
      <c r="I196" s="18" t="n">
        <f aca="false">I190*Inputs!$C$29*(1+Inputs!$C$31)^(I$172-1)*12/1000000</f>
        <v>4.7684716875</v>
      </c>
      <c r="J196" s="18" t="n">
        <f aca="false">J190*Inputs!$C$29*(1+Inputs!$C$31)^(J$172-1)*12/1000000</f>
        <v>4.8876834796875</v>
      </c>
      <c r="K196" s="18" t="n">
        <f aca="false">K190*Inputs!$C$29*(1+Inputs!$C$31)^(K$172-1)*12/1000000</f>
        <v>5.00987556667969</v>
      </c>
      <c r="L196" s="18" t="n">
        <f aca="false">L190*Inputs!$C$29*(1+Inputs!$C$31)^(L$172-1)*12/1000000</f>
        <v>5.13512245584668</v>
      </c>
      <c r="M196" s="18" t="n">
        <f aca="false">M190*Inputs!$C$29*(1+Inputs!$C$31)^(M$172-1)*12/1000000</f>
        <v>5.26350051724284</v>
      </c>
      <c r="N196" s="18" t="n">
        <f aca="false">N190*Inputs!$C$29*(1+Inputs!$C$31)^(N$172-1)*12/1000000</f>
        <v>5.39508803017391</v>
      </c>
    </row>
    <row r="197" customFormat="false" ht="15" hidden="false" customHeight="false" outlineLevel="0" collapsed="false">
      <c r="B197" s="9" t="s">
        <v>94</v>
      </c>
      <c r="E197" s="18" t="n">
        <f aca="false">$C$168*(1+Inputs!$C$32)^(E$172-1)</f>
        <v>4</v>
      </c>
      <c r="F197" s="18" t="n">
        <f aca="false">$C$168*(1+Inputs!$C$32)^(F$172-1)</f>
        <v>4.12</v>
      </c>
      <c r="G197" s="18" t="n">
        <f aca="false">$C$168*(1+Inputs!$C$32)^(G$172-1)</f>
        <v>4.2436</v>
      </c>
      <c r="H197" s="18" t="n">
        <f aca="false">$C$168*(1+Inputs!$C$32)^(H$172-1)</f>
        <v>4.370908</v>
      </c>
      <c r="I197" s="18" t="n">
        <f aca="false">$C$168*(1+Inputs!$C$32)^(I$172-1)</f>
        <v>4.50203524</v>
      </c>
      <c r="J197" s="18" t="n">
        <f aca="false">$C$168*(1+Inputs!$C$32)^(J$172-1)</f>
        <v>4.6370962972</v>
      </c>
      <c r="K197" s="18" t="n">
        <f aca="false">$C$168*(1+Inputs!$C$32)^(K$172-1)</f>
        <v>4.776209186116</v>
      </c>
      <c r="L197" s="18" t="n">
        <f aca="false">$C$168*(1+Inputs!$C$32)^(L$172-1)</f>
        <v>4.91949546169948</v>
      </c>
      <c r="M197" s="18" t="n">
        <f aca="false">$C$168*(1+Inputs!$C$32)^(M$172-1)</f>
        <v>5.06708032555047</v>
      </c>
      <c r="N197" s="18" t="n">
        <f aca="false">$C$168*(1+Inputs!$C$32)^(N$172-1)</f>
        <v>5.21909273531698</v>
      </c>
    </row>
    <row r="198" customFormat="false" ht="15" hidden="false" customHeight="false" outlineLevel="0" collapsed="false">
      <c r="B198" s="26" t="s">
        <v>95</v>
      </c>
      <c r="E198" s="27" t="n">
        <f aca="false">E194-E195-E196-E197</f>
        <v>6.39680000000001</v>
      </c>
      <c r="F198" s="27" t="n">
        <f aca="false">F194-F195-F196-F197</f>
        <v>9.39710000000001</v>
      </c>
      <c r="G198" s="27" t="n">
        <f aca="false">G194-G195-G196-G197</f>
        <v>13.0763582</v>
      </c>
      <c r="H198" s="27" t="n">
        <f aca="false">H194-H195-H196-H197</f>
        <v>16.7362525895</v>
      </c>
      <c r="I198" s="27" t="n">
        <f aca="false">I194-I195-I196-I197</f>
        <v>19.574728563575</v>
      </c>
      <c r="J198" s="27" t="n">
        <f aca="false">J194-J195-J196-J197</f>
        <v>21.6220129751978</v>
      </c>
      <c r="K198" s="27" t="n">
        <f aca="false">K194-K195-K196-K197</f>
        <v>22.9711482434346</v>
      </c>
      <c r="L198" s="27" t="n">
        <f aca="false">L194-L195-L196-L197</f>
        <v>23.7944663404342</v>
      </c>
      <c r="M198" s="27" t="n">
        <f aca="false">M194-M195-M196-M197</f>
        <v>24.2783241578352</v>
      </c>
      <c r="N198" s="27" t="n">
        <f aca="false">N194-N195-N196-N197</f>
        <v>24.6237403289433</v>
      </c>
    </row>
    <row r="199" customFormat="false" ht="15" hidden="false" customHeight="false" outlineLevel="0" collapsed="false">
      <c r="B199" s="9" t="s">
        <v>96</v>
      </c>
      <c r="E199" s="25" t="n">
        <f aca="false">E188-D188</f>
        <v>5400</v>
      </c>
      <c r="F199" s="25" t="n">
        <f aca="false">F188-E188</f>
        <v>6200</v>
      </c>
      <c r="G199" s="25" t="n">
        <f aca="false">G188-F188</f>
        <v>7200</v>
      </c>
      <c r="H199" s="25" t="n">
        <f aca="false">H188-G188</f>
        <v>4600</v>
      </c>
      <c r="I199" s="25" t="n">
        <f aca="false">I188-H188</f>
        <v>3200</v>
      </c>
      <c r="J199" s="25" t="n">
        <f aca="false">J188-I188</f>
        <v>2000</v>
      </c>
      <c r="K199" s="25" t="n">
        <f aca="false">K188-J188</f>
        <v>1000</v>
      </c>
      <c r="L199" s="25" t="n">
        <f aca="false">L188-K188</f>
        <v>400</v>
      </c>
      <c r="M199" s="25" t="n">
        <f aca="false">M188-L188</f>
        <v>0</v>
      </c>
      <c r="N199" s="25" t="n">
        <f aca="false">N188-M188</f>
        <v>0</v>
      </c>
    </row>
    <row r="200" customFormat="false" ht="15" hidden="false" customHeight="false" outlineLevel="0" collapsed="false">
      <c r="B200" s="9" t="s">
        <v>97</v>
      </c>
      <c r="E200" s="25" t="n">
        <f aca="false">E191*$C$169*12</f>
        <v>1987.2</v>
      </c>
      <c r="F200" s="25" t="n">
        <f aca="false">F191*$C$169*12</f>
        <v>2544</v>
      </c>
      <c r="G200" s="25" t="n">
        <f aca="false">G191*$C$169*12</f>
        <v>3187.2</v>
      </c>
      <c r="H200" s="25" t="n">
        <f aca="false">H191*$C$169*12</f>
        <v>3753.6</v>
      </c>
      <c r="I200" s="25" t="n">
        <f aca="false">I191*$C$169*12</f>
        <v>4128</v>
      </c>
      <c r="J200" s="25" t="n">
        <f aca="false">J191*$C$169*12</f>
        <v>4377.6</v>
      </c>
      <c r="K200" s="25" t="n">
        <f aca="false">K191*$C$169*12</f>
        <v>4521.6</v>
      </c>
      <c r="L200" s="25" t="n">
        <f aca="false">L191*$C$169*12</f>
        <v>4588.8</v>
      </c>
      <c r="M200" s="25" t="n">
        <f aca="false">M191*$C$169*12</f>
        <v>4608</v>
      </c>
      <c r="N200" s="25" t="n">
        <f aca="false">N191*$C$169*12</f>
        <v>4608</v>
      </c>
    </row>
    <row r="201" customFormat="false" ht="15" hidden="false" customHeight="false" outlineLevel="0" collapsed="false">
      <c r="B201" s="9" t="s">
        <v>98</v>
      </c>
      <c r="E201" s="25" t="n">
        <f aca="false">E199+E200</f>
        <v>7387.2</v>
      </c>
      <c r="F201" s="25" t="n">
        <f aca="false">F199+F200</f>
        <v>8744</v>
      </c>
      <c r="G201" s="25" t="n">
        <f aca="false">G199+G200</f>
        <v>10387.2</v>
      </c>
      <c r="H201" s="25" t="n">
        <f aca="false">H199+H200</f>
        <v>8353.6</v>
      </c>
      <c r="I201" s="25" t="n">
        <f aca="false">I199+I200</f>
        <v>7328</v>
      </c>
      <c r="J201" s="25" t="n">
        <f aca="false">J199+J200</f>
        <v>6377.6</v>
      </c>
      <c r="K201" s="25" t="n">
        <f aca="false">K199+K200</f>
        <v>5521.6</v>
      </c>
      <c r="L201" s="25" t="n">
        <f aca="false">L199+L200</f>
        <v>4988.8</v>
      </c>
      <c r="M201" s="25" t="n">
        <f aca="false">M199+M200</f>
        <v>4608</v>
      </c>
      <c r="N201" s="25" t="n">
        <f aca="false">N199+N200</f>
        <v>4608</v>
      </c>
    </row>
    <row r="202" customFormat="false" ht="15" hidden="false" customHeight="false" outlineLevel="0" collapsed="false">
      <c r="B202" s="9" t="s">
        <v>99</v>
      </c>
      <c r="E202" s="28" t="n">
        <f aca="false">(1+Inputs!$C$12)^(E$172-1)</f>
        <v>1</v>
      </c>
      <c r="F202" s="28" t="n">
        <f aca="false">(1+Inputs!$C$12)^(F$172-1)</f>
        <v>1.03</v>
      </c>
      <c r="G202" s="28" t="n">
        <f aca="false">(1+Inputs!$C$12)^(G$172-1)</f>
        <v>1.0609</v>
      </c>
      <c r="H202" s="28" t="n">
        <f aca="false">(1+Inputs!$C$12)^(H$172-1)</f>
        <v>1.092727</v>
      </c>
      <c r="I202" s="28" t="n">
        <f aca="false">(1+Inputs!$C$12)^(I$172-1)</f>
        <v>1.12550881</v>
      </c>
      <c r="J202" s="28" t="n">
        <f aca="false">(1+Inputs!$C$12)^(J$172-1)</f>
        <v>1.1592740743</v>
      </c>
      <c r="K202" s="28" t="n">
        <f aca="false">(1+Inputs!$C$12)^(K$172-1)</f>
        <v>1.194052296529</v>
      </c>
      <c r="L202" s="28" t="n">
        <f aca="false">(1+Inputs!$C$12)^(L$172-1)</f>
        <v>1.22987386542487</v>
      </c>
      <c r="M202" s="28" t="n">
        <f aca="false">(1+Inputs!$C$12)^(M$172-1)</f>
        <v>1.26677008138762</v>
      </c>
      <c r="N202" s="28" t="n">
        <f aca="false">(1+Inputs!$C$12)^(N$172-1)</f>
        <v>1.30477318382925</v>
      </c>
    </row>
    <row r="203" customFormat="false" ht="15" hidden="false" customHeight="false" outlineLevel="0" collapsed="false">
      <c r="B203" s="9" t="s">
        <v>100</v>
      </c>
      <c r="E203" s="18" t="n">
        <f aca="false">E189*$C$170*E202/1000000</f>
        <v>23</v>
      </c>
      <c r="F203" s="18" t="n">
        <f aca="false">F189*$C$170*F202/1000000</f>
        <v>23.69</v>
      </c>
      <c r="G203" s="18" t="n">
        <f aca="false">G189*$C$170*G202/1000000</f>
        <v>24.4007</v>
      </c>
      <c r="H203" s="18" t="n">
        <f aca="false">H189*$C$170*H202/1000000</f>
        <v>0</v>
      </c>
      <c r="I203" s="18" t="n">
        <f aca="false">I189*$C$170*I202/1000000</f>
        <v>0</v>
      </c>
      <c r="J203" s="18" t="n">
        <f aca="false">J189*$C$170*J202/1000000</f>
        <v>0</v>
      </c>
      <c r="K203" s="18" t="n">
        <f aca="false">K189*$C$170*K202/1000000</f>
        <v>0</v>
      </c>
      <c r="L203" s="18" t="n">
        <f aca="false">L189*$C$170*L202/1000000</f>
        <v>0</v>
      </c>
      <c r="M203" s="18" t="n">
        <f aca="false">M189*$C$170*M202/1000000</f>
        <v>0</v>
      </c>
      <c r="N203" s="18" t="n">
        <f aca="false">N189*$C$170*N202/1000000</f>
        <v>0</v>
      </c>
    </row>
    <row r="204" customFormat="false" ht="15" hidden="false" customHeight="false" outlineLevel="0" collapsed="false">
      <c r="B204" s="9" t="s">
        <v>101</v>
      </c>
      <c r="E204" s="18" t="n">
        <f aca="false">(MAX(E199,0)*Inputs!$C$13+E200*Inputs!$C$14)*E202/1000000</f>
        <v>4.17744</v>
      </c>
      <c r="F204" s="18" t="n">
        <f aca="false">(MAX(F199,0)*Inputs!$C$13+F200*Inputs!$C$14)*F202/1000000</f>
        <v>4.994264</v>
      </c>
      <c r="G204" s="18" t="n">
        <f aca="false">(MAX(G199,0)*Inputs!$C$13+G200*Inputs!$C$14)*G202/1000000</f>
        <v>6.023196096</v>
      </c>
      <c r="H204" s="18" t="n">
        <f aca="false">(MAX(H199,0)*Inputs!$C$13+H200*Inputs!$C$14)*H202/1000000</f>
        <v>4.33891295344</v>
      </c>
      <c r="I204" s="18" t="n">
        <f aca="false">(MAX(I199,0)*Inputs!$C$13+I200*Inputs!$C$14)*I202/1000000</f>
        <v>3.450359807936</v>
      </c>
      <c r="J204" s="18" t="n">
        <f aca="false">(MAX(J199,0)*Inputs!$C$13+J200*Inputs!$C$14)*J202/1000000</f>
        <v>2.63795134155114</v>
      </c>
      <c r="K204" s="18" t="n">
        <f aca="false">(MAX(K199,0)*Inputs!$C$13+K200*Inputs!$C$14)*K202/1000000</f>
        <v>1.91564198036741</v>
      </c>
      <c r="L204" s="18" t="n">
        <f aca="false">(MAX(L199,0)*Inputs!$C$13+L200*Inputs!$C$14)*L202/1000000</f>
        <v>1.47309372105129</v>
      </c>
      <c r="M204" s="18" t="n">
        <f aca="false">(MAX(M199,0)*Inputs!$C$13+M200*Inputs!$C$14)*M202/1000000</f>
        <v>1.16745530700683</v>
      </c>
      <c r="N204" s="18" t="n">
        <f aca="false">(MAX(N199,0)*Inputs!$C$13+N200*Inputs!$C$14)*N202/1000000</f>
        <v>1.20247896621703</v>
      </c>
    </row>
    <row r="205" customFormat="false" ht="15" hidden="false" customHeight="false" outlineLevel="0" collapsed="false">
      <c r="B205" s="9" t="s">
        <v>102</v>
      </c>
      <c r="E205" s="18" t="n">
        <f aca="false">E187*Inputs!$C$15*E202/1000000</f>
        <v>1.2</v>
      </c>
      <c r="F205" s="18" t="n">
        <f aca="false">F187*Inputs!$C$15*F202/1000000</f>
        <v>1.545</v>
      </c>
      <c r="G205" s="18" t="n">
        <f aca="false">G187*Inputs!$C$15*G202/1000000</f>
        <v>1.90962</v>
      </c>
      <c r="H205" s="18" t="n">
        <f aca="false">H187*Inputs!$C$15*H202/1000000</f>
        <v>1.9669086</v>
      </c>
      <c r="I205" s="18" t="n">
        <f aca="false">I187*Inputs!$C$15*I202/1000000</f>
        <v>2.025915858</v>
      </c>
      <c r="J205" s="18" t="n">
        <f aca="false">J187*Inputs!$C$15*J202/1000000</f>
        <v>2.08669333374</v>
      </c>
      <c r="K205" s="18" t="n">
        <f aca="false">K187*Inputs!$C$15*K202/1000000</f>
        <v>2.1492941337522</v>
      </c>
      <c r="L205" s="18" t="n">
        <f aca="false">L187*Inputs!$C$15*L202/1000000</f>
        <v>2.21377295776477</v>
      </c>
      <c r="M205" s="18" t="n">
        <f aca="false">M187*Inputs!$C$15*M202/1000000</f>
        <v>2.28018614649771</v>
      </c>
      <c r="N205" s="18" t="n">
        <f aca="false">N187*Inputs!$C$15*N202/1000000</f>
        <v>2.34859173089264</v>
      </c>
    </row>
    <row r="206" customFormat="false" ht="15" hidden="false" customHeight="false" outlineLevel="0" collapsed="false">
      <c r="B206" s="26" t="s">
        <v>103</v>
      </c>
      <c r="E206" s="27" t="n">
        <f aca="false">E198-E203-E204-E205</f>
        <v>-21.98064</v>
      </c>
      <c r="F206" s="27" t="n">
        <f aca="false">F198-F203-F204-F205</f>
        <v>-20.832164</v>
      </c>
      <c r="G206" s="27" t="n">
        <f aca="false">G198-G203-G204-G205</f>
        <v>-19.257157896</v>
      </c>
      <c r="H206" s="27" t="n">
        <f aca="false">H198-H203-H204-H205</f>
        <v>10.43043103606</v>
      </c>
      <c r="I206" s="27" t="n">
        <f aca="false">I198-I203-I204-I205</f>
        <v>14.098452897639</v>
      </c>
      <c r="J206" s="27" t="n">
        <f aca="false">J198-J203-J204-J205</f>
        <v>16.8973682999067</v>
      </c>
      <c r="K206" s="27" t="n">
        <f aca="false">K198-K203-K204-K205</f>
        <v>18.906212129315</v>
      </c>
      <c r="L206" s="27" t="n">
        <f aca="false">L198-L203-L204-L205</f>
        <v>20.1075996616181</v>
      </c>
      <c r="M206" s="27" t="n">
        <f aca="false">M198-M203-M204-M205</f>
        <v>20.8306827043307</v>
      </c>
      <c r="N206" s="27" t="n">
        <f aca="false">N198-N203-N204-N205</f>
        <v>21.0726696318336</v>
      </c>
    </row>
    <row r="207" customFormat="false" ht="15" hidden="false" customHeight="false" outlineLevel="0" collapsed="false">
      <c r="B207" s="9" t="s">
        <v>104</v>
      </c>
      <c r="C207" s="18" t="n">
        <f aca="false">Inputs!$C$42*(1+Inputs!$C$43)</f>
        <v>132.6</v>
      </c>
    </row>
    <row r="208" customFormat="false" ht="15" hidden="false" customHeight="false" outlineLevel="0" collapsed="false">
      <c r="B208" s="26" t="s">
        <v>105</v>
      </c>
      <c r="C208" s="27" t="n">
        <f aca="false">N198*$C$171*(1-Inputs!$C$45)</f>
        <v>339.561379136128</v>
      </c>
    </row>
    <row r="209" customFormat="false" ht="15" hidden="false" customHeight="false" outlineLevel="0" collapsed="false">
      <c r="B209" s="26" t="s">
        <v>106</v>
      </c>
      <c r="D209" s="27" t="n">
        <f aca="false">-$C$207</f>
        <v>-132.6</v>
      </c>
      <c r="E209" s="27" t="n">
        <f aca="false">E206</f>
        <v>-21.98064</v>
      </c>
      <c r="F209" s="27" t="n">
        <f aca="false">F206</f>
        <v>-20.832164</v>
      </c>
      <c r="G209" s="27" t="n">
        <f aca="false">G206</f>
        <v>-19.257157896</v>
      </c>
      <c r="H209" s="27" t="n">
        <f aca="false">H206</f>
        <v>10.43043103606</v>
      </c>
      <c r="I209" s="27" t="n">
        <f aca="false">I206</f>
        <v>14.098452897639</v>
      </c>
      <c r="J209" s="27" t="n">
        <f aca="false">J206</f>
        <v>16.8973682999067</v>
      </c>
      <c r="K209" s="27" t="n">
        <f aca="false">K206</f>
        <v>18.906212129315</v>
      </c>
      <c r="L209" s="27" t="n">
        <f aca="false">L206</f>
        <v>20.1075996616181</v>
      </c>
      <c r="M209" s="27" t="n">
        <f aca="false">M206</f>
        <v>20.8306827043307</v>
      </c>
      <c r="N209" s="27" t="n">
        <f aca="false">N206+$C$208</f>
        <v>360.634048767962</v>
      </c>
    </row>
    <row r="211" customFormat="false" ht="15" hidden="false" customHeight="false" outlineLevel="0" collapsed="false">
      <c r="B211" s="26" t="s">
        <v>107</v>
      </c>
      <c r="C211" s="29" t="n">
        <f aca="false">IRR(D209:N209,0.08)</f>
        <v>0.105571341888618</v>
      </c>
    </row>
    <row r="212" customFormat="false" ht="15" hidden="false" customHeight="false" outlineLevel="0" collapsed="false">
      <c r="B212" s="9" t="s">
        <v>108</v>
      </c>
      <c r="C212" s="30" t="n">
        <f aca="false">SUMIF(D209:N209,"&gt;0")/-SUMIF(D209:N209,"&lt;0")</f>
        <v>2.37275844202198</v>
      </c>
    </row>
    <row r="213" customFormat="false" ht="15" hidden="false" customHeight="false" outlineLevel="0" collapsed="false">
      <c r="B213" s="9" t="s">
        <v>109</v>
      </c>
      <c r="C213" s="18" t="n">
        <f aca="false">SUM(E203:N203)</f>
        <v>71.0907</v>
      </c>
    </row>
    <row r="214" customFormat="false" ht="15" hidden="false" customHeight="false" outlineLevel="0" collapsed="false">
      <c r="B214" s="9" t="s">
        <v>110</v>
      </c>
      <c r="C214" s="18" t="n">
        <f aca="false">N198</f>
        <v>24.6237403289433</v>
      </c>
    </row>
    <row r="215" customFormat="false" ht="15" hidden="false" customHeight="false" outlineLevel="0" collapsed="false">
      <c r="B215" s="9" t="s">
        <v>111</v>
      </c>
      <c r="C215" s="17" t="n">
        <f aca="false">N192</f>
        <v>0.4</v>
      </c>
    </row>
    <row r="217" customFormat="false" ht="15" hidden="false" customHeight="false" outlineLevel="0" collapsed="false">
      <c r="B217" s="7" t="s">
        <v>154</v>
      </c>
      <c r="C217" s="8"/>
      <c r="D217" s="8"/>
      <c r="E217" s="8"/>
      <c r="F217" s="8"/>
      <c r="G217" s="8"/>
      <c r="H217" s="8"/>
      <c r="I217" s="8"/>
      <c r="J217" s="8"/>
      <c r="K217" s="8"/>
      <c r="L217" s="8"/>
      <c r="M217" s="8"/>
      <c r="N217" s="8"/>
    </row>
    <row r="218" customFormat="false" ht="15" hidden="false" customHeight="false" outlineLevel="0" collapsed="false">
      <c r="B218" s="9" t="s">
        <v>50</v>
      </c>
      <c r="C218" s="17" t="n">
        <f aca="false">Inputs!$C$18</f>
        <v>0.4</v>
      </c>
    </row>
    <row r="219" customFormat="false" ht="15" hidden="false" customHeight="false" outlineLevel="0" collapsed="false">
      <c r="B219" s="9" t="s">
        <v>64</v>
      </c>
      <c r="C219" s="18" t="n">
        <f aca="false">Inputs!$C$25</f>
        <v>70</v>
      </c>
    </row>
    <row r="220" customFormat="false" ht="15" hidden="false" customHeight="false" outlineLevel="0" collapsed="false">
      <c r="B220" s="9" t="s">
        <v>65</v>
      </c>
      <c r="C220" s="18" t="n">
        <f aca="false">Inputs!$C$28</f>
        <v>18</v>
      </c>
    </row>
    <row r="221" customFormat="false" ht="15" hidden="false" customHeight="false" outlineLevel="0" collapsed="false">
      <c r="B221" s="9" t="s">
        <v>66</v>
      </c>
      <c r="C221" s="18" t="n">
        <f aca="false">Inputs!$C$30</f>
        <v>4</v>
      </c>
    </row>
    <row r="222" customFormat="false" ht="15" hidden="false" customHeight="false" outlineLevel="0" collapsed="false">
      <c r="B222" s="9" t="s">
        <v>67</v>
      </c>
      <c r="C222" s="15" t="n">
        <v>0.018</v>
      </c>
    </row>
    <row r="223" customFormat="false" ht="15" hidden="false" customHeight="false" outlineLevel="0" collapsed="false">
      <c r="B223" s="9" t="s">
        <v>68</v>
      </c>
      <c r="C223" s="20" t="n">
        <f aca="false">Inputs!$C$11</f>
        <v>1150</v>
      </c>
    </row>
    <row r="224" customFormat="false" ht="15" hidden="false" customHeight="false" outlineLevel="0" collapsed="false">
      <c r="B224" s="9" t="s">
        <v>57</v>
      </c>
      <c r="C224" s="21" t="n">
        <f aca="false">Inputs!$C$44</f>
        <v>14</v>
      </c>
    </row>
    <row r="225" customFormat="false" ht="15" hidden="false" customHeight="false" outlineLevel="0" collapsed="false">
      <c r="B225" s="22" t="s">
        <v>69</v>
      </c>
      <c r="C225" s="23" t="s">
        <v>70</v>
      </c>
      <c r="D225" s="23" t="n">
        <v>0</v>
      </c>
      <c r="E225" s="23" t="n">
        <v>1</v>
      </c>
      <c r="F225" s="23" t="n">
        <v>2</v>
      </c>
      <c r="G225" s="23" t="n">
        <v>3</v>
      </c>
      <c r="H225" s="23" t="n">
        <v>4</v>
      </c>
      <c r="I225" s="23" t="n">
        <v>5</v>
      </c>
      <c r="J225" s="23" t="n">
        <v>6</v>
      </c>
      <c r="K225" s="23" t="n">
        <v>7</v>
      </c>
      <c r="L225" s="23" t="n">
        <v>8</v>
      </c>
      <c r="M225" s="23" t="n">
        <v>9</v>
      </c>
      <c r="N225" s="23" t="n">
        <v>10</v>
      </c>
    </row>
    <row r="226" customFormat="false" ht="15" hidden="false" customHeight="false" outlineLevel="0" collapsed="false">
      <c r="B226" s="9" t="s">
        <v>71</v>
      </c>
      <c r="C226" s="24" t="n">
        <f aca="false">1-Inputs!$C$7</f>
        <v>-2</v>
      </c>
      <c r="D226" s="25" t="n">
        <f aca="false">IF($C226&lt;=D$225,Inputs!$C$6,0)</f>
        <v>60000</v>
      </c>
      <c r="E226" s="25" t="n">
        <f aca="false">IF($C226&lt;=E$225,Inputs!$C$6,0)</f>
        <v>60000</v>
      </c>
      <c r="F226" s="25" t="n">
        <f aca="false">IF($C226&lt;=F$225,Inputs!$C$6,0)</f>
        <v>60000</v>
      </c>
      <c r="G226" s="25" t="n">
        <f aca="false">IF($C226&lt;=G$225,Inputs!$C$6,0)</f>
        <v>60000</v>
      </c>
      <c r="H226" s="25" t="n">
        <f aca="false">IF($C226&lt;=H$225,Inputs!$C$6,0)</f>
        <v>60000</v>
      </c>
      <c r="I226" s="25" t="n">
        <f aca="false">IF($C226&lt;=I$225,Inputs!$C$6,0)</f>
        <v>60000</v>
      </c>
      <c r="J226" s="25" t="n">
        <f aca="false">IF($C226&lt;=J$225,Inputs!$C$6,0)</f>
        <v>60000</v>
      </c>
      <c r="K226" s="25" t="n">
        <f aca="false">IF($C226&lt;=K$225,Inputs!$C$6,0)</f>
        <v>60000</v>
      </c>
      <c r="L226" s="25" t="n">
        <f aca="false">IF($C226&lt;=L$225,Inputs!$C$6,0)</f>
        <v>60000</v>
      </c>
      <c r="M226" s="25" t="n">
        <f aca="false">IF($C226&lt;=M$225,Inputs!$C$6,0)</f>
        <v>60000</v>
      </c>
      <c r="N226" s="25" t="n">
        <f aca="false">IF($C226&lt;=N$225,Inputs!$C$6,0)</f>
        <v>60000</v>
      </c>
    </row>
    <row r="227" customFormat="false" ht="15" hidden="false" customHeight="false" outlineLevel="0" collapsed="false">
      <c r="B227" s="9" t="s">
        <v>72</v>
      </c>
      <c r="D227" s="17" t="n">
        <f aca="false">IF($C226&lt;=D$225,IF(D$225-$C226+1&lt;=0,0,$C$218*INDEX(Inputs!$C$19:$C$24,MIN(D$225-$C226+1,6))),0)</f>
        <v>0.3</v>
      </c>
      <c r="E227" s="17" t="n">
        <f aca="false">IF($C226&lt;=E$225,IF(E$225-$C226+1&lt;=0,0,$C$218*INDEX(Inputs!$C$19:$C$24,MIN(E$225-$C226+1,6))),0)</f>
        <v>0.35</v>
      </c>
      <c r="F227" s="17" t="n">
        <f aca="false">IF($C226&lt;=F$225,IF(F$225-$C226+1&lt;=0,0,$C$218*INDEX(Inputs!$C$19:$C$24,MIN(F$225-$C226+1,6))),0)</f>
        <v>0.38</v>
      </c>
      <c r="G227" s="17" t="n">
        <f aca="false">IF($C226&lt;=G$225,IF(G$225-$C226+1&lt;=0,0,$C$218*INDEX(Inputs!$C$19:$C$24,MIN(G$225-$C226+1,6))),0)</f>
        <v>0.4</v>
      </c>
      <c r="H227" s="17" t="n">
        <f aca="false">IF($C226&lt;=H$225,IF(H$225-$C226+1&lt;=0,0,$C$218*INDEX(Inputs!$C$19:$C$24,MIN(H$225-$C226+1,6))),0)</f>
        <v>0.4</v>
      </c>
      <c r="I227" s="17" t="n">
        <f aca="false">IF($C226&lt;=I$225,IF(I$225-$C226+1&lt;=0,0,$C$218*INDEX(Inputs!$C$19:$C$24,MIN(I$225-$C226+1,6))),0)</f>
        <v>0.4</v>
      </c>
      <c r="J227" s="17" t="n">
        <f aca="false">IF($C226&lt;=J$225,IF(J$225-$C226+1&lt;=0,0,$C$218*INDEX(Inputs!$C$19:$C$24,MIN(J$225-$C226+1,6))),0)</f>
        <v>0.4</v>
      </c>
      <c r="K227" s="17" t="n">
        <f aca="false">IF($C226&lt;=K$225,IF(K$225-$C226+1&lt;=0,0,$C$218*INDEX(Inputs!$C$19:$C$24,MIN(K$225-$C226+1,6))),0)</f>
        <v>0.4</v>
      </c>
      <c r="L227" s="17" t="n">
        <f aca="false">IF($C226&lt;=L$225,IF(L$225-$C226+1&lt;=0,0,$C$218*INDEX(Inputs!$C$19:$C$24,MIN(L$225-$C226+1,6))),0)</f>
        <v>0.4</v>
      </c>
      <c r="M227" s="17" t="n">
        <f aca="false">IF($C226&lt;=M$225,IF(M$225-$C226+1&lt;=0,0,$C$218*INDEX(Inputs!$C$19:$C$24,MIN(M$225-$C226+1,6))),0)</f>
        <v>0.4</v>
      </c>
      <c r="N227" s="17" t="n">
        <f aca="false">IF($C226&lt;=N$225,IF(N$225-$C226+1&lt;=0,0,$C$218*INDEX(Inputs!$C$19:$C$24,MIN(N$225-$C226+1,6))),0)</f>
        <v>0.4</v>
      </c>
    </row>
    <row r="228" customFormat="false" ht="15" hidden="false" customHeight="false" outlineLevel="0" collapsed="false">
      <c r="B228" s="9" t="s">
        <v>73</v>
      </c>
      <c r="D228" s="25" t="n">
        <f aca="false">D226*D227</f>
        <v>18000</v>
      </c>
      <c r="E228" s="25" t="n">
        <f aca="false">E226*E227</f>
        <v>21000</v>
      </c>
      <c r="F228" s="25" t="n">
        <f aca="false">F226*F227</f>
        <v>22800</v>
      </c>
      <c r="G228" s="25" t="n">
        <f aca="false">G226*G227</f>
        <v>24000</v>
      </c>
      <c r="H228" s="25" t="n">
        <f aca="false">H226*H227</f>
        <v>24000</v>
      </c>
      <c r="I228" s="25" t="n">
        <f aca="false">I226*I227</f>
        <v>24000</v>
      </c>
      <c r="J228" s="25" t="n">
        <f aca="false">J226*J227</f>
        <v>24000</v>
      </c>
      <c r="K228" s="25" t="n">
        <f aca="false">K226*K227</f>
        <v>24000</v>
      </c>
      <c r="L228" s="25" t="n">
        <f aca="false">L226*L227</f>
        <v>24000</v>
      </c>
      <c r="M228" s="25" t="n">
        <f aca="false">M226*M227</f>
        <v>24000</v>
      </c>
      <c r="N228" s="25" t="n">
        <f aca="false">N226*N227</f>
        <v>24000</v>
      </c>
    </row>
    <row r="229" customFormat="false" ht="15" hidden="false" customHeight="false" outlineLevel="0" collapsed="false">
      <c r="B229" s="9" t="s">
        <v>74</v>
      </c>
      <c r="C229" s="24" t="n">
        <f aca="false">1</f>
        <v>1</v>
      </c>
      <c r="D229" s="25" t="n">
        <f aca="false">IF($C229&lt;=D$225,Inputs!$C$8,0)</f>
        <v>0</v>
      </c>
      <c r="E229" s="25" t="n">
        <f aca="false">IF($C229&lt;=E$225,Inputs!$C$8,0)</f>
        <v>20000</v>
      </c>
      <c r="F229" s="25" t="n">
        <f aca="false">IF($C229&lt;=F$225,Inputs!$C$8,0)</f>
        <v>20000</v>
      </c>
      <c r="G229" s="25" t="n">
        <f aca="false">IF($C229&lt;=G$225,Inputs!$C$8,0)</f>
        <v>20000</v>
      </c>
      <c r="H229" s="25" t="n">
        <f aca="false">IF($C229&lt;=H$225,Inputs!$C$8,0)</f>
        <v>20000</v>
      </c>
      <c r="I229" s="25" t="n">
        <f aca="false">IF($C229&lt;=I$225,Inputs!$C$8,0)</f>
        <v>20000</v>
      </c>
      <c r="J229" s="25" t="n">
        <f aca="false">IF($C229&lt;=J$225,Inputs!$C$8,0)</f>
        <v>20000</v>
      </c>
      <c r="K229" s="25" t="n">
        <f aca="false">IF($C229&lt;=K$225,Inputs!$C$8,0)</f>
        <v>20000</v>
      </c>
      <c r="L229" s="25" t="n">
        <f aca="false">IF($C229&lt;=L$225,Inputs!$C$8,0)</f>
        <v>20000</v>
      </c>
      <c r="M229" s="25" t="n">
        <f aca="false">IF($C229&lt;=M$225,Inputs!$C$8,0)</f>
        <v>20000</v>
      </c>
      <c r="N229" s="25" t="n">
        <f aca="false">IF($C229&lt;=N$225,Inputs!$C$8,0)</f>
        <v>20000</v>
      </c>
    </row>
    <row r="230" customFormat="false" ht="15" hidden="false" customHeight="false" outlineLevel="0" collapsed="false">
      <c r="B230" s="9" t="s">
        <v>75</v>
      </c>
      <c r="D230" s="17" t="n">
        <f aca="false">IF($C229&lt;=D$225,IF(D$225-$C229+1&lt;=0,0,$C$218*INDEX(Inputs!$C$19:$C$24,MIN(D$225-$C229+1,6))),0)</f>
        <v>0</v>
      </c>
      <c r="E230" s="17" t="n">
        <f aca="false">IF($C229&lt;=E$225,IF(E$225-$C229+1&lt;=0,0,$C$218*INDEX(Inputs!$C$19:$C$24,MIN(E$225-$C229+1,6))),0)</f>
        <v>0.12</v>
      </c>
      <c r="F230" s="17" t="n">
        <f aca="false">IF($C229&lt;=F$225,IF(F$225-$C229+1&lt;=0,0,$C$218*INDEX(Inputs!$C$19:$C$24,MIN(F$225-$C229+1,6))),0)</f>
        <v>0.22</v>
      </c>
      <c r="G230" s="17" t="n">
        <f aca="false">IF($C229&lt;=G$225,IF(G$225-$C229+1&lt;=0,0,$C$218*INDEX(Inputs!$C$19:$C$24,MIN(G$225-$C229+1,6))),0)</f>
        <v>0.3</v>
      </c>
      <c r="H230" s="17" t="n">
        <f aca="false">IF($C229&lt;=H$225,IF(H$225-$C229+1&lt;=0,0,$C$218*INDEX(Inputs!$C$19:$C$24,MIN(H$225-$C229+1,6))),0)</f>
        <v>0.35</v>
      </c>
      <c r="I230" s="17" t="n">
        <f aca="false">IF($C229&lt;=I$225,IF(I$225-$C229+1&lt;=0,0,$C$218*INDEX(Inputs!$C$19:$C$24,MIN(I$225-$C229+1,6))),0)</f>
        <v>0.38</v>
      </c>
      <c r="J230" s="17" t="n">
        <f aca="false">IF($C229&lt;=J$225,IF(J$225-$C229+1&lt;=0,0,$C$218*INDEX(Inputs!$C$19:$C$24,MIN(J$225-$C229+1,6))),0)</f>
        <v>0.4</v>
      </c>
      <c r="K230" s="17" t="n">
        <f aca="false">IF($C229&lt;=K$225,IF(K$225-$C229+1&lt;=0,0,$C$218*INDEX(Inputs!$C$19:$C$24,MIN(K$225-$C229+1,6))),0)</f>
        <v>0.4</v>
      </c>
      <c r="L230" s="17" t="n">
        <f aca="false">IF($C229&lt;=L$225,IF(L$225-$C229+1&lt;=0,0,$C$218*INDEX(Inputs!$C$19:$C$24,MIN(L$225-$C229+1,6))),0)</f>
        <v>0.4</v>
      </c>
      <c r="M230" s="17" t="n">
        <f aca="false">IF($C229&lt;=M$225,IF(M$225-$C229+1&lt;=0,0,$C$218*INDEX(Inputs!$C$19:$C$24,MIN(M$225-$C229+1,6))),0)</f>
        <v>0.4</v>
      </c>
      <c r="N230" s="17" t="n">
        <f aca="false">IF($C229&lt;=N$225,IF(N$225-$C229+1&lt;=0,0,$C$218*INDEX(Inputs!$C$19:$C$24,MIN(N$225-$C229+1,6))),0)</f>
        <v>0.4</v>
      </c>
    </row>
    <row r="231" customFormat="false" ht="15" hidden="false" customHeight="false" outlineLevel="0" collapsed="false">
      <c r="B231" s="9" t="s">
        <v>76</v>
      </c>
      <c r="D231" s="25" t="n">
        <f aca="false">D229*D230</f>
        <v>0</v>
      </c>
      <c r="E231" s="25" t="n">
        <f aca="false">E229*E230</f>
        <v>2400</v>
      </c>
      <c r="F231" s="25" t="n">
        <f aca="false">F229*F230</f>
        <v>4400</v>
      </c>
      <c r="G231" s="25" t="n">
        <f aca="false">G229*G230</f>
        <v>6000</v>
      </c>
      <c r="H231" s="25" t="n">
        <f aca="false">H229*H230</f>
        <v>7000</v>
      </c>
      <c r="I231" s="25" t="n">
        <f aca="false">I229*I230</f>
        <v>7600</v>
      </c>
      <c r="J231" s="25" t="n">
        <f aca="false">J229*J230</f>
        <v>8000</v>
      </c>
      <c r="K231" s="25" t="n">
        <f aca="false">K229*K230</f>
        <v>8000</v>
      </c>
      <c r="L231" s="25" t="n">
        <f aca="false">L229*L230</f>
        <v>8000</v>
      </c>
      <c r="M231" s="25" t="n">
        <f aca="false">M229*M230</f>
        <v>8000</v>
      </c>
      <c r="N231" s="25" t="n">
        <f aca="false">N229*N230</f>
        <v>8000</v>
      </c>
    </row>
    <row r="232" customFormat="false" ht="15" hidden="false" customHeight="false" outlineLevel="0" collapsed="false">
      <c r="B232" s="9" t="s">
        <v>77</v>
      </c>
      <c r="C232" s="24" t="n">
        <f aca="false">2</f>
        <v>2</v>
      </c>
      <c r="D232" s="25" t="n">
        <f aca="false">IF($C232&lt;=D$225,Inputs!$C$9,0)</f>
        <v>0</v>
      </c>
      <c r="E232" s="25" t="n">
        <f aca="false">IF($C232&lt;=E$225,Inputs!$C$9,0)</f>
        <v>0</v>
      </c>
      <c r="F232" s="25" t="n">
        <f aca="false">IF($C232&lt;=F$225,Inputs!$C$9,0)</f>
        <v>20000</v>
      </c>
      <c r="G232" s="25" t="n">
        <f aca="false">IF($C232&lt;=G$225,Inputs!$C$9,0)</f>
        <v>20000</v>
      </c>
      <c r="H232" s="25" t="n">
        <f aca="false">IF($C232&lt;=H$225,Inputs!$C$9,0)</f>
        <v>20000</v>
      </c>
      <c r="I232" s="25" t="n">
        <f aca="false">IF($C232&lt;=I$225,Inputs!$C$9,0)</f>
        <v>20000</v>
      </c>
      <c r="J232" s="25" t="n">
        <f aca="false">IF($C232&lt;=J$225,Inputs!$C$9,0)</f>
        <v>20000</v>
      </c>
      <c r="K232" s="25" t="n">
        <f aca="false">IF($C232&lt;=K$225,Inputs!$C$9,0)</f>
        <v>20000</v>
      </c>
      <c r="L232" s="25" t="n">
        <f aca="false">IF($C232&lt;=L$225,Inputs!$C$9,0)</f>
        <v>20000</v>
      </c>
      <c r="M232" s="25" t="n">
        <f aca="false">IF($C232&lt;=M$225,Inputs!$C$9,0)</f>
        <v>20000</v>
      </c>
      <c r="N232" s="25" t="n">
        <f aca="false">IF($C232&lt;=N$225,Inputs!$C$9,0)</f>
        <v>20000</v>
      </c>
    </row>
    <row r="233" customFormat="false" ht="15" hidden="false" customHeight="false" outlineLevel="0" collapsed="false">
      <c r="B233" s="9" t="s">
        <v>78</v>
      </c>
      <c r="D233" s="17" t="n">
        <f aca="false">IF($C232&lt;=D$225,IF(D$225-$C232+1&lt;=0,0,$C$218*INDEX(Inputs!$C$19:$C$24,MIN(D$225-$C232+1,6))),0)</f>
        <v>0</v>
      </c>
      <c r="E233" s="17" t="n">
        <f aca="false">IF($C232&lt;=E$225,IF(E$225-$C232+1&lt;=0,0,$C$218*INDEX(Inputs!$C$19:$C$24,MIN(E$225-$C232+1,6))),0)</f>
        <v>0</v>
      </c>
      <c r="F233" s="17" t="n">
        <f aca="false">IF($C232&lt;=F$225,IF(F$225-$C232+1&lt;=0,0,$C$218*INDEX(Inputs!$C$19:$C$24,MIN(F$225-$C232+1,6))),0)</f>
        <v>0.12</v>
      </c>
      <c r="G233" s="17" t="n">
        <f aca="false">IF($C232&lt;=G$225,IF(G$225-$C232+1&lt;=0,0,$C$218*INDEX(Inputs!$C$19:$C$24,MIN(G$225-$C232+1,6))),0)</f>
        <v>0.22</v>
      </c>
      <c r="H233" s="17" t="n">
        <f aca="false">IF($C232&lt;=H$225,IF(H$225-$C232+1&lt;=0,0,$C$218*INDEX(Inputs!$C$19:$C$24,MIN(H$225-$C232+1,6))),0)</f>
        <v>0.3</v>
      </c>
      <c r="I233" s="17" t="n">
        <f aca="false">IF($C232&lt;=I$225,IF(I$225-$C232+1&lt;=0,0,$C$218*INDEX(Inputs!$C$19:$C$24,MIN(I$225-$C232+1,6))),0)</f>
        <v>0.35</v>
      </c>
      <c r="J233" s="17" t="n">
        <f aca="false">IF($C232&lt;=J$225,IF(J$225-$C232+1&lt;=0,0,$C$218*INDEX(Inputs!$C$19:$C$24,MIN(J$225-$C232+1,6))),0)</f>
        <v>0.38</v>
      </c>
      <c r="K233" s="17" t="n">
        <f aca="false">IF($C232&lt;=K$225,IF(K$225-$C232+1&lt;=0,0,$C$218*INDEX(Inputs!$C$19:$C$24,MIN(K$225-$C232+1,6))),0)</f>
        <v>0.4</v>
      </c>
      <c r="L233" s="17" t="n">
        <f aca="false">IF($C232&lt;=L$225,IF(L$225-$C232+1&lt;=0,0,$C$218*INDEX(Inputs!$C$19:$C$24,MIN(L$225-$C232+1,6))),0)</f>
        <v>0.4</v>
      </c>
      <c r="M233" s="17" t="n">
        <f aca="false">IF($C232&lt;=M$225,IF(M$225-$C232+1&lt;=0,0,$C$218*INDEX(Inputs!$C$19:$C$24,MIN(M$225-$C232+1,6))),0)</f>
        <v>0.4</v>
      </c>
      <c r="N233" s="17" t="n">
        <f aca="false">IF($C232&lt;=N$225,IF(N$225-$C232+1&lt;=0,0,$C$218*INDEX(Inputs!$C$19:$C$24,MIN(N$225-$C232+1,6))),0)</f>
        <v>0.4</v>
      </c>
    </row>
    <row r="234" customFormat="false" ht="15" hidden="false" customHeight="false" outlineLevel="0" collapsed="false">
      <c r="B234" s="9" t="s">
        <v>79</v>
      </c>
      <c r="D234" s="25" t="n">
        <f aca="false">D232*D233</f>
        <v>0</v>
      </c>
      <c r="E234" s="25" t="n">
        <f aca="false">E232*E233</f>
        <v>0</v>
      </c>
      <c r="F234" s="25" t="n">
        <f aca="false">F232*F233</f>
        <v>2400</v>
      </c>
      <c r="G234" s="25" t="n">
        <f aca="false">G232*G233</f>
        <v>4400</v>
      </c>
      <c r="H234" s="25" t="n">
        <f aca="false">H232*H233</f>
        <v>6000</v>
      </c>
      <c r="I234" s="25" t="n">
        <f aca="false">I232*I233</f>
        <v>7000</v>
      </c>
      <c r="J234" s="25" t="n">
        <f aca="false">J232*J233</f>
        <v>7600</v>
      </c>
      <c r="K234" s="25" t="n">
        <f aca="false">K232*K233</f>
        <v>8000</v>
      </c>
      <c r="L234" s="25" t="n">
        <f aca="false">L232*L233</f>
        <v>8000</v>
      </c>
      <c r="M234" s="25" t="n">
        <f aca="false">M232*M233</f>
        <v>8000</v>
      </c>
      <c r="N234" s="25" t="n">
        <f aca="false">N232*N233</f>
        <v>8000</v>
      </c>
    </row>
    <row r="235" customFormat="false" ht="15" hidden="false" customHeight="false" outlineLevel="0" collapsed="false">
      <c r="B235" s="9" t="s">
        <v>80</v>
      </c>
      <c r="C235" s="24" t="n">
        <f aca="false">3</f>
        <v>3</v>
      </c>
      <c r="D235" s="25" t="n">
        <f aca="false">IF($C235&lt;=D$225,Inputs!$C$10,0)</f>
        <v>0</v>
      </c>
      <c r="E235" s="25" t="n">
        <f aca="false">IF($C235&lt;=E$225,Inputs!$C$10,0)</f>
        <v>0</v>
      </c>
      <c r="F235" s="25" t="n">
        <f aca="false">IF($C235&lt;=F$225,Inputs!$C$10,0)</f>
        <v>0</v>
      </c>
      <c r="G235" s="25" t="n">
        <f aca="false">IF($C235&lt;=G$225,Inputs!$C$10,0)</f>
        <v>20000</v>
      </c>
      <c r="H235" s="25" t="n">
        <f aca="false">IF($C235&lt;=H$225,Inputs!$C$10,0)</f>
        <v>20000</v>
      </c>
      <c r="I235" s="25" t="n">
        <f aca="false">IF($C235&lt;=I$225,Inputs!$C$10,0)</f>
        <v>20000</v>
      </c>
      <c r="J235" s="25" t="n">
        <f aca="false">IF($C235&lt;=J$225,Inputs!$C$10,0)</f>
        <v>20000</v>
      </c>
      <c r="K235" s="25" t="n">
        <f aca="false">IF($C235&lt;=K$225,Inputs!$C$10,0)</f>
        <v>20000</v>
      </c>
      <c r="L235" s="25" t="n">
        <f aca="false">IF($C235&lt;=L$225,Inputs!$C$10,0)</f>
        <v>20000</v>
      </c>
      <c r="M235" s="25" t="n">
        <f aca="false">IF($C235&lt;=M$225,Inputs!$C$10,0)</f>
        <v>20000</v>
      </c>
      <c r="N235" s="25" t="n">
        <f aca="false">IF($C235&lt;=N$225,Inputs!$C$10,0)</f>
        <v>20000</v>
      </c>
    </row>
    <row r="236" customFormat="false" ht="15" hidden="false" customHeight="false" outlineLevel="0" collapsed="false">
      <c r="B236" s="9" t="s">
        <v>81</v>
      </c>
      <c r="D236" s="17" t="n">
        <f aca="false">IF($C235&lt;=D$225,IF(D$225-$C235+1&lt;=0,0,$C$218*INDEX(Inputs!$C$19:$C$24,MIN(D$225-$C235+1,6))),0)</f>
        <v>0</v>
      </c>
      <c r="E236" s="17" t="n">
        <f aca="false">IF($C235&lt;=E$225,IF(E$225-$C235+1&lt;=0,0,$C$218*INDEX(Inputs!$C$19:$C$24,MIN(E$225-$C235+1,6))),0)</f>
        <v>0</v>
      </c>
      <c r="F236" s="17" t="n">
        <f aca="false">IF($C235&lt;=F$225,IF(F$225-$C235+1&lt;=0,0,$C$218*INDEX(Inputs!$C$19:$C$24,MIN(F$225-$C235+1,6))),0)</f>
        <v>0</v>
      </c>
      <c r="G236" s="17" t="n">
        <f aca="false">IF($C235&lt;=G$225,IF(G$225-$C235+1&lt;=0,0,$C$218*INDEX(Inputs!$C$19:$C$24,MIN(G$225-$C235+1,6))),0)</f>
        <v>0.12</v>
      </c>
      <c r="H236" s="17" t="n">
        <f aca="false">IF($C235&lt;=H$225,IF(H$225-$C235+1&lt;=0,0,$C$218*INDEX(Inputs!$C$19:$C$24,MIN(H$225-$C235+1,6))),0)</f>
        <v>0.22</v>
      </c>
      <c r="I236" s="17" t="n">
        <f aca="false">IF($C235&lt;=I$225,IF(I$225-$C235+1&lt;=0,0,$C$218*INDEX(Inputs!$C$19:$C$24,MIN(I$225-$C235+1,6))),0)</f>
        <v>0.3</v>
      </c>
      <c r="J236" s="17" t="n">
        <f aca="false">IF($C235&lt;=J$225,IF(J$225-$C235+1&lt;=0,0,$C$218*INDEX(Inputs!$C$19:$C$24,MIN(J$225-$C235+1,6))),0)</f>
        <v>0.35</v>
      </c>
      <c r="K236" s="17" t="n">
        <f aca="false">IF($C235&lt;=K$225,IF(K$225-$C235+1&lt;=0,0,$C$218*INDEX(Inputs!$C$19:$C$24,MIN(K$225-$C235+1,6))),0)</f>
        <v>0.38</v>
      </c>
      <c r="L236" s="17" t="n">
        <f aca="false">IF($C235&lt;=L$225,IF(L$225-$C235+1&lt;=0,0,$C$218*INDEX(Inputs!$C$19:$C$24,MIN(L$225-$C235+1,6))),0)</f>
        <v>0.4</v>
      </c>
      <c r="M236" s="17" t="n">
        <f aca="false">IF($C235&lt;=M$225,IF(M$225-$C235+1&lt;=0,0,$C$218*INDEX(Inputs!$C$19:$C$24,MIN(M$225-$C235+1,6))),0)</f>
        <v>0.4</v>
      </c>
      <c r="N236" s="17" t="n">
        <f aca="false">IF($C235&lt;=N$225,IF(N$225-$C235+1&lt;=0,0,$C$218*INDEX(Inputs!$C$19:$C$24,MIN(N$225-$C235+1,6))),0)</f>
        <v>0.4</v>
      </c>
    </row>
    <row r="237" customFormat="false" ht="15" hidden="false" customHeight="false" outlineLevel="0" collapsed="false">
      <c r="B237" s="9" t="s">
        <v>82</v>
      </c>
      <c r="D237" s="25" t="n">
        <f aca="false">D235*D236</f>
        <v>0</v>
      </c>
      <c r="E237" s="25" t="n">
        <f aca="false">E235*E236</f>
        <v>0</v>
      </c>
      <c r="F237" s="25" t="n">
        <f aca="false">F235*F236</f>
        <v>0</v>
      </c>
      <c r="G237" s="25" t="n">
        <f aca="false">G235*G236</f>
        <v>2400</v>
      </c>
      <c r="H237" s="25" t="n">
        <f aca="false">H235*H236</f>
        <v>4400</v>
      </c>
      <c r="I237" s="25" t="n">
        <f aca="false">I235*I236</f>
        <v>6000</v>
      </c>
      <c r="J237" s="25" t="n">
        <f aca="false">J235*J236</f>
        <v>7000</v>
      </c>
      <c r="K237" s="25" t="n">
        <f aca="false">K235*K236</f>
        <v>7600</v>
      </c>
      <c r="L237" s="25" t="n">
        <f aca="false">L235*L236</f>
        <v>8000</v>
      </c>
      <c r="M237" s="25" t="n">
        <f aca="false">M235*M236</f>
        <v>8000</v>
      </c>
      <c r="N237" s="25" t="n">
        <f aca="false">N235*N236</f>
        <v>8000</v>
      </c>
    </row>
    <row r="239" customFormat="false" ht="15" hidden="false" customHeight="false" outlineLevel="0" collapsed="false">
      <c r="B239" s="22" t="s">
        <v>83</v>
      </c>
      <c r="C239" s="23"/>
      <c r="D239" s="23" t="n">
        <v>0</v>
      </c>
      <c r="E239" s="23" t="n">
        <v>1</v>
      </c>
      <c r="F239" s="23" t="n">
        <v>2</v>
      </c>
      <c r="G239" s="23" t="n">
        <v>3</v>
      </c>
      <c r="H239" s="23" t="n">
        <v>4</v>
      </c>
      <c r="I239" s="23" t="n">
        <v>5</v>
      </c>
      <c r="J239" s="23" t="n">
        <v>6</v>
      </c>
      <c r="K239" s="23" t="n">
        <v>7</v>
      </c>
      <c r="L239" s="23" t="n">
        <v>8</v>
      </c>
      <c r="M239" s="23" t="n">
        <v>9</v>
      </c>
      <c r="N239" s="23" t="n">
        <v>10</v>
      </c>
    </row>
    <row r="240" customFormat="false" ht="15" hidden="false" customHeight="false" outlineLevel="0" collapsed="false">
      <c r="B240" s="9" t="s">
        <v>84</v>
      </c>
      <c r="D240" s="25" t="n">
        <f aca="false">D226+D229+D232+D235</f>
        <v>60000</v>
      </c>
      <c r="E240" s="25" t="n">
        <f aca="false">E226+E229+E232+E235</f>
        <v>80000</v>
      </c>
      <c r="F240" s="25" t="n">
        <f aca="false">F226+F229+F232+F235</f>
        <v>100000</v>
      </c>
      <c r="G240" s="25" t="n">
        <f aca="false">G226+G229+G232+G235</f>
        <v>120000</v>
      </c>
      <c r="H240" s="25" t="n">
        <f aca="false">H226+H229+H232+H235</f>
        <v>120000</v>
      </c>
      <c r="I240" s="25" t="n">
        <f aca="false">I226+I229+I232+I235</f>
        <v>120000</v>
      </c>
      <c r="J240" s="25" t="n">
        <f aca="false">J226+J229+J232+J235</f>
        <v>120000</v>
      </c>
      <c r="K240" s="25" t="n">
        <f aca="false">K226+K229+K232+K235</f>
        <v>120000</v>
      </c>
      <c r="L240" s="25" t="n">
        <f aca="false">L226+L229+L232+L235</f>
        <v>120000</v>
      </c>
      <c r="M240" s="25" t="n">
        <f aca="false">M226+M229+M232+M235</f>
        <v>120000</v>
      </c>
      <c r="N240" s="25" t="n">
        <f aca="false">N226+N229+N232+N235</f>
        <v>120000</v>
      </c>
    </row>
    <row r="241" customFormat="false" ht="15" hidden="false" customHeight="false" outlineLevel="0" collapsed="false">
      <c r="B241" s="9" t="s">
        <v>85</v>
      </c>
      <c r="D241" s="25" t="n">
        <f aca="false">D228+D231+D234+D237</f>
        <v>18000</v>
      </c>
      <c r="E241" s="25" t="n">
        <f aca="false">E228+E231+E234+E237</f>
        <v>23400</v>
      </c>
      <c r="F241" s="25" t="n">
        <f aca="false">F228+F231+F234+F237</f>
        <v>29600</v>
      </c>
      <c r="G241" s="25" t="n">
        <f aca="false">G228+G231+G234+G237</f>
        <v>36800</v>
      </c>
      <c r="H241" s="25" t="n">
        <f aca="false">H228+H231+H234+H237</f>
        <v>41400</v>
      </c>
      <c r="I241" s="25" t="n">
        <f aca="false">I228+I231+I234+I237</f>
        <v>44600</v>
      </c>
      <c r="J241" s="25" t="n">
        <f aca="false">J228+J231+J234+J237</f>
        <v>46600</v>
      </c>
      <c r="K241" s="25" t="n">
        <f aca="false">K228+K231+K234+K237</f>
        <v>47600</v>
      </c>
      <c r="L241" s="25" t="n">
        <f aca="false">L228+L231+L234+L237</f>
        <v>48000</v>
      </c>
      <c r="M241" s="25" t="n">
        <f aca="false">M228+M231+M234+M237</f>
        <v>48000</v>
      </c>
      <c r="N241" s="25" t="n">
        <f aca="false">N228+N231+N234+N237</f>
        <v>48000</v>
      </c>
    </row>
    <row r="242" customFormat="false" ht="15" hidden="false" customHeight="false" outlineLevel="0" collapsed="false">
      <c r="B242" s="9" t="s">
        <v>86</v>
      </c>
      <c r="E242" s="25" t="n">
        <f aca="false">E240-D240</f>
        <v>20000</v>
      </c>
      <c r="F242" s="25" t="n">
        <f aca="false">F240-E240</f>
        <v>20000</v>
      </c>
      <c r="G242" s="25" t="n">
        <f aca="false">G240-F240</f>
        <v>20000</v>
      </c>
      <c r="H242" s="25" t="n">
        <f aca="false">H240-G240</f>
        <v>0</v>
      </c>
      <c r="I242" s="25" t="n">
        <f aca="false">I240-H240</f>
        <v>0</v>
      </c>
      <c r="J242" s="25" t="n">
        <f aca="false">J240-I240</f>
        <v>0</v>
      </c>
      <c r="K242" s="25" t="n">
        <f aca="false">K240-J240</f>
        <v>0</v>
      </c>
      <c r="L242" s="25" t="n">
        <f aca="false">L240-K240</f>
        <v>0</v>
      </c>
      <c r="M242" s="25" t="n">
        <f aca="false">M240-L240</f>
        <v>0</v>
      </c>
      <c r="N242" s="25" t="n">
        <f aca="false">N240-M240</f>
        <v>0</v>
      </c>
    </row>
    <row r="243" customFormat="false" ht="15" hidden="false" customHeight="false" outlineLevel="0" collapsed="false">
      <c r="B243" s="9" t="s">
        <v>87</v>
      </c>
      <c r="E243" s="25" t="n">
        <f aca="false">(E240+D240)/2</f>
        <v>70000</v>
      </c>
      <c r="F243" s="25" t="n">
        <f aca="false">(F240+E240)/2</f>
        <v>90000</v>
      </c>
      <c r="G243" s="25" t="n">
        <f aca="false">(G240+F240)/2</f>
        <v>110000</v>
      </c>
      <c r="H243" s="25" t="n">
        <f aca="false">(H240+G240)/2</f>
        <v>120000</v>
      </c>
      <c r="I243" s="25" t="n">
        <f aca="false">(I240+H240)/2</f>
        <v>120000</v>
      </c>
      <c r="J243" s="25" t="n">
        <f aca="false">(J240+I240)/2</f>
        <v>120000</v>
      </c>
      <c r="K243" s="25" t="n">
        <f aca="false">(K240+J240)/2</f>
        <v>120000</v>
      </c>
      <c r="L243" s="25" t="n">
        <f aca="false">(L240+K240)/2</f>
        <v>120000</v>
      </c>
      <c r="M243" s="25" t="n">
        <f aca="false">(M240+L240)/2</f>
        <v>120000</v>
      </c>
      <c r="N243" s="25" t="n">
        <f aca="false">(N240+M240)/2</f>
        <v>120000</v>
      </c>
    </row>
    <row r="244" customFormat="false" ht="15" hidden="false" customHeight="false" outlineLevel="0" collapsed="false">
      <c r="B244" s="9" t="s">
        <v>88</v>
      </c>
      <c r="E244" s="25" t="n">
        <f aca="false">(E241+D241)/2</f>
        <v>20700</v>
      </c>
      <c r="F244" s="25" t="n">
        <f aca="false">(F241+E241)/2</f>
        <v>26500</v>
      </c>
      <c r="G244" s="25" t="n">
        <f aca="false">(G241+F241)/2</f>
        <v>33200</v>
      </c>
      <c r="H244" s="25" t="n">
        <f aca="false">(H241+G241)/2</f>
        <v>39100</v>
      </c>
      <c r="I244" s="25" t="n">
        <f aca="false">(I241+H241)/2</f>
        <v>43000</v>
      </c>
      <c r="J244" s="25" t="n">
        <f aca="false">(J241+I241)/2</f>
        <v>45600</v>
      </c>
      <c r="K244" s="25" t="n">
        <f aca="false">(K241+J241)/2</f>
        <v>47100</v>
      </c>
      <c r="L244" s="25" t="n">
        <f aca="false">(L241+K241)/2</f>
        <v>47800</v>
      </c>
      <c r="M244" s="25" t="n">
        <f aca="false">(M241+L241)/2</f>
        <v>48000</v>
      </c>
      <c r="N244" s="25" t="n">
        <f aca="false">(N241+M241)/2</f>
        <v>48000</v>
      </c>
    </row>
    <row r="245" customFormat="false" ht="15" hidden="false" customHeight="false" outlineLevel="0" collapsed="false">
      <c r="B245" s="9" t="s">
        <v>89</v>
      </c>
      <c r="E245" s="17" t="n">
        <f aca="false">E241/E240</f>
        <v>0.2925</v>
      </c>
      <c r="F245" s="17" t="n">
        <f aca="false">F241/F240</f>
        <v>0.296</v>
      </c>
      <c r="G245" s="17" t="n">
        <f aca="false">G241/G240</f>
        <v>0.306666666666667</v>
      </c>
      <c r="H245" s="17" t="n">
        <f aca="false">H241/H240</f>
        <v>0.345</v>
      </c>
      <c r="I245" s="17" t="n">
        <f aca="false">I241/I240</f>
        <v>0.371666666666667</v>
      </c>
      <c r="J245" s="17" t="n">
        <f aca="false">J241/J240</f>
        <v>0.388333333333333</v>
      </c>
      <c r="K245" s="17" t="n">
        <f aca="false">K241/K240</f>
        <v>0.396666666666667</v>
      </c>
      <c r="L245" s="17" t="n">
        <f aca="false">L241/L240</f>
        <v>0.4</v>
      </c>
      <c r="M245" s="17" t="n">
        <f aca="false">M241/M240</f>
        <v>0.4</v>
      </c>
      <c r="N245" s="17" t="n">
        <f aca="false">N241/N240</f>
        <v>0.4</v>
      </c>
    </row>
    <row r="246" customFormat="false" ht="15" hidden="false" customHeight="false" outlineLevel="0" collapsed="false">
      <c r="B246" s="9" t="s">
        <v>90</v>
      </c>
      <c r="E246" s="18" t="n">
        <f aca="false">$C$219*(1+Inputs!$C$26)^(E$225-1)</f>
        <v>70</v>
      </c>
      <c r="F246" s="18" t="n">
        <f aca="false">$C$219*(1+Inputs!$C$26)^(F$225-1)</f>
        <v>71.4</v>
      </c>
      <c r="G246" s="18" t="n">
        <f aca="false">$C$219*(1+Inputs!$C$26)^(G$225-1)</f>
        <v>72.828</v>
      </c>
      <c r="H246" s="18" t="n">
        <f aca="false">$C$219*(1+Inputs!$C$26)^(H$225-1)</f>
        <v>74.28456</v>
      </c>
      <c r="I246" s="18" t="n">
        <f aca="false">$C$219*(1+Inputs!$C$26)^(I$225-1)</f>
        <v>75.7702512</v>
      </c>
      <c r="J246" s="18" t="n">
        <f aca="false">$C$219*(1+Inputs!$C$26)^(J$225-1)</f>
        <v>77.285656224</v>
      </c>
      <c r="K246" s="18" t="n">
        <f aca="false">$C$219*(1+Inputs!$C$26)^(K$225-1)</f>
        <v>78.83136934848</v>
      </c>
      <c r="L246" s="18" t="n">
        <f aca="false">$C$219*(1+Inputs!$C$26)^(L$225-1)</f>
        <v>80.4079967354496</v>
      </c>
      <c r="M246" s="18" t="n">
        <f aca="false">$C$219*(1+Inputs!$C$26)^(M$225-1)</f>
        <v>82.0161566701586</v>
      </c>
      <c r="N246" s="18" t="n">
        <f aca="false">$C$219*(1+Inputs!$C$26)^(N$225-1)</f>
        <v>83.6564798035618</v>
      </c>
    </row>
    <row r="247" customFormat="false" ht="15" hidden="false" customHeight="false" outlineLevel="0" collapsed="false">
      <c r="B247" s="9" t="s">
        <v>91</v>
      </c>
      <c r="E247" s="18" t="n">
        <f aca="false">E244*E246*12/1000000</f>
        <v>17.388</v>
      </c>
      <c r="F247" s="18" t="n">
        <f aca="false">F244*F246*12/1000000</f>
        <v>22.7052</v>
      </c>
      <c r="G247" s="18" t="n">
        <f aca="false">G244*G246*12/1000000</f>
        <v>29.0146752</v>
      </c>
      <c r="H247" s="18" t="n">
        <f aca="false">H244*H246*12/1000000</f>
        <v>34.854315552</v>
      </c>
      <c r="I247" s="18" t="n">
        <f aca="false">I244*I246*12/1000000</f>
        <v>39.0974496192</v>
      </c>
      <c r="J247" s="18" t="n">
        <f aca="false">J244*J246*12/1000000</f>
        <v>42.2907110857728</v>
      </c>
      <c r="K247" s="18" t="n">
        <f aca="false">K244*K246*12/1000000</f>
        <v>44.5554899557609</v>
      </c>
      <c r="L247" s="18" t="n">
        <f aca="false">L244*L246*12/1000000</f>
        <v>46.1220269274539</v>
      </c>
      <c r="M247" s="18" t="n">
        <f aca="false">M244*M246*12/1000000</f>
        <v>47.2413062420114</v>
      </c>
      <c r="N247" s="18" t="n">
        <f aca="false">N244*N246*12/1000000</f>
        <v>48.1861323668516</v>
      </c>
    </row>
    <row r="248" customFormat="false" ht="15" hidden="false" customHeight="false" outlineLevel="0" collapsed="false">
      <c r="B248" s="9" t="s">
        <v>92</v>
      </c>
      <c r="E248" s="18" t="n">
        <f aca="false">E244*$C$220*(1+Inputs!$C$31)^(E$225-1)*12/1000000</f>
        <v>4.4712</v>
      </c>
      <c r="F248" s="18" t="n">
        <f aca="false">F244*$C$220*(1+Inputs!$C$31)^(F$225-1)*12/1000000</f>
        <v>5.8671</v>
      </c>
      <c r="G248" s="18" t="n">
        <f aca="false">G244*$C$220*(1+Inputs!$C$31)^(G$225-1)*12/1000000</f>
        <v>7.534242</v>
      </c>
      <c r="H248" s="18" t="n">
        <f aca="false">H244*$C$220*(1+Inputs!$C$31)^(H$225-1)*12/1000000</f>
        <v>9.0949874625</v>
      </c>
      <c r="I248" s="18" t="n">
        <f aca="false">I244*$C$220*(1+Inputs!$C$31)^(I$225-1)*12/1000000</f>
        <v>10.252214128125</v>
      </c>
      <c r="J248" s="18" t="n">
        <f aca="false">J244*$C$220*(1+Inputs!$C$31)^(J$225-1)*12/1000000</f>
        <v>11.1439183336875</v>
      </c>
      <c r="K248" s="18" t="n">
        <f aca="false">K244*$C$220*(1+Inputs!$C$31)^(K$225-1)*12/1000000</f>
        <v>11.7982569595307</v>
      </c>
      <c r="L248" s="18" t="n">
        <f aca="false">L244*$C$220*(1+Inputs!$C$31)^(L$225-1)*12/1000000</f>
        <v>12.2729426694736</v>
      </c>
      <c r="M248" s="18" t="n">
        <f aca="false">M244*$C$220*(1+Inputs!$C$31)^(M$225-1)*12/1000000</f>
        <v>12.6324012413828</v>
      </c>
      <c r="N248" s="18" t="n">
        <f aca="false">N244*$C$220*(1+Inputs!$C$31)^(N$225-1)*12/1000000</f>
        <v>12.9482112724174</v>
      </c>
    </row>
    <row r="249" customFormat="false" ht="15" hidden="false" customHeight="false" outlineLevel="0" collapsed="false">
      <c r="B249" s="9" t="s">
        <v>93</v>
      </c>
      <c r="E249" s="18" t="n">
        <f aca="false">E243*Inputs!$C$29*(1+Inputs!$C$31)^(E$225-1)*12/1000000</f>
        <v>2.52</v>
      </c>
      <c r="F249" s="18" t="n">
        <f aca="false">F243*Inputs!$C$29*(1+Inputs!$C$31)^(F$225-1)*12/1000000</f>
        <v>3.321</v>
      </c>
      <c r="G249" s="18" t="n">
        <f aca="false">G243*Inputs!$C$29*(1+Inputs!$C$31)^(G$225-1)*12/1000000</f>
        <v>4.160475</v>
      </c>
      <c r="H249" s="18" t="n">
        <f aca="false">H243*Inputs!$C$29*(1+Inputs!$C$31)^(H$225-1)*12/1000000</f>
        <v>4.6521675</v>
      </c>
      <c r="I249" s="18" t="n">
        <f aca="false">I243*Inputs!$C$29*(1+Inputs!$C$31)^(I$225-1)*12/1000000</f>
        <v>4.7684716875</v>
      </c>
      <c r="J249" s="18" t="n">
        <f aca="false">J243*Inputs!$C$29*(1+Inputs!$C$31)^(J$225-1)*12/1000000</f>
        <v>4.8876834796875</v>
      </c>
      <c r="K249" s="18" t="n">
        <f aca="false">K243*Inputs!$C$29*(1+Inputs!$C$31)^(K$225-1)*12/1000000</f>
        <v>5.00987556667969</v>
      </c>
      <c r="L249" s="18" t="n">
        <f aca="false">L243*Inputs!$C$29*(1+Inputs!$C$31)^(L$225-1)*12/1000000</f>
        <v>5.13512245584668</v>
      </c>
      <c r="M249" s="18" t="n">
        <f aca="false">M243*Inputs!$C$29*(1+Inputs!$C$31)^(M$225-1)*12/1000000</f>
        <v>5.26350051724284</v>
      </c>
      <c r="N249" s="18" t="n">
        <f aca="false">N243*Inputs!$C$29*(1+Inputs!$C$31)^(N$225-1)*12/1000000</f>
        <v>5.39508803017391</v>
      </c>
    </row>
    <row r="250" customFormat="false" ht="15" hidden="false" customHeight="false" outlineLevel="0" collapsed="false">
      <c r="B250" s="9" t="s">
        <v>94</v>
      </c>
      <c r="E250" s="18" t="n">
        <f aca="false">$C$221*(1+Inputs!$C$32)^(E$225-1)</f>
        <v>4</v>
      </c>
      <c r="F250" s="18" t="n">
        <f aca="false">$C$221*(1+Inputs!$C$32)^(F$225-1)</f>
        <v>4.12</v>
      </c>
      <c r="G250" s="18" t="n">
        <f aca="false">$C$221*(1+Inputs!$C$32)^(G$225-1)</f>
        <v>4.2436</v>
      </c>
      <c r="H250" s="18" t="n">
        <f aca="false">$C$221*(1+Inputs!$C$32)^(H$225-1)</f>
        <v>4.370908</v>
      </c>
      <c r="I250" s="18" t="n">
        <f aca="false">$C$221*(1+Inputs!$C$32)^(I$225-1)</f>
        <v>4.50203524</v>
      </c>
      <c r="J250" s="18" t="n">
        <f aca="false">$C$221*(1+Inputs!$C$32)^(J$225-1)</f>
        <v>4.6370962972</v>
      </c>
      <c r="K250" s="18" t="n">
        <f aca="false">$C$221*(1+Inputs!$C$32)^(K$225-1)</f>
        <v>4.776209186116</v>
      </c>
      <c r="L250" s="18" t="n">
        <f aca="false">$C$221*(1+Inputs!$C$32)^(L$225-1)</f>
        <v>4.91949546169948</v>
      </c>
      <c r="M250" s="18" t="n">
        <f aca="false">$C$221*(1+Inputs!$C$32)^(M$225-1)</f>
        <v>5.06708032555047</v>
      </c>
      <c r="N250" s="18" t="n">
        <f aca="false">$C$221*(1+Inputs!$C$32)^(N$225-1)</f>
        <v>5.21909273531698</v>
      </c>
    </row>
    <row r="251" customFormat="false" ht="15" hidden="false" customHeight="false" outlineLevel="0" collapsed="false">
      <c r="B251" s="26" t="s">
        <v>95</v>
      </c>
      <c r="E251" s="27" t="n">
        <f aca="false">E247-E248-E249-E250</f>
        <v>6.39680000000001</v>
      </c>
      <c r="F251" s="27" t="n">
        <f aca="false">F247-F248-F249-F250</f>
        <v>9.39710000000001</v>
      </c>
      <c r="G251" s="27" t="n">
        <f aca="false">G247-G248-G249-G250</f>
        <v>13.0763582</v>
      </c>
      <c r="H251" s="27" t="n">
        <f aca="false">H247-H248-H249-H250</f>
        <v>16.7362525895</v>
      </c>
      <c r="I251" s="27" t="n">
        <f aca="false">I247-I248-I249-I250</f>
        <v>19.574728563575</v>
      </c>
      <c r="J251" s="27" t="n">
        <f aca="false">J247-J248-J249-J250</f>
        <v>21.6220129751978</v>
      </c>
      <c r="K251" s="27" t="n">
        <f aca="false">K247-K248-K249-K250</f>
        <v>22.9711482434346</v>
      </c>
      <c r="L251" s="27" t="n">
        <f aca="false">L247-L248-L249-L250</f>
        <v>23.7944663404342</v>
      </c>
      <c r="M251" s="27" t="n">
        <f aca="false">M247-M248-M249-M250</f>
        <v>24.2783241578352</v>
      </c>
      <c r="N251" s="27" t="n">
        <f aca="false">N247-N248-N249-N250</f>
        <v>24.6237403289433</v>
      </c>
    </row>
    <row r="252" customFormat="false" ht="15" hidden="false" customHeight="false" outlineLevel="0" collapsed="false">
      <c r="B252" s="9" t="s">
        <v>96</v>
      </c>
      <c r="E252" s="25" t="n">
        <f aca="false">E241-D241</f>
        <v>5400</v>
      </c>
      <c r="F252" s="25" t="n">
        <f aca="false">F241-E241</f>
        <v>6200</v>
      </c>
      <c r="G252" s="25" t="n">
        <f aca="false">G241-F241</f>
        <v>7200</v>
      </c>
      <c r="H252" s="25" t="n">
        <f aca="false">H241-G241</f>
        <v>4600</v>
      </c>
      <c r="I252" s="25" t="n">
        <f aca="false">I241-H241</f>
        <v>3200</v>
      </c>
      <c r="J252" s="25" t="n">
        <f aca="false">J241-I241</f>
        <v>2000</v>
      </c>
      <c r="K252" s="25" t="n">
        <f aca="false">K241-J241</f>
        <v>1000</v>
      </c>
      <c r="L252" s="25" t="n">
        <f aca="false">L241-K241</f>
        <v>400</v>
      </c>
      <c r="M252" s="25" t="n">
        <f aca="false">M241-L241</f>
        <v>0</v>
      </c>
      <c r="N252" s="25" t="n">
        <f aca="false">N241-M241</f>
        <v>0</v>
      </c>
    </row>
    <row r="253" customFormat="false" ht="15" hidden="false" customHeight="false" outlineLevel="0" collapsed="false">
      <c r="B253" s="9" t="s">
        <v>97</v>
      </c>
      <c r="E253" s="25" t="n">
        <f aca="false">E244*$C$222*12</f>
        <v>4471.2</v>
      </c>
      <c r="F253" s="25" t="n">
        <f aca="false">F244*$C$222*12</f>
        <v>5724</v>
      </c>
      <c r="G253" s="25" t="n">
        <f aca="false">G244*$C$222*12</f>
        <v>7171.2</v>
      </c>
      <c r="H253" s="25" t="n">
        <f aca="false">H244*$C$222*12</f>
        <v>8445.6</v>
      </c>
      <c r="I253" s="25" t="n">
        <f aca="false">I244*$C$222*12</f>
        <v>9288</v>
      </c>
      <c r="J253" s="25" t="n">
        <f aca="false">J244*$C$222*12</f>
        <v>9849.6</v>
      </c>
      <c r="K253" s="25" t="n">
        <f aca="false">K244*$C$222*12</f>
        <v>10173.6</v>
      </c>
      <c r="L253" s="25" t="n">
        <f aca="false">L244*$C$222*12</f>
        <v>10324.8</v>
      </c>
      <c r="M253" s="25" t="n">
        <f aca="false">M244*$C$222*12</f>
        <v>10368</v>
      </c>
      <c r="N253" s="25" t="n">
        <f aca="false">N244*$C$222*12</f>
        <v>10368</v>
      </c>
    </row>
    <row r="254" customFormat="false" ht="15" hidden="false" customHeight="false" outlineLevel="0" collapsed="false">
      <c r="B254" s="9" t="s">
        <v>98</v>
      </c>
      <c r="E254" s="25" t="n">
        <f aca="false">E252+E253</f>
        <v>9871.2</v>
      </c>
      <c r="F254" s="25" t="n">
        <f aca="false">F252+F253</f>
        <v>11924</v>
      </c>
      <c r="G254" s="25" t="n">
        <f aca="false">G252+G253</f>
        <v>14371.2</v>
      </c>
      <c r="H254" s="25" t="n">
        <f aca="false">H252+H253</f>
        <v>13045.6</v>
      </c>
      <c r="I254" s="25" t="n">
        <f aca="false">I252+I253</f>
        <v>12488</v>
      </c>
      <c r="J254" s="25" t="n">
        <f aca="false">J252+J253</f>
        <v>11849.6</v>
      </c>
      <c r="K254" s="25" t="n">
        <f aca="false">K252+K253</f>
        <v>11173.6</v>
      </c>
      <c r="L254" s="25" t="n">
        <f aca="false">L252+L253</f>
        <v>10724.8</v>
      </c>
      <c r="M254" s="25" t="n">
        <f aca="false">M252+M253</f>
        <v>10368</v>
      </c>
      <c r="N254" s="25" t="n">
        <f aca="false">N252+N253</f>
        <v>10368</v>
      </c>
    </row>
    <row r="255" customFormat="false" ht="15" hidden="false" customHeight="false" outlineLevel="0" collapsed="false">
      <c r="B255" s="9" t="s">
        <v>99</v>
      </c>
      <c r="E255" s="28" t="n">
        <f aca="false">(1+Inputs!$C$12)^(E$225-1)</f>
        <v>1</v>
      </c>
      <c r="F255" s="28" t="n">
        <f aca="false">(1+Inputs!$C$12)^(F$225-1)</f>
        <v>1.03</v>
      </c>
      <c r="G255" s="28" t="n">
        <f aca="false">(1+Inputs!$C$12)^(G$225-1)</f>
        <v>1.0609</v>
      </c>
      <c r="H255" s="28" t="n">
        <f aca="false">(1+Inputs!$C$12)^(H$225-1)</f>
        <v>1.092727</v>
      </c>
      <c r="I255" s="28" t="n">
        <f aca="false">(1+Inputs!$C$12)^(I$225-1)</f>
        <v>1.12550881</v>
      </c>
      <c r="J255" s="28" t="n">
        <f aca="false">(1+Inputs!$C$12)^(J$225-1)</f>
        <v>1.1592740743</v>
      </c>
      <c r="K255" s="28" t="n">
        <f aca="false">(1+Inputs!$C$12)^(K$225-1)</f>
        <v>1.194052296529</v>
      </c>
      <c r="L255" s="28" t="n">
        <f aca="false">(1+Inputs!$C$12)^(L$225-1)</f>
        <v>1.22987386542487</v>
      </c>
      <c r="M255" s="28" t="n">
        <f aca="false">(1+Inputs!$C$12)^(M$225-1)</f>
        <v>1.26677008138762</v>
      </c>
      <c r="N255" s="28" t="n">
        <f aca="false">(1+Inputs!$C$12)^(N$225-1)</f>
        <v>1.30477318382925</v>
      </c>
    </row>
    <row r="256" customFormat="false" ht="15" hidden="false" customHeight="false" outlineLevel="0" collapsed="false">
      <c r="B256" s="9" t="s">
        <v>100</v>
      </c>
      <c r="E256" s="18" t="n">
        <f aca="false">E242*$C$223*E255/1000000</f>
        <v>23</v>
      </c>
      <c r="F256" s="18" t="n">
        <f aca="false">F242*$C$223*F255/1000000</f>
        <v>23.69</v>
      </c>
      <c r="G256" s="18" t="n">
        <f aca="false">G242*$C$223*G255/1000000</f>
        <v>24.4007</v>
      </c>
      <c r="H256" s="18" t="n">
        <f aca="false">H242*$C$223*H255/1000000</f>
        <v>0</v>
      </c>
      <c r="I256" s="18" t="n">
        <f aca="false">I242*$C$223*I255/1000000</f>
        <v>0</v>
      </c>
      <c r="J256" s="18" t="n">
        <f aca="false">J242*$C$223*J255/1000000</f>
        <v>0</v>
      </c>
      <c r="K256" s="18" t="n">
        <f aca="false">K242*$C$223*K255/1000000</f>
        <v>0</v>
      </c>
      <c r="L256" s="18" t="n">
        <f aca="false">L242*$C$223*L255/1000000</f>
        <v>0</v>
      </c>
      <c r="M256" s="18" t="n">
        <f aca="false">M242*$C$223*M255/1000000</f>
        <v>0</v>
      </c>
      <c r="N256" s="18" t="n">
        <f aca="false">N242*$C$223*N255/1000000</f>
        <v>0</v>
      </c>
    </row>
    <row r="257" customFormat="false" ht="15" hidden="false" customHeight="false" outlineLevel="0" collapsed="false">
      <c r="B257" s="9" t="s">
        <v>101</v>
      </c>
      <c r="E257" s="18" t="n">
        <f aca="false">(MAX(E252,0)*Inputs!$C$13+E253*Inputs!$C$14)*E255/1000000</f>
        <v>4.67424</v>
      </c>
      <c r="F257" s="18" t="n">
        <f aca="false">(MAX(F252,0)*Inputs!$C$13+F253*Inputs!$C$14)*F255/1000000</f>
        <v>5.649344</v>
      </c>
      <c r="G257" s="18" t="n">
        <f aca="false">(MAX(G252,0)*Inputs!$C$13+G253*Inputs!$C$14)*G255/1000000</f>
        <v>6.868521216</v>
      </c>
      <c r="H257" s="18" t="n">
        <f aca="false">(MAX(H252,0)*Inputs!$C$13+H253*Inputs!$C$14)*H255/1000000</f>
        <v>5.36432797024</v>
      </c>
      <c r="I257" s="18" t="n">
        <f aca="false">(MAX(I252,0)*Inputs!$C$13+I253*Inputs!$C$14)*I255/1000000</f>
        <v>4.611884899856</v>
      </c>
      <c r="J257" s="18" t="n">
        <f aca="false">(MAX(J252,0)*Inputs!$C$13+J253*Inputs!$C$14)*J255/1000000</f>
        <v>3.90666088846506</v>
      </c>
      <c r="K257" s="18" t="n">
        <f aca="false">(MAX(K252,0)*Inputs!$C$13+K253*Inputs!$C$14)*K255/1000000</f>
        <v>3.26539869636379</v>
      </c>
      <c r="L257" s="18" t="n">
        <f aca="false">(MAX(L252,0)*Inputs!$C$13+L253*Inputs!$C$14)*L255/1000000</f>
        <v>2.8840050194667</v>
      </c>
      <c r="M257" s="18" t="n">
        <f aca="false">(MAX(M252,0)*Inputs!$C$13+M253*Inputs!$C$14)*M255/1000000</f>
        <v>2.62677444076536</v>
      </c>
      <c r="N257" s="18" t="n">
        <f aca="false">(MAX(N252,0)*Inputs!$C$13+N253*Inputs!$C$14)*N255/1000000</f>
        <v>2.70557767398832</v>
      </c>
    </row>
    <row r="258" customFormat="false" ht="15" hidden="false" customHeight="false" outlineLevel="0" collapsed="false">
      <c r="B258" s="9" t="s">
        <v>102</v>
      </c>
      <c r="E258" s="18" t="n">
        <f aca="false">E240*Inputs!$C$15*E255/1000000</f>
        <v>1.2</v>
      </c>
      <c r="F258" s="18" t="n">
        <f aca="false">F240*Inputs!$C$15*F255/1000000</f>
        <v>1.545</v>
      </c>
      <c r="G258" s="18" t="n">
        <f aca="false">G240*Inputs!$C$15*G255/1000000</f>
        <v>1.90962</v>
      </c>
      <c r="H258" s="18" t="n">
        <f aca="false">H240*Inputs!$C$15*H255/1000000</f>
        <v>1.9669086</v>
      </c>
      <c r="I258" s="18" t="n">
        <f aca="false">I240*Inputs!$C$15*I255/1000000</f>
        <v>2.025915858</v>
      </c>
      <c r="J258" s="18" t="n">
        <f aca="false">J240*Inputs!$C$15*J255/1000000</f>
        <v>2.08669333374</v>
      </c>
      <c r="K258" s="18" t="n">
        <f aca="false">K240*Inputs!$C$15*K255/1000000</f>
        <v>2.1492941337522</v>
      </c>
      <c r="L258" s="18" t="n">
        <f aca="false">L240*Inputs!$C$15*L255/1000000</f>
        <v>2.21377295776477</v>
      </c>
      <c r="M258" s="18" t="n">
        <f aca="false">M240*Inputs!$C$15*M255/1000000</f>
        <v>2.28018614649771</v>
      </c>
      <c r="N258" s="18" t="n">
        <f aca="false">N240*Inputs!$C$15*N255/1000000</f>
        <v>2.34859173089264</v>
      </c>
    </row>
    <row r="259" customFormat="false" ht="15" hidden="false" customHeight="false" outlineLevel="0" collapsed="false">
      <c r="B259" s="26" t="s">
        <v>103</v>
      </c>
      <c r="E259" s="27" t="n">
        <f aca="false">E251-E256-E257-E258</f>
        <v>-22.47744</v>
      </c>
      <c r="F259" s="27" t="n">
        <f aca="false">F251-F256-F257-F258</f>
        <v>-21.487244</v>
      </c>
      <c r="G259" s="27" t="n">
        <f aca="false">G251-G256-G257-G258</f>
        <v>-20.102483016</v>
      </c>
      <c r="H259" s="27" t="n">
        <f aca="false">H251-H256-H257-H258</f>
        <v>9.40501601926002</v>
      </c>
      <c r="I259" s="27" t="n">
        <f aca="false">I251-I256-I257-I258</f>
        <v>12.936927805719</v>
      </c>
      <c r="J259" s="27" t="n">
        <f aca="false">J251-J256-J257-J258</f>
        <v>15.6286587529928</v>
      </c>
      <c r="K259" s="27" t="n">
        <f aca="false">K251-K256-K257-K258</f>
        <v>17.5564554133186</v>
      </c>
      <c r="L259" s="27" t="n">
        <f aca="false">L251-L256-L257-L258</f>
        <v>18.6966883632027</v>
      </c>
      <c r="M259" s="27" t="n">
        <f aca="false">M251-M256-M257-M258</f>
        <v>19.3713635705722</v>
      </c>
      <c r="N259" s="27" t="n">
        <f aca="false">N251-N256-N257-N258</f>
        <v>19.5695709240623</v>
      </c>
    </row>
    <row r="260" customFormat="false" ht="15" hidden="false" customHeight="false" outlineLevel="0" collapsed="false">
      <c r="B260" s="9" t="s">
        <v>104</v>
      </c>
      <c r="C260" s="18" t="n">
        <f aca="false">Inputs!$C$42*(1+Inputs!$C$43)</f>
        <v>132.6</v>
      </c>
    </row>
    <row r="261" customFormat="false" ht="15" hidden="false" customHeight="false" outlineLevel="0" collapsed="false">
      <c r="B261" s="26" t="s">
        <v>105</v>
      </c>
      <c r="C261" s="27" t="n">
        <f aca="false">N251*$C$224*(1-Inputs!$C$45)</f>
        <v>339.561379136128</v>
      </c>
    </row>
    <row r="262" customFormat="false" ht="15" hidden="false" customHeight="false" outlineLevel="0" collapsed="false">
      <c r="B262" s="26" t="s">
        <v>106</v>
      </c>
      <c r="D262" s="27" t="n">
        <f aca="false">-$C$260</f>
        <v>-132.6</v>
      </c>
      <c r="E262" s="27" t="n">
        <f aca="false">E259</f>
        <v>-22.47744</v>
      </c>
      <c r="F262" s="27" t="n">
        <f aca="false">F259</f>
        <v>-21.487244</v>
      </c>
      <c r="G262" s="27" t="n">
        <f aca="false">G259</f>
        <v>-20.102483016</v>
      </c>
      <c r="H262" s="27" t="n">
        <f aca="false">H259</f>
        <v>9.40501601926002</v>
      </c>
      <c r="I262" s="27" t="n">
        <f aca="false">I259</f>
        <v>12.936927805719</v>
      </c>
      <c r="J262" s="27" t="n">
        <f aca="false">J259</f>
        <v>15.6286587529928</v>
      </c>
      <c r="K262" s="27" t="n">
        <f aca="false">K259</f>
        <v>17.5564554133186</v>
      </c>
      <c r="L262" s="27" t="n">
        <f aca="false">L259</f>
        <v>18.6966883632027</v>
      </c>
      <c r="M262" s="27" t="n">
        <f aca="false">M259</f>
        <v>19.3713635705722</v>
      </c>
      <c r="N262" s="27" t="n">
        <f aca="false">N259+$C$261</f>
        <v>359.13095006019</v>
      </c>
    </row>
    <row r="264" customFormat="false" ht="15" hidden="false" customHeight="false" outlineLevel="0" collapsed="false">
      <c r="B264" s="26" t="s">
        <v>107</v>
      </c>
      <c r="C264" s="29" t="n">
        <f aca="false">IRR(D262:N262,0.08)</f>
        <v>0.101231559385683</v>
      </c>
    </row>
    <row r="265" customFormat="false" ht="15" hidden="false" customHeight="false" outlineLevel="0" collapsed="false">
      <c r="B265" s="9" t="s">
        <v>108</v>
      </c>
      <c r="C265" s="30" t="n">
        <f aca="false">SUMIF(D262:N262,"&gt;0")/-SUMIF(D262:N262,"&lt;0")</f>
        <v>2.30199105857067</v>
      </c>
    </row>
    <row r="266" customFormat="false" ht="15" hidden="false" customHeight="false" outlineLevel="0" collapsed="false">
      <c r="B266" s="9" t="s">
        <v>109</v>
      </c>
      <c r="C266" s="18" t="n">
        <f aca="false">SUM(E256:N256)</f>
        <v>71.0907</v>
      </c>
    </row>
    <row r="267" customFormat="false" ht="15" hidden="false" customHeight="false" outlineLevel="0" collapsed="false">
      <c r="B267" s="9" t="s">
        <v>110</v>
      </c>
      <c r="C267" s="18" t="n">
        <f aca="false">N251</f>
        <v>24.6237403289433</v>
      </c>
    </row>
    <row r="268" customFormat="false" ht="15" hidden="false" customHeight="false" outlineLevel="0" collapsed="false">
      <c r="B268" s="9" t="s">
        <v>111</v>
      </c>
      <c r="C268" s="17" t="n">
        <f aca="false">N245</f>
        <v>0.4</v>
      </c>
    </row>
    <row r="270" customFormat="false" ht="15" hidden="false" customHeight="false" outlineLevel="0" collapsed="false">
      <c r="B270" s="7" t="s">
        <v>155</v>
      </c>
      <c r="C270" s="8"/>
      <c r="D270" s="8"/>
      <c r="E270" s="8"/>
      <c r="F270" s="8"/>
      <c r="G270" s="8"/>
      <c r="H270" s="8"/>
      <c r="I270" s="8"/>
      <c r="J270" s="8"/>
      <c r="K270" s="8"/>
      <c r="L270" s="8"/>
      <c r="M270" s="8"/>
      <c r="N270" s="8"/>
    </row>
    <row r="271" customFormat="false" ht="15" hidden="false" customHeight="false" outlineLevel="0" collapsed="false">
      <c r="B271" s="9" t="s">
        <v>50</v>
      </c>
      <c r="C271" s="17" t="n">
        <f aca="false">Inputs!$C$18</f>
        <v>0.4</v>
      </c>
    </row>
    <row r="272" customFormat="false" ht="15" hidden="false" customHeight="false" outlineLevel="0" collapsed="false">
      <c r="B272" s="9" t="s">
        <v>64</v>
      </c>
      <c r="C272" s="14" t="n">
        <v>65</v>
      </c>
    </row>
    <row r="273" customFormat="false" ht="15" hidden="false" customHeight="false" outlineLevel="0" collapsed="false">
      <c r="B273" s="9" t="s">
        <v>65</v>
      </c>
      <c r="C273" s="18" t="n">
        <f aca="false">Inputs!$C$28</f>
        <v>18</v>
      </c>
    </row>
    <row r="274" customFormat="false" ht="15" hidden="false" customHeight="false" outlineLevel="0" collapsed="false">
      <c r="B274" s="9" t="s">
        <v>66</v>
      </c>
      <c r="C274" s="18" t="n">
        <f aca="false">Inputs!$C$30</f>
        <v>4</v>
      </c>
    </row>
    <row r="275" customFormat="false" ht="15" hidden="false" customHeight="false" outlineLevel="0" collapsed="false">
      <c r="B275" s="9" t="s">
        <v>67</v>
      </c>
      <c r="C275" s="19" t="n">
        <f aca="false">Inputs!$C$27</f>
        <v>0.013</v>
      </c>
    </row>
    <row r="276" customFormat="false" ht="15" hidden="false" customHeight="false" outlineLevel="0" collapsed="false">
      <c r="B276" s="9" t="s">
        <v>68</v>
      </c>
      <c r="C276" s="20" t="n">
        <f aca="false">Inputs!$C$11</f>
        <v>1150</v>
      </c>
    </row>
    <row r="277" customFormat="false" ht="15" hidden="false" customHeight="false" outlineLevel="0" collapsed="false">
      <c r="B277" s="9" t="s">
        <v>57</v>
      </c>
      <c r="C277" s="21" t="n">
        <f aca="false">Inputs!$C$44</f>
        <v>14</v>
      </c>
    </row>
    <row r="278" customFormat="false" ht="15" hidden="false" customHeight="false" outlineLevel="0" collapsed="false">
      <c r="B278" s="22" t="s">
        <v>69</v>
      </c>
      <c r="C278" s="23" t="s">
        <v>70</v>
      </c>
      <c r="D278" s="23" t="n">
        <v>0</v>
      </c>
      <c r="E278" s="23" t="n">
        <v>1</v>
      </c>
      <c r="F278" s="23" t="n">
        <v>2</v>
      </c>
      <c r="G278" s="23" t="n">
        <v>3</v>
      </c>
      <c r="H278" s="23" t="n">
        <v>4</v>
      </c>
      <c r="I278" s="23" t="n">
        <v>5</v>
      </c>
      <c r="J278" s="23" t="n">
        <v>6</v>
      </c>
      <c r="K278" s="23" t="n">
        <v>7</v>
      </c>
      <c r="L278" s="23" t="n">
        <v>8</v>
      </c>
      <c r="M278" s="23" t="n">
        <v>9</v>
      </c>
      <c r="N278" s="23" t="n">
        <v>10</v>
      </c>
    </row>
    <row r="279" customFormat="false" ht="15" hidden="false" customHeight="false" outlineLevel="0" collapsed="false">
      <c r="B279" s="9" t="s">
        <v>71</v>
      </c>
      <c r="C279" s="24" t="n">
        <f aca="false">1-Inputs!$C$7</f>
        <v>-2</v>
      </c>
      <c r="D279" s="25" t="n">
        <f aca="false">IF($C279&lt;=D$278,Inputs!$C$6,0)</f>
        <v>60000</v>
      </c>
      <c r="E279" s="25" t="n">
        <f aca="false">IF($C279&lt;=E$278,Inputs!$C$6,0)</f>
        <v>60000</v>
      </c>
      <c r="F279" s="25" t="n">
        <f aca="false">IF($C279&lt;=F$278,Inputs!$C$6,0)</f>
        <v>60000</v>
      </c>
      <c r="G279" s="25" t="n">
        <f aca="false">IF($C279&lt;=G$278,Inputs!$C$6,0)</f>
        <v>60000</v>
      </c>
      <c r="H279" s="25" t="n">
        <f aca="false">IF($C279&lt;=H$278,Inputs!$C$6,0)</f>
        <v>60000</v>
      </c>
      <c r="I279" s="25" t="n">
        <f aca="false">IF($C279&lt;=I$278,Inputs!$C$6,0)</f>
        <v>60000</v>
      </c>
      <c r="J279" s="25" t="n">
        <f aca="false">IF($C279&lt;=J$278,Inputs!$C$6,0)</f>
        <v>60000</v>
      </c>
      <c r="K279" s="25" t="n">
        <f aca="false">IF($C279&lt;=K$278,Inputs!$C$6,0)</f>
        <v>60000</v>
      </c>
      <c r="L279" s="25" t="n">
        <f aca="false">IF($C279&lt;=L$278,Inputs!$C$6,0)</f>
        <v>60000</v>
      </c>
      <c r="M279" s="25" t="n">
        <f aca="false">IF($C279&lt;=M$278,Inputs!$C$6,0)</f>
        <v>60000</v>
      </c>
      <c r="N279" s="25" t="n">
        <f aca="false">IF($C279&lt;=N$278,Inputs!$C$6,0)</f>
        <v>60000</v>
      </c>
    </row>
    <row r="280" customFormat="false" ht="15" hidden="false" customHeight="false" outlineLevel="0" collapsed="false">
      <c r="B280" s="9" t="s">
        <v>72</v>
      </c>
      <c r="D280" s="17" t="n">
        <f aca="false">IF($C279&lt;=D$278,IF(D$278-$C279+1&lt;=0,0,$C$271*INDEX(Inputs!$C$19:$C$24,MIN(D$278-$C279+1,6))),0)</f>
        <v>0.3</v>
      </c>
      <c r="E280" s="17" t="n">
        <f aca="false">IF($C279&lt;=E$278,IF(E$278-$C279+1&lt;=0,0,$C$271*INDEX(Inputs!$C$19:$C$24,MIN(E$278-$C279+1,6))),0)</f>
        <v>0.35</v>
      </c>
      <c r="F280" s="17" t="n">
        <f aca="false">IF($C279&lt;=F$278,IF(F$278-$C279+1&lt;=0,0,$C$271*INDEX(Inputs!$C$19:$C$24,MIN(F$278-$C279+1,6))),0)</f>
        <v>0.38</v>
      </c>
      <c r="G280" s="17" t="n">
        <f aca="false">IF($C279&lt;=G$278,IF(G$278-$C279+1&lt;=0,0,$C$271*INDEX(Inputs!$C$19:$C$24,MIN(G$278-$C279+1,6))),0)</f>
        <v>0.4</v>
      </c>
      <c r="H280" s="17" t="n">
        <f aca="false">IF($C279&lt;=H$278,IF(H$278-$C279+1&lt;=0,0,$C$271*INDEX(Inputs!$C$19:$C$24,MIN(H$278-$C279+1,6))),0)</f>
        <v>0.4</v>
      </c>
      <c r="I280" s="17" t="n">
        <f aca="false">IF($C279&lt;=I$278,IF(I$278-$C279+1&lt;=0,0,$C$271*INDEX(Inputs!$C$19:$C$24,MIN(I$278-$C279+1,6))),0)</f>
        <v>0.4</v>
      </c>
      <c r="J280" s="17" t="n">
        <f aca="false">IF($C279&lt;=J$278,IF(J$278-$C279+1&lt;=0,0,$C$271*INDEX(Inputs!$C$19:$C$24,MIN(J$278-$C279+1,6))),0)</f>
        <v>0.4</v>
      </c>
      <c r="K280" s="17" t="n">
        <f aca="false">IF($C279&lt;=K$278,IF(K$278-$C279+1&lt;=0,0,$C$271*INDEX(Inputs!$C$19:$C$24,MIN(K$278-$C279+1,6))),0)</f>
        <v>0.4</v>
      </c>
      <c r="L280" s="17" t="n">
        <f aca="false">IF($C279&lt;=L$278,IF(L$278-$C279+1&lt;=0,0,$C$271*INDEX(Inputs!$C$19:$C$24,MIN(L$278-$C279+1,6))),0)</f>
        <v>0.4</v>
      </c>
      <c r="M280" s="17" t="n">
        <f aca="false">IF($C279&lt;=M$278,IF(M$278-$C279+1&lt;=0,0,$C$271*INDEX(Inputs!$C$19:$C$24,MIN(M$278-$C279+1,6))),0)</f>
        <v>0.4</v>
      </c>
      <c r="N280" s="17" t="n">
        <f aca="false">IF($C279&lt;=N$278,IF(N$278-$C279+1&lt;=0,0,$C$271*INDEX(Inputs!$C$19:$C$24,MIN(N$278-$C279+1,6))),0)</f>
        <v>0.4</v>
      </c>
    </row>
    <row r="281" customFormat="false" ht="15" hidden="false" customHeight="false" outlineLevel="0" collapsed="false">
      <c r="B281" s="9" t="s">
        <v>73</v>
      </c>
      <c r="D281" s="25" t="n">
        <f aca="false">D279*D280</f>
        <v>18000</v>
      </c>
      <c r="E281" s="25" t="n">
        <f aca="false">E279*E280</f>
        <v>21000</v>
      </c>
      <c r="F281" s="25" t="n">
        <f aca="false">F279*F280</f>
        <v>22800</v>
      </c>
      <c r="G281" s="25" t="n">
        <f aca="false">G279*G280</f>
        <v>24000</v>
      </c>
      <c r="H281" s="25" t="n">
        <f aca="false">H279*H280</f>
        <v>24000</v>
      </c>
      <c r="I281" s="25" t="n">
        <f aca="false">I279*I280</f>
        <v>24000</v>
      </c>
      <c r="J281" s="25" t="n">
        <f aca="false">J279*J280</f>
        <v>24000</v>
      </c>
      <c r="K281" s="25" t="n">
        <f aca="false">K279*K280</f>
        <v>24000</v>
      </c>
      <c r="L281" s="25" t="n">
        <f aca="false">L279*L280</f>
        <v>24000</v>
      </c>
      <c r="M281" s="25" t="n">
        <f aca="false">M279*M280</f>
        <v>24000</v>
      </c>
      <c r="N281" s="25" t="n">
        <f aca="false">N279*N280</f>
        <v>24000</v>
      </c>
    </row>
    <row r="282" customFormat="false" ht="15" hidden="false" customHeight="false" outlineLevel="0" collapsed="false">
      <c r="B282" s="9" t="s">
        <v>74</v>
      </c>
      <c r="C282" s="24" t="n">
        <f aca="false">1</f>
        <v>1</v>
      </c>
      <c r="D282" s="25" t="n">
        <f aca="false">IF($C282&lt;=D$278,Inputs!$C$8,0)</f>
        <v>0</v>
      </c>
      <c r="E282" s="25" t="n">
        <f aca="false">IF($C282&lt;=E$278,Inputs!$C$8,0)</f>
        <v>20000</v>
      </c>
      <c r="F282" s="25" t="n">
        <f aca="false">IF($C282&lt;=F$278,Inputs!$C$8,0)</f>
        <v>20000</v>
      </c>
      <c r="G282" s="25" t="n">
        <f aca="false">IF($C282&lt;=G$278,Inputs!$C$8,0)</f>
        <v>20000</v>
      </c>
      <c r="H282" s="25" t="n">
        <f aca="false">IF($C282&lt;=H$278,Inputs!$C$8,0)</f>
        <v>20000</v>
      </c>
      <c r="I282" s="25" t="n">
        <f aca="false">IF($C282&lt;=I$278,Inputs!$C$8,0)</f>
        <v>20000</v>
      </c>
      <c r="J282" s="25" t="n">
        <f aca="false">IF($C282&lt;=J$278,Inputs!$C$8,0)</f>
        <v>20000</v>
      </c>
      <c r="K282" s="25" t="n">
        <f aca="false">IF($C282&lt;=K$278,Inputs!$C$8,0)</f>
        <v>20000</v>
      </c>
      <c r="L282" s="25" t="n">
        <f aca="false">IF($C282&lt;=L$278,Inputs!$C$8,0)</f>
        <v>20000</v>
      </c>
      <c r="M282" s="25" t="n">
        <f aca="false">IF($C282&lt;=M$278,Inputs!$C$8,0)</f>
        <v>20000</v>
      </c>
      <c r="N282" s="25" t="n">
        <f aca="false">IF($C282&lt;=N$278,Inputs!$C$8,0)</f>
        <v>20000</v>
      </c>
    </row>
    <row r="283" customFormat="false" ht="15" hidden="false" customHeight="false" outlineLevel="0" collapsed="false">
      <c r="B283" s="9" t="s">
        <v>75</v>
      </c>
      <c r="D283" s="17" t="n">
        <f aca="false">IF($C282&lt;=D$278,IF(D$278-$C282+1&lt;=0,0,$C$271*INDEX(Inputs!$C$19:$C$24,MIN(D$278-$C282+1,6))),0)</f>
        <v>0</v>
      </c>
      <c r="E283" s="17" t="n">
        <f aca="false">IF($C282&lt;=E$278,IF(E$278-$C282+1&lt;=0,0,$C$271*INDEX(Inputs!$C$19:$C$24,MIN(E$278-$C282+1,6))),0)</f>
        <v>0.12</v>
      </c>
      <c r="F283" s="17" t="n">
        <f aca="false">IF($C282&lt;=F$278,IF(F$278-$C282+1&lt;=0,0,$C$271*INDEX(Inputs!$C$19:$C$24,MIN(F$278-$C282+1,6))),0)</f>
        <v>0.22</v>
      </c>
      <c r="G283" s="17" t="n">
        <f aca="false">IF($C282&lt;=G$278,IF(G$278-$C282+1&lt;=0,0,$C$271*INDEX(Inputs!$C$19:$C$24,MIN(G$278-$C282+1,6))),0)</f>
        <v>0.3</v>
      </c>
      <c r="H283" s="17" t="n">
        <f aca="false">IF($C282&lt;=H$278,IF(H$278-$C282+1&lt;=0,0,$C$271*INDEX(Inputs!$C$19:$C$24,MIN(H$278-$C282+1,6))),0)</f>
        <v>0.35</v>
      </c>
      <c r="I283" s="17" t="n">
        <f aca="false">IF($C282&lt;=I$278,IF(I$278-$C282+1&lt;=0,0,$C$271*INDEX(Inputs!$C$19:$C$24,MIN(I$278-$C282+1,6))),0)</f>
        <v>0.38</v>
      </c>
      <c r="J283" s="17" t="n">
        <f aca="false">IF($C282&lt;=J$278,IF(J$278-$C282+1&lt;=0,0,$C$271*INDEX(Inputs!$C$19:$C$24,MIN(J$278-$C282+1,6))),0)</f>
        <v>0.4</v>
      </c>
      <c r="K283" s="17" t="n">
        <f aca="false">IF($C282&lt;=K$278,IF(K$278-$C282+1&lt;=0,0,$C$271*INDEX(Inputs!$C$19:$C$24,MIN(K$278-$C282+1,6))),0)</f>
        <v>0.4</v>
      </c>
      <c r="L283" s="17" t="n">
        <f aca="false">IF($C282&lt;=L$278,IF(L$278-$C282+1&lt;=0,0,$C$271*INDEX(Inputs!$C$19:$C$24,MIN(L$278-$C282+1,6))),0)</f>
        <v>0.4</v>
      </c>
      <c r="M283" s="17" t="n">
        <f aca="false">IF($C282&lt;=M$278,IF(M$278-$C282+1&lt;=0,0,$C$271*INDEX(Inputs!$C$19:$C$24,MIN(M$278-$C282+1,6))),0)</f>
        <v>0.4</v>
      </c>
      <c r="N283" s="17" t="n">
        <f aca="false">IF($C282&lt;=N$278,IF(N$278-$C282+1&lt;=0,0,$C$271*INDEX(Inputs!$C$19:$C$24,MIN(N$278-$C282+1,6))),0)</f>
        <v>0.4</v>
      </c>
    </row>
    <row r="284" customFormat="false" ht="15" hidden="false" customHeight="false" outlineLevel="0" collapsed="false">
      <c r="B284" s="9" t="s">
        <v>76</v>
      </c>
      <c r="D284" s="25" t="n">
        <f aca="false">D282*D283</f>
        <v>0</v>
      </c>
      <c r="E284" s="25" t="n">
        <f aca="false">E282*E283</f>
        <v>2400</v>
      </c>
      <c r="F284" s="25" t="n">
        <f aca="false">F282*F283</f>
        <v>4400</v>
      </c>
      <c r="G284" s="25" t="n">
        <f aca="false">G282*G283</f>
        <v>6000</v>
      </c>
      <c r="H284" s="25" t="n">
        <f aca="false">H282*H283</f>
        <v>7000</v>
      </c>
      <c r="I284" s="25" t="n">
        <f aca="false">I282*I283</f>
        <v>7600</v>
      </c>
      <c r="J284" s="25" t="n">
        <f aca="false">J282*J283</f>
        <v>8000</v>
      </c>
      <c r="K284" s="25" t="n">
        <f aca="false">K282*K283</f>
        <v>8000</v>
      </c>
      <c r="L284" s="25" t="n">
        <f aca="false">L282*L283</f>
        <v>8000</v>
      </c>
      <c r="M284" s="25" t="n">
        <f aca="false">M282*M283</f>
        <v>8000</v>
      </c>
      <c r="N284" s="25" t="n">
        <f aca="false">N282*N283</f>
        <v>8000</v>
      </c>
    </row>
    <row r="285" customFormat="false" ht="15" hidden="false" customHeight="false" outlineLevel="0" collapsed="false">
      <c r="B285" s="9" t="s">
        <v>77</v>
      </c>
      <c r="C285" s="24" t="n">
        <f aca="false">2</f>
        <v>2</v>
      </c>
      <c r="D285" s="25" t="n">
        <f aca="false">IF($C285&lt;=D$278,Inputs!$C$9,0)</f>
        <v>0</v>
      </c>
      <c r="E285" s="25" t="n">
        <f aca="false">IF($C285&lt;=E$278,Inputs!$C$9,0)</f>
        <v>0</v>
      </c>
      <c r="F285" s="25" t="n">
        <f aca="false">IF($C285&lt;=F$278,Inputs!$C$9,0)</f>
        <v>20000</v>
      </c>
      <c r="G285" s="25" t="n">
        <f aca="false">IF($C285&lt;=G$278,Inputs!$C$9,0)</f>
        <v>20000</v>
      </c>
      <c r="H285" s="25" t="n">
        <f aca="false">IF($C285&lt;=H$278,Inputs!$C$9,0)</f>
        <v>20000</v>
      </c>
      <c r="I285" s="25" t="n">
        <f aca="false">IF($C285&lt;=I$278,Inputs!$C$9,0)</f>
        <v>20000</v>
      </c>
      <c r="J285" s="25" t="n">
        <f aca="false">IF($C285&lt;=J$278,Inputs!$C$9,0)</f>
        <v>20000</v>
      </c>
      <c r="K285" s="25" t="n">
        <f aca="false">IF($C285&lt;=K$278,Inputs!$C$9,0)</f>
        <v>20000</v>
      </c>
      <c r="L285" s="25" t="n">
        <f aca="false">IF($C285&lt;=L$278,Inputs!$C$9,0)</f>
        <v>20000</v>
      </c>
      <c r="M285" s="25" t="n">
        <f aca="false">IF($C285&lt;=M$278,Inputs!$C$9,0)</f>
        <v>20000</v>
      </c>
      <c r="N285" s="25" t="n">
        <f aca="false">IF($C285&lt;=N$278,Inputs!$C$9,0)</f>
        <v>20000</v>
      </c>
    </row>
    <row r="286" customFormat="false" ht="15" hidden="false" customHeight="false" outlineLevel="0" collapsed="false">
      <c r="B286" s="9" t="s">
        <v>78</v>
      </c>
      <c r="D286" s="17" t="n">
        <f aca="false">IF($C285&lt;=D$278,IF(D$278-$C285+1&lt;=0,0,$C$271*INDEX(Inputs!$C$19:$C$24,MIN(D$278-$C285+1,6))),0)</f>
        <v>0</v>
      </c>
      <c r="E286" s="17" t="n">
        <f aca="false">IF($C285&lt;=E$278,IF(E$278-$C285+1&lt;=0,0,$C$271*INDEX(Inputs!$C$19:$C$24,MIN(E$278-$C285+1,6))),0)</f>
        <v>0</v>
      </c>
      <c r="F286" s="17" t="n">
        <f aca="false">IF($C285&lt;=F$278,IF(F$278-$C285+1&lt;=0,0,$C$271*INDEX(Inputs!$C$19:$C$24,MIN(F$278-$C285+1,6))),0)</f>
        <v>0.12</v>
      </c>
      <c r="G286" s="17" t="n">
        <f aca="false">IF($C285&lt;=G$278,IF(G$278-$C285+1&lt;=0,0,$C$271*INDEX(Inputs!$C$19:$C$24,MIN(G$278-$C285+1,6))),0)</f>
        <v>0.22</v>
      </c>
      <c r="H286" s="17" t="n">
        <f aca="false">IF($C285&lt;=H$278,IF(H$278-$C285+1&lt;=0,0,$C$271*INDEX(Inputs!$C$19:$C$24,MIN(H$278-$C285+1,6))),0)</f>
        <v>0.3</v>
      </c>
      <c r="I286" s="17" t="n">
        <f aca="false">IF($C285&lt;=I$278,IF(I$278-$C285+1&lt;=0,0,$C$271*INDEX(Inputs!$C$19:$C$24,MIN(I$278-$C285+1,6))),0)</f>
        <v>0.35</v>
      </c>
      <c r="J286" s="17" t="n">
        <f aca="false">IF($C285&lt;=J$278,IF(J$278-$C285+1&lt;=0,0,$C$271*INDEX(Inputs!$C$19:$C$24,MIN(J$278-$C285+1,6))),0)</f>
        <v>0.38</v>
      </c>
      <c r="K286" s="17" t="n">
        <f aca="false">IF($C285&lt;=K$278,IF(K$278-$C285+1&lt;=0,0,$C$271*INDEX(Inputs!$C$19:$C$24,MIN(K$278-$C285+1,6))),0)</f>
        <v>0.4</v>
      </c>
      <c r="L286" s="17" t="n">
        <f aca="false">IF($C285&lt;=L$278,IF(L$278-$C285+1&lt;=0,0,$C$271*INDEX(Inputs!$C$19:$C$24,MIN(L$278-$C285+1,6))),0)</f>
        <v>0.4</v>
      </c>
      <c r="M286" s="17" t="n">
        <f aca="false">IF($C285&lt;=M$278,IF(M$278-$C285+1&lt;=0,0,$C$271*INDEX(Inputs!$C$19:$C$24,MIN(M$278-$C285+1,6))),0)</f>
        <v>0.4</v>
      </c>
      <c r="N286" s="17" t="n">
        <f aca="false">IF($C285&lt;=N$278,IF(N$278-$C285+1&lt;=0,0,$C$271*INDEX(Inputs!$C$19:$C$24,MIN(N$278-$C285+1,6))),0)</f>
        <v>0.4</v>
      </c>
    </row>
    <row r="287" customFormat="false" ht="15" hidden="false" customHeight="false" outlineLevel="0" collapsed="false">
      <c r="B287" s="9" t="s">
        <v>79</v>
      </c>
      <c r="D287" s="25" t="n">
        <f aca="false">D285*D286</f>
        <v>0</v>
      </c>
      <c r="E287" s="25" t="n">
        <f aca="false">E285*E286</f>
        <v>0</v>
      </c>
      <c r="F287" s="25" t="n">
        <f aca="false">F285*F286</f>
        <v>2400</v>
      </c>
      <c r="G287" s="25" t="n">
        <f aca="false">G285*G286</f>
        <v>4400</v>
      </c>
      <c r="H287" s="25" t="n">
        <f aca="false">H285*H286</f>
        <v>6000</v>
      </c>
      <c r="I287" s="25" t="n">
        <f aca="false">I285*I286</f>
        <v>7000</v>
      </c>
      <c r="J287" s="25" t="n">
        <f aca="false">J285*J286</f>
        <v>7600</v>
      </c>
      <c r="K287" s="25" t="n">
        <f aca="false">K285*K286</f>
        <v>8000</v>
      </c>
      <c r="L287" s="25" t="n">
        <f aca="false">L285*L286</f>
        <v>8000</v>
      </c>
      <c r="M287" s="25" t="n">
        <f aca="false">M285*M286</f>
        <v>8000</v>
      </c>
      <c r="N287" s="25" t="n">
        <f aca="false">N285*N286</f>
        <v>8000</v>
      </c>
    </row>
    <row r="288" customFormat="false" ht="15" hidden="false" customHeight="false" outlineLevel="0" collapsed="false">
      <c r="B288" s="9" t="s">
        <v>80</v>
      </c>
      <c r="C288" s="24" t="n">
        <f aca="false">3</f>
        <v>3</v>
      </c>
      <c r="D288" s="25" t="n">
        <f aca="false">IF($C288&lt;=D$278,Inputs!$C$10,0)</f>
        <v>0</v>
      </c>
      <c r="E288" s="25" t="n">
        <f aca="false">IF($C288&lt;=E$278,Inputs!$C$10,0)</f>
        <v>0</v>
      </c>
      <c r="F288" s="25" t="n">
        <f aca="false">IF($C288&lt;=F$278,Inputs!$C$10,0)</f>
        <v>0</v>
      </c>
      <c r="G288" s="25" t="n">
        <f aca="false">IF($C288&lt;=G$278,Inputs!$C$10,0)</f>
        <v>20000</v>
      </c>
      <c r="H288" s="25" t="n">
        <f aca="false">IF($C288&lt;=H$278,Inputs!$C$10,0)</f>
        <v>20000</v>
      </c>
      <c r="I288" s="25" t="n">
        <f aca="false">IF($C288&lt;=I$278,Inputs!$C$10,0)</f>
        <v>20000</v>
      </c>
      <c r="J288" s="25" t="n">
        <f aca="false">IF($C288&lt;=J$278,Inputs!$C$10,0)</f>
        <v>20000</v>
      </c>
      <c r="K288" s="25" t="n">
        <f aca="false">IF($C288&lt;=K$278,Inputs!$C$10,0)</f>
        <v>20000</v>
      </c>
      <c r="L288" s="25" t="n">
        <f aca="false">IF($C288&lt;=L$278,Inputs!$C$10,0)</f>
        <v>20000</v>
      </c>
      <c r="M288" s="25" t="n">
        <f aca="false">IF($C288&lt;=M$278,Inputs!$C$10,0)</f>
        <v>20000</v>
      </c>
      <c r="N288" s="25" t="n">
        <f aca="false">IF($C288&lt;=N$278,Inputs!$C$10,0)</f>
        <v>20000</v>
      </c>
    </row>
    <row r="289" customFormat="false" ht="15" hidden="false" customHeight="false" outlineLevel="0" collapsed="false">
      <c r="B289" s="9" t="s">
        <v>81</v>
      </c>
      <c r="D289" s="17" t="n">
        <f aca="false">IF($C288&lt;=D$278,IF(D$278-$C288+1&lt;=0,0,$C$271*INDEX(Inputs!$C$19:$C$24,MIN(D$278-$C288+1,6))),0)</f>
        <v>0</v>
      </c>
      <c r="E289" s="17" t="n">
        <f aca="false">IF($C288&lt;=E$278,IF(E$278-$C288+1&lt;=0,0,$C$271*INDEX(Inputs!$C$19:$C$24,MIN(E$278-$C288+1,6))),0)</f>
        <v>0</v>
      </c>
      <c r="F289" s="17" t="n">
        <f aca="false">IF($C288&lt;=F$278,IF(F$278-$C288+1&lt;=0,0,$C$271*INDEX(Inputs!$C$19:$C$24,MIN(F$278-$C288+1,6))),0)</f>
        <v>0</v>
      </c>
      <c r="G289" s="17" t="n">
        <f aca="false">IF($C288&lt;=G$278,IF(G$278-$C288+1&lt;=0,0,$C$271*INDEX(Inputs!$C$19:$C$24,MIN(G$278-$C288+1,6))),0)</f>
        <v>0.12</v>
      </c>
      <c r="H289" s="17" t="n">
        <f aca="false">IF($C288&lt;=H$278,IF(H$278-$C288+1&lt;=0,0,$C$271*INDEX(Inputs!$C$19:$C$24,MIN(H$278-$C288+1,6))),0)</f>
        <v>0.22</v>
      </c>
      <c r="I289" s="17" t="n">
        <f aca="false">IF($C288&lt;=I$278,IF(I$278-$C288+1&lt;=0,0,$C$271*INDEX(Inputs!$C$19:$C$24,MIN(I$278-$C288+1,6))),0)</f>
        <v>0.3</v>
      </c>
      <c r="J289" s="17" t="n">
        <f aca="false">IF($C288&lt;=J$278,IF(J$278-$C288+1&lt;=0,0,$C$271*INDEX(Inputs!$C$19:$C$24,MIN(J$278-$C288+1,6))),0)</f>
        <v>0.35</v>
      </c>
      <c r="K289" s="17" t="n">
        <f aca="false">IF($C288&lt;=K$278,IF(K$278-$C288+1&lt;=0,0,$C$271*INDEX(Inputs!$C$19:$C$24,MIN(K$278-$C288+1,6))),0)</f>
        <v>0.38</v>
      </c>
      <c r="L289" s="17" t="n">
        <f aca="false">IF($C288&lt;=L$278,IF(L$278-$C288+1&lt;=0,0,$C$271*INDEX(Inputs!$C$19:$C$24,MIN(L$278-$C288+1,6))),0)</f>
        <v>0.4</v>
      </c>
      <c r="M289" s="17" t="n">
        <f aca="false">IF($C288&lt;=M$278,IF(M$278-$C288+1&lt;=0,0,$C$271*INDEX(Inputs!$C$19:$C$24,MIN(M$278-$C288+1,6))),0)</f>
        <v>0.4</v>
      </c>
      <c r="N289" s="17" t="n">
        <f aca="false">IF($C288&lt;=N$278,IF(N$278-$C288+1&lt;=0,0,$C$271*INDEX(Inputs!$C$19:$C$24,MIN(N$278-$C288+1,6))),0)</f>
        <v>0.4</v>
      </c>
    </row>
    <row r="290" customFormat="false" ht="15" hidden="false" customHeight="false" outlineLevel="0" collapsed="false">
      <c r="B290" s="9" t="s">
        <v>82</v>
      </c>
      <c r="D290" s="25" t="n">
        <f aca="false">D288*D289</f>
        <v>0</v>
      </c>
      <c r="E290" s="25" t="n">
        <f aca="false">E288*E289</f>
        <v>0</v>
      </c>
      <c r="F290" s="25" t="n">
        <f aca="false">F288*F289</f>
        <v>0</v>
      </c>
      <c r="G290" s="25" t="n">
        <f aca="false">G288*G289</f>
        <v>2400</v>
      </c>
      <c r="H290" s="25" t="n">
        <f aca="false">H288*H289</f>
        <v>4400</v>
      </c>
      <c r="I290" s="25" t="n">
        <f aca="false">I288*I289</f>
        <v>6000</v>
      </c>
      <c r="J290" s="25" t="n">
        <f aca="false">J288*J289</f>
        <v>7000</v>
      </c>
      <c r="K290" s="25" t="n">
        <f aca="false">K288*K289</f>
        <v>7600</v>
      </c>
      <c r="L290" s="25" t="n">
        <f aca="false">L288*L289</f>
        <v>8000</v>
      </c>
      <c r="M290" s="25" t="n">
        <f aca="false">M288*M289</f>
        <v>8000</v>
      </c>
      <c r="N290" s="25" t="n">
        <f aca="false">N288*N289</f>
        <v>8000</v>
      </c>
    </row>
    <row r="292" customFormat="false" ht="15" hidden="false" customHeight="false" outlineLevel="0" collapsed="false">
      <c r="B292" s="22" t="s">
        <v>83</v>
      </c>
      <c r="C292" s="23"/>
      <c r="D292" s="23" t="n">
        <v>0</v>
      </c>
      <c r="E292" s="23" t="n">
        <v>1</v>
      </c>
      <c r="F292" s="23" t="n">
        <v>2</v>
      </c>
      <c r="G292" s="23" t="n">
        <v>3</v>
      </c>
      <c r="H292" s="23" t="n">
        <v>4</v>
      </c>
      <c r="I292" s="23" t="n">
        <v>5</v>
      </c>
      <c r="J292" s="23" t="n">
        <v>6</v>
      </c>
      <c r="K292" s="23" t="n">
        <v>7</v>
      </c>
      <c r="L292" s="23" t="n">
        <v>8</v>
      </c>
      <c r="M292" s="23" t="n">
        <v>9</v>
      </c>
      <c r="N292" s="23" t="n">
        <v>10</v>
      </c>
    </row>
    <row r="293" customFormat="false" ht="15" hidden="false" customHeight="false" outlineLevel="0" collapsed="false">
      <c r="B293" s="9" t="s">
        <v>84</v>
      </c>
      <c r="D293" s="25" t="n">
        <f aca="false">D279+D282+D285+D288</f>
        <v>60000</v>
      </c>
      <c r="E293" s="25" t="n">
        <f aca="false">E279+E282+E285+E288</f>
        <v>80000</v>
      </c>
      <c r="F293" s="25" t="n">
        <f aca="false">F279+F282+F285+F288</f>
        <v>100000</v>
      </c>
      <c r="G293" s="25" t="n">
        <f aca="false">G279+G282+G285+G288</f>
        <v>120000</v>
      </c>
      <c r="H293" s="25" t="n">
        <f aca="false">H279+H282+H285+H288</f>
        <v>120000</v>
      </c>
      <c r="I293" s="25" t="n">
        <f aca="false">I279+I282+I285+I288</f>
        <v>120000</v>
      </c>
      <c r="J293" s="25" t="n">
        <f aca="false">J279+J282+J285+J288</f>
        <v>120000</v>
      </c>
      <c r="K293" s="25" t="n">
        <f aca="false">K279+K282+K285+K288</f>
        <v>120000</v>
      </c>
      <c r="L293" s="25" t="n">
        <f aca="false">L279+L282+L285+L288</f>
        <v>120000</v>
      </c>
      <c r="M293" s="25" t="n">
        <f aca="false">M279+M282+M285+M288</f>
        <v>120000</v>
      </c>
      <c r="N293" s="25" t="n">
        <f aca="false">N279+N282+N285+N288</f>
        <v>120000</v>
      </c>
    </row>
    <row r="294" customFormat="false" ht="15" hidden="false" customHeight="false" outlineLevel="0" collapsed="false">
      <c r="B294" s="9" t="s">
        <v>85</v>
      </c>
      <c r="D294" s="25" t="n">
        <f aca="false">D281+D284+D287+D290</f>
        <v>18000</v>
      </c>
      <c r="E294" s="25" t="n">
        <f aca="false">E281+E284+E287+E290</f>
        <v>23400</v>
      </c>
      <c r="F294" s="25" t="n">
        <f aca="false">F281+F284+F287+F290</f>
        <v>29600</v>
      </c>
      <c r="G294" s="25" t="n">
        <f aca="false">G281+G284+G287+G290</f>
        <v>36800</v>
      </c>
      <c r="H294" s="25" t="n">
        <f aca="false">H281+H284+H287+H290</f>
        <v>41400</v>
      </c>
      <c r="I294" s="25" t="n">
        <f aca="false">I281+I284+I287+I290</f>
        <v>44600</v>
      </c>
      <c r="J294" s="25" t="n">
        <f aca="false">J281+J284+J287+J290</f>
        <v>46600</v>
      </c>
      <c r="K294" s="25" t="n">
        <f aca="false">K281+K284+K287+K290</f>
        <v>47600</v>
      </c>
      <c r="L294" s="25" t="n">
        <f aca="false">L281+L284+L287+L290</f>
        <v>48000</v>
      </c>
      <c r="M294" s="25" t="n">
        <f aca="false">M281+M284+M287+M290</f>
        <v>48000</v>
      </c>
      <c r="N294" s="25" t="n">
        <f aca="false">N281+N284+N287+N290</f>
        <v>48000</v>
      </c>
    </row>
    <row r="295" customFormat="false" ht="15" hidden="false" customHeight="false" outlineLevel="0" collapsed="false">
      <c r="B295" s="9" t="s">
        <v>86</v>
      </c>
      <c r="E295" s="25" t="n">
        <f aca="false">E293-D293</f>
        <v>20000</v>
      </c>
      <c r="F295" s="25" t="n">
        <f aca="false">F293-E293</f>
        <v>20000</v>
      </c>
      <c r="G295" s="25" t="n">
        <f aca="false">G293-F293</f>
        <v>20000</v>
      </c>
      <c r="H295" s="25" t="n">
        <f aca="false">H293-G293</f>
        <v>0</v>
      </c>
      <c r="I295" s="25" t="n">
        <f aca="false">I293-H293</f>
        <v>0</v>
      </c>
      <c r="J295" s="25" t="n">
        <f aca="false">J293-I293</f>
        <v>0</v>
      </c>
      <c r="K295" s="25" t="n">
        <f aca="false">K293-J293</f>
        <v>0</v>
      </c>
      <c r="L295" s="25" t="n">
        <f aca="false">L293-K293</f>
        <v>0</v>
      </c>
      <c r="M295" s="25" t="n">
        <f aca="false">M293-L293</f>
        <v>0</v>
      </c>
      <c r="N295" s="25" t="n">
        <f aca="false">N293-M293</f>
        <v>0</v>
      </c>
    </row>
    <row r="296" customFormat="false" ht="15" hidden="false" customHeight="false" outlineLevel="0" collapsed="false">
      <c r="B296" s="9" t="s">
        <v>87</v>
      </c>
      <c r="E296" s="25" t="n">
        <f aca="false">(E293+D293)/2</f>
        <v>70000</v>
      </c>
      <c r="F296" s="25" t="n">
        <f aca="false">(F293+E293)/2</f>
        <v>90000</v>
      </c>
      <c r="G296" s="25" t="n">
        <f aca="false">(G293+F293)/2</f>
        <v>110000</v>
      </c>
      <c r="H296" s="25" t="n">
        <f aca="false">(H293+G293)/2</f>
        <v>120000</v>
      </c>
      <c r="I296" s="25" t="n">
        <f aca="false">(I293+H293)/2</f>
        <v>120000</v>
      </c>
      <c r="J296" s="25" t="n">
        <f aca="false">(J293+I293)/2</f>
        <v>120000</v>
      </c>
      <c r="K296" s="25" t="n">
        <f aca="false">(K293+J293)/2</f>
        <v>120000</v>
      </c>
      <c r="L296" s="25" t="n">
        <f aca="false">(L293+K293)/2</f>
        <v>120000</v>
      </c>
      <c r="M296" s="25" t="n">
        <f aca="false">(M293+L293)/2</f>
        <v>120000</v>
      </c>
      <c r="N296" s="25" t="n">
        <f aca="false">(N293+M293)/2</f>
        <v>120000</v>
      </c>
    </row>
    <row r="297" customFormat="false" ht="15" hidden="false" customHeight="false" outlineLevel="0" collapsed="false">
      <c r="B297" s="9" t="s">
        <v>88</v>
      </c>
      <c r="E297" s="25" t="n">
        <f aca="false">(E294+D294)/2</f>
        <v>20700</v>
      </c>
      <c r="F297" s="25" t="n">
        <f aca="false">(F294+E294)/2</f>
        <v>26500</v>
      </c>
      <c r="G297" s="25" t="n">
        <f aca="false">(G294+F294)/2</f>
        <v>33200</v>
      </c>
      <c r="H297" s="25" t="n">
        <f aca="false">(H294+G294)/2</f>
        <v>39100</v>
      </c>
      <c r="I297" s="25" t="n">
        <f aca="false">(I294+H294)/2</f>
        <v>43000</v>
      </c>
      <c r="J297" s="25" t="n">
        <f aca="false">(J294+I294)/2</f>
        <v>45600</v>
      </c>
      <c r="K297" s="25" t="n">
        <f aca="false">(K294+J294)/2</f>
        <v>47100</v>
      </c>
      <c r="L297" s="25" t="n">
        <f aca="false">(L294+K294)/2</f>
        <v>47800</v>
      </c>
      <c r="M297" s="25" t="n">
        <f aca="false">(M294+L294)/2</f>
        <v>48000</v>
      </c>
      <c r="N297" s="25" t="n">
        <f aca="false">(N294+M294)/2</f>
        <v>48000</v>
      </c>
    </row>
    <row r="298" customFormat="false" ht="15" hidden="false" customHeight="false" outlineLevel="0" collapsed="false">
      <c r="B298" s="9" t="s">
        <v>89</v>
      </c>
      <c r="E298" s="17" t="n">
        <f aca="false">E294/E293</f>
        <v>0.2925</v>
      </c>
      <c r="F298" s="17" t="n">
        <f aca="false">F294/F293</f>
        <v>0.296</v>
      </c>
      <c r="G298" s="17" t="n">
        <f aca="false">G294/G293</f>
        <v>0.306666666666667</v>
      </c>
      <c r="H298" s="17" t="n">
        <f aca="false">H294/H293</f>
        <v>0.345</v>
      </c>
      <c r="I298" s="17" t="n">
        <f aca="false">I294/I293</f>
        <v>0.371666666666667</v>
      </c>
      <c r="J298" s="17" t="n">
        <f aca="false">J294/J293</f>
        <v>0.388333333333333</v>
      </c>
      <c r="K298" s="17" t="n">
        <f aca="false">K294/K293</f>
        <v>0.396666666666667</v>
      </c>
      <c r="L298" s="17" t="n">
        <f aca="false">L294/L293</f>
        <v>0.4</v>
      </c>
      <c r="M298" s="17" t="n">
        <f aca="false">M294/M293</f>
        <v>0.4</v>
      </c>
      <c r="N298" s="17" t="n">
        <f aca="false">N294/N293</f>
        <v>0.4</v>
      </c>
    </row>
    <row r="299" customFormat="false" ht="15" hidden="false" customHeight="false" outlineLevel="0" collapsed="false">
      <c r="B299" s="9" t="s">
        <v>90</v>
      </c>
      <c r="E299" s="18" t="n">
        <f aca="false">$C$272*(1+Inputs!$C$26)^(E$278-1)</f>
        <v>65</v>
      </c>
      <c r="F299" s="18" t="n">
        <f aca="false">$C$272*(1+Inputs!$C$26)^(F$278-1)</f>
        <v>66.3</v>
      </c>
      <c r="G299" s="18" t="n">
        <f aca="false">$C$272*(1+Inputs!$C$26)^(G$278-1)</f>
        <v>67.626</v>
      </c>
      <c r="H299" s="18" t="n">
        <f aca="false">$C$272*(1+Inputs!$C$26)^(H$278-1)</f>
        <v>68.97852</v>
      </c>
      <c r="I299" s="18" t="n">
        <f aca="false">$C$272*(1+Inputs!$C$26)^(I$278-1)</f>
        <v>70.3580904</v>
      </c>
      <c r="J299" s="18" t="n">
        <f aca="false">$C$272*(1+Inputs!$C$26)^(J$278-1)</f>
        <v>71.765252208</v>
      </c>
      <c r="K299" s="18" t="n">
        <f aca="false">$C$272*(1+Inputs!$C$26)^(K$278-1)</f>
        <v>73.20055725216</v>
      </c>
      <c r="L299" s="18" t="n">
        <f aca="false">$C$272*(1+Inputs!$C$26)^(L$278-1)</f>
        <v>74.6645683972032</v>
      </c>
      <c r="M299" s="18" t="n">
        <f aca="false">$C$272*(1+Inputs!$C$26)^(M$278-1)</f>
        <v>76.1578597651473</v>
      </c>
      <c r="N299" s="18" t="n">
        <f aca="false">$C$272*(1+Inputs!$C$26)^(N$278-1)</f>
        <v>77.6810169604502</v>
      </c>
    </row>
    <row r="300" customFormat="false" ht="15" hidden="false" customHeight="false" outlineLevel="0" collapsed="false">
      <c r="B300" s="9" t="s">
        <v>91</v>
      </c>
      <c r="E300" s="18" t="n">
        <f aca="false">E297*E299*12/1000000</f>
        <v>16.146</v>
      </c>
      <c r="F300" s="18" t="n">
        <f aca="false">F297*F299*12/1000000</f>
        <v>21.0834</v>
      </c>
      <c r="G300" s="18" t="n">
        <f aca="false">G297*G299*12/1000000</f>
        <v>26.9421984</v>
      </c>
      <c r="H300" s="18" t="n">
        <f aca="false">H297*H299*12/1000000</f>
        <v>32.364721584</v>
      </c>
      <c r="I300" s="18" t="n">
        <f aca="false">I297*I299*12/1000000</f>
        <v>36.3047746464</v>
      </c>
      <c r="J300" s="18" t="n">
        <f aca="false">J297*J299*12/1000000</f>
        <v>39.2699460082176</v>
      </c>
      <c r="K300" s="18" t="n">
        <f aca="false">K297*K299*12/1000000</f>
        <v>41.3729549589208</v>
      </c>
      <c r="L300" s="18" t="n">
        <f aca="false">L297*L299*12/1000000</f>
        <v>42.8275964326358</v>
      </c>
      <c r="M300" s="18" t="n">
        <f aca="false">M297*M299*12/1000000</f>
        <v>43.8669272247248</v>
      </c>
      <c r="N300" s="18" t="n">
        <f aca="false">N297*N299*12/1000000</f>
        <v>44.7442657692193</v>
      </c>
    </row>
    <row r="301" customFormat="false" ht="15" hidden="false" customHeight="false" outlineLevel="0" collapsed="false">
      <c r="B301" s="9" t="s">
        <v>92</v>
      </c>
      <c r="E301" s="18" t="n">
        <f aca="false">E297*$C$273*(1+Inputs!$C$31)^(E$278-1)*12/1000000</f>
        <v>4.4712</v>
      </c>
      <c r="F301" s="18" t="n">
        <f aca="false">F297*$C$273*(1+Inputs!$C$31)^(F$278-1)*12/1000000</f>
        <v>5.8671</v>
      </c>
      <c r="G301" s="18" t="n">
        <f aca="false">G297*$C$273*(1+Inputs!$C$31)^(G$278-1)*12/1000000</f>
        <v>7.534242</v>
      </c>
      <c r="H301" s="18" t="n">
        <f aca="false">H297*$C$273*(1+Inputs!$C$31)^(H$278-1)*12/1000000</f>
        <v>9.0949874625</v>
      </c>
      <c r="I301" s="18" t="n">
        <f aca="false">I297*$C$273*(1+Inputs!$C$31)^(I$278-1)*12/1000000</f>
        <v>10.252214128125</v>
      </c>
      <c r="J301" s="18" t="n">
        <f aca="false">J297*$C$273*(1+Inputs!$C$31)^(J$278-1)*12/1000000</f>
        <v>11.1439183336875</v>
      </c>
      <c r="K301" s="18" t="n">
        <f aca="false">K297*$C$273*(1+Inputs!$C$31)^(K$278-1)*12/1000000</f>
        <v>11.7982569595307</v>
      </c>
      <c r="L301" s="18" t="n">
        <f aca="false">L297*$C$273*(1+Inputs!$C$31)^(L$278-1)*12/1000000</f>
        <v>12.2729426694736</v>
      </c>
      <c r="M301" s="18" t="n">
        <f aca="false">M297*$C$273*(1+Inputs!$C$31)^(M$278-1)*12/1000000</f>
        <v>12.6324012413828</v>
      </c>
      <c r="N301" s="18" t="n">
        <f aca="false">N297*$C$273*(1+Inputs!$C$31)^(N$278-1)*12/1000000</f>
        <v>12.9482112724174</v>
      </c>
    </row>
    <row r="302" customFormat="false" ht="15" hidden="false" customHeight="false" outlineLevel="0" collapsed="false">
      <c r="B302" s="9" t="s">
        <v>93</v>
      </c>
      <c r="E302" s="18" t="n">
        <f aca="false">E296*Inputs!$C$29*(1+Inputs!$C$31)^(E$278-1)*12/1000000</f>
        <v>2.52</v>
      </c>
      <c r="F302" s="18" t="n">
        <f aca="false">F296*Inputs!$C$29*(1+Inputs!$C$31)^(F$278-1)*12/1000000</f>
        <v>3.321</v>
      </c>
      <c r="G302" s="18" t="n">
        <f aca="false">G296*Inputs!$C$29*(1+Inputs!$C$31)^(G$278-1)*12/1000000</f>
        <v>4.160475</v>
      </c>
      <c r="H302" s="18" t="n">
        <f aca="false">H296*Inputs!$C$29*(1+Inputs!$C$31)^(H$278-1)*12/1000000</f>
        <v>4.6521675</v>
      </c>
      <c r="I302" s="18" t="n">
        <f aca="false">I296*Inputs!$C$29*(1+Inputs!$C$31)^(I$278-1)*12/1000000</f>
        <v>4.7684716875</v>
      </c>
      <c r="J302" s="18" t="n">
        <f aca="false">J296*Inputs!$C$29*(1+Inputs!$C$31)^(J$278-1)*12/1000000</f>
        <v>4.8876834796875</v>
      </c>
      <c r="K302" s="18" t="n">
        <f aca="false">K296*Inputs!$C$29*(1+Inputs!$C$31)^(K$278-1)*12/1000000</f>
        <v>5.00987556667969</v>
      </c>
      <c r="L302" s="18" t="n">
        <f aca="false">L296*Inputs!$C$29*(1+Inputs!$C$31)^(L$278-1)*12/1000000</f>
        <v>5.13512245584668</v>
      </c>
      <c r="M302" s="18" t="n">
        <f aca="false">M296*Inputs!$C$29*(1+Inputs!$C$31)^(M$278-1)*12/1000000</f>
        <v>5.26350051724284</v>
      </c>
      <c r="N302" s="18" t="n">
        <f aca="false">N296*Inputs!$C$29*(1+Inputs!$C$31)^(N$278-1)*12/1000000</f>
        <v>5.39508803017391</v>
      </c>
    </row>
    <row r="303" customFormat="false" ht="15" hidden="false" customHeight="false" outlineLevel="0" collapsed="false">
      <c r="B303" s="9" t="s">
        <v>94</v>
      </c>
      <c r="E303" s="18" t="n">
        <f aca="false">$C$274*(1+Inputs!$C$32)^(E$278-1)</f>
        <v>4</v>
      </c>
      <c r="F303" s="18" t="n">
        <f aca="false">$C$274*(1+Inputs!$C$32)^(F$278-1)</f>
        <v>4.12</v>
      </c>
      <c r="G303" s="18" t="n">
        <f aca="false">$C$274*(1+Inputs!$C$32)^(G$278-1)</f>
        <v>4.2436</v>
      </c>
      <c r="H303" s="18" t="n">
        <f aca="false">$C$274*(1+Inputs!$C$32)^(H$278-1)</f>
        <v>4.370908</v>
      </c>
      <c r="I303" s="18" t="n">
        <f aca="false">$C$274*(1+Inputs!$C$32)^(I$278-1)</f>
        <v>4.50203524</v>
      </c>
      <c r="J303" s="18" t="n">
        <f aca="false">$C$274*(1+Inputs!$C$32)^(J$278-1)</f>
        <v>4.6370962972</v>
      </c>
      <c r="K303" s="18" t="n">
        <f aca="false">$C$274*(1+Inputs!$C$32)^(K$278-1)</f>
        <v>4.776209186116</v>
      </c>
      <c r="L303" s="18" t="n">
        <f aca="false">$C$274*(1+Inputs!$C$32)^(L$278-1)</f>
        <v>4.91949546169948</v>
      </c>
      <c r="M303" s="18" t="n">
        <f aca="false">$C$274*(1+Inputs!$C$32)^(M$278-1)</f>
        <v>5.06708032555047</v>
      </c>
      <c r="N303" s="18" t="n">
        <f aca="false">$C$274*(1+Inputs!$C$32)^(N$278-1)</f>
        <v>5.21909273531698</v>
      </c>
    </row>
    <row r="304" customFormat="false" ht="15" hidden="false" customHeight="false" outlineLevel="0" collapsed="false">
      <c r="B304" s="26" t="s">
        <v>95</v>
      </c>
      <c r="E304" s="27" t="n">
        <f aca="false">E300-E301-E302-E303</f>
        <v>5.15480000000001</v>
      </c>
      <c r="F304" s="27" t="n">
        <f aca="false">F300-F301-F302-F303</f>
        <v>7.7753</v>
      </c>
      <c r="G304" s="27" t="n">
        <f aca="false">G300-G301-G302-G303</f>
        <v>11.0038814</v>
      </c>
      <c r="H304" s="27" t="n">
        <f aca="false">H300-H301-H302-H303</f>
        <v>14.2466586215</v>
      </c>
      <c r="I304" s="27" t="n">
        <f aca="false">I300-I301-I302-I303</f>
        <v>16.782053590775</v>
      </c>
      <c r="J304" s="27" t="n">
        <f aca="false">J300-J301-J302-J303</f>
        <v>18.6012478976426</v>
      </c>
      <c r="K304" s="27" t="n">
        <f aca="false">K300-K301-K302-K303</f>
        <v>19.7886132465945</v>
      </c>
      <c r="L304" s="27" t="n">
        <f aca="false">L300-L301-L302-L303</f>
        <v>20.500035845616</v>
      </c>
      <c r="M304" s="27" t="n">
        <f aca="false">M300-M301-M302-M303</f>
        <v>20.9039451405487</v>
      </c>
      <c r="N304" s="27" t="n">
        <f aca="false">N300-N301-N302-N303</f>
        <v>21.181873731311</v>
      </c>
    </row>
    <row r="305" customFormat="false" ht="15" hidden="false" customHeight="false" outlineLevel="0" collapsed="false">
      <c r="B305" s="9" t="s">
        <v>96</v>
      </c>
      <c r="E305" s="25" t="n">
        <f aca="false">E294-D294</f>
        <v>5400</v>
      </c>
      <c r="F305" s="25" t="n">
        <f aca="false">F294-E294</f>
        <v>6200</v>
      </c>
      <c r="G305" s="25" t="n">
        <f aca="false">G294-F294</f>
        <v>7200</v>
      </c>
      <c r="H305" s="25" t="n">
        <f aca="false">H294-G294</f>
        <v>4600</v>
      </c>
      <c r="I305" s="25" t="n">
        <f aca="false">I294-H294</f>
        <v>3200</v>
      </c>
      <c r="J305" s="25" t="n">
        <f aca="false">J294-I294</f>
        <v>2000</v>
      </c>
      <c r="K305" s="25" t="n">
        <f aca="false">K294-J294</f>
        <v>1000</v>
      </c>
      <c r="L305" s="25" t="n">
        <f aca="false">L294-K294</f>
        <v>400</v>
      </c>
      <c r="M305" s="25" t="n">
        <f aca="false">M294-L294</f>
        <v>0</v>
      </c>
      <c r="N305" s="25" t="n">
        <f aca="false">N294-M294</f>
        <v>0</v>
      </c>
    </row>
    <row r="306" customFormat="false" ht="15" hidden="false" customHeight="false" outlineLevel="0" collapsed="false">
      <c r="B306" s="9" t="s">
        <v>97</v>
      </c>
      <c r="E306" s="25" t="n">
        <f aca="false">E297*$C$275*12</f>
        <v>3229.2</v>
      </c>
      <c r="F306" s="25" t="n">
        <f aca="false">F297*$C$275*12</f>
        <v>4134</v>
      </c>
      <c r="G306" s="25" t="n">
        <f aca="false">G297*$C$275*12</f>
        <v>5179.2</v>
      </c>
      <c r="H306" s="25" t="n">
        <f aca="false">H297*$C$275*12</f>
        <v>6099.6</v>
      </c>
      <c r="I306" s="25" t="n">
        <f aca="false">I297*$C$275*12</f>
        <v>6708</v>
      </c>
      <c r="J306" s="25" t="n">
        <f aca="false">J297*$C$275*12</f>
        <v>7113.6</v>
      </c>
      <c r="K306" s="25" t="n">
        <f aca="false">K297*$C$275*12</f>
        <v>7347.6</v>
      </c>
      <c r="L306" s="25" t="n">
        <f aca="false">L297*$C$275*12</f>
        <v>7456.8</v>
      </c>
      <c r="M306" s="25" t="n">
        <f aca="false">M297*$C$275*12</f>
        <v>7488</v>
      </c>
      <c r="N306" s="25" t="n">
        <f aca="false">N297*$C$275*12</f>
        <v>7488</v>
      </c>
    </row>
    <row r="307" customFormat="false" ht="15" hidden="false" customHeight="false" outlineLevel="0" collapsed="false">
      <c r="B307" s="9" t="s">
        <v>98</v>
      </c>
      <c r="E307" s="25" t="n">
        <f aca="false">E305+E306</f>
        <v>8629.2</v>
      </c>
      <c r="F307" s="25" t="n">
        <f aca="false">F305+F306</f>
        <v>10334</v>
      </c>
      <c r="G307" s="25" t="n">
        <f aca="false">G305+G306</f>
        <v>12379.2</v>
      </c>
      <c r="H307" s="25" t="n">
        <f aca="false">H305+H306</f>
        <v>10699.6</v>
      </c>
      <c r="I307" s="25" t="n">
        <f aca="false">I305+I306</f>
        <v>9908</v>
      </c>
      <c r="J307" s="25" t="n">
        <f aca="false">J305+J306</f>
        <v>9113.6</v>
      </c>
      <c r="K307" s="25" t="n">
        <f aca="false">K305+K306</f>
        <v>8347.6</v>
      </c>
      <c r="L307" s="25" t="n">
        <f aca="false">L305+L306</f>
        <v>7856.8</v>
      </c>
      <c r="M307" s="25" t="n">
        <f aca="false">M305+M306</f>
        <v>7488</v>
      </c>
      <c r="N307" s="25" t="n">
        <f aca="false">N305+N306</f>
        <v>7488</v>
      </c>
    </row>
    <row r="308" customFormat="false" ht="15" hidden="false" customHeight="false" outlineLevel="0" collapsed="false">
      <c r="B308" s="9" t="s">
        <v>99</v>
      </c>
      <c r="E308" s="28" t="n">
        <f aca="false">(1+Inputs!$C$12)^(E$278-1)</f>
        <v>1</v>
      </c>
      <c r="F308" s="28" t="n">
        <f aca="false">(1+Inputs!$C$12)^(F$278-1)</f>
        <v>1.03</v>
      </c>
      <c r="G308" s="28" t="n">
        <f aca="false">(1+Inputs!$C$12)^(G$278-1)</f>
        <v>1.0609</v>
      </c>
      <c r="H308" s="28" t="n">
        <f aca="false">(1+Inputs!$C$12)^(H$278-1)</f>
        <v>1.092727</v>
      </c>
      <c r="I308" s="28" t="n">
        <f aca="false">(1+Inputs!$C$12)^(I$278-1)</f>
        <v>1.12550881</v>
      </c>
      <c r="J308" s="28" t="n">
        <f aca="false">(1+Inputs!$C$12)^(J$278-1)</f>
        <v>1.1592740743</v>
      </c>
      <c r="K308" s="28" t="n">
        <f aca="false">(1+Inputs!$C$12)^(K$278-1)</f>
        <v>1.194052296529</v>
      </c>
      <c r="L308" s="28" t="n">
        <f aca="false">(1+Inputs!$C$12)^(L$278-1)</f>
        <v>1.22987386542487</v>
      </c>
      <c r="M308" s="28" t="n">
        <f aca="false">(1+Inputs!$C$12)^(M$278-1)</f>
        <v>1.26677008138762</v>
      </c>
      <c r="N308" s="28" t="n">
        <f aca="false">(1+Inputs!$C$12)^(N$278-1)</f>
        <v>1.30477318382925</v>
      </c>
    </row>
    <row r="309" customFormat="false" ht="15" hidden="false" customHeight="false" outlineLevel="0" collapsed="false">
      <c r="B309" s="9" t="s">
        <v>100</v>
      </c>
      <c r="E309" s="18" t="n">
        <f aca="false">E295*$C$276*E308/1000000</f>
        <v>23</v>
      </c>
      <c r="F309" s="18" t="n">
        <f aca="false">F295*$C$276*F308/1000000</f>
        <v>23.69</v>
      </c>
      <c r="G309" s="18" t="n">
        <f aca="false">G295*$C$276*G308/1000000</f>
        <v>24.4007</v>
      </c>
      <c r="H309" s="18" t="n">
        <f aca="false">H295*$C$276*H308/1000000</f>
        <v>0</v>
      </c>
      <c r="I309" s="18" t="n">
        <f aca="false">I295*$C$276*I308/1000000</f>
        <v>0</v>
      </c>
      <c r="J309" s="18" t="n">
        <f aca="false">J295*$C$276*J308/1000000</f>
        <v>0</v>
      </c>
      <c r="K309" s="18" t="n">
        <f aca="false">K295*$C$276*K308/1000000</f>
        <v>0</v>
      </c>
      <c r="L309" s="18" t="n">
        <f aca="false">L295*$C$276*L308/1000000</f>
        <v>0</v>
      </c>
      <c r="M309" s="18" t="n">
        <f aca="false">M295*$C$276*M308/1000000</f>
        <v>0</v>
      </c>
      <c r="N309" s="18" t="n">
        <f aca="false">N295*$C$276*N308/1000000</f>
        <v>0</v>
      </c>
    </row>
    <row r="310" customFormat="false" ht="15" hidden="false" customHeight="false" outlineLevel="0" collapsed="false">
      <c r="B310" s="9" t="s">
        <v>101</v>
      </c>
      <c r="E310" s="18" t="n">
        <f aca="false">(MAX(E305,0)*Inputs!$C$13+E306*Inputs!$C$14)*E308/1000000</f>
        <v>4.42584</v>
      </c>
      <c r="F310" s="18" t="n">
        <f aca="false">(MAX(F305,0)*Inputs!$C$13+F306*Inputs!$C$14)*F308/1000000</f>
        <v>5.321804</v>
      </c>
      <c r="G310" s="18" t="n">
        <f aca="false">(MAX(G305,0)*Inputs!$C$13+G306*Inputs!$C$14)*G308/1000000</f>
        <v>6.445858656</v>
      </c>
      <c r="H310" s="18" t="n">
        <f aca="false">(MAX(H305,0)*Inputs!$C$13+H306*Inputs!$C$14)*H308/1000000</f>
        <v>4.85162046184</v>
      </c>
      <c r="I310" s="18" t="n">
        <f aca="false">(MAX(I305,0)*Inputs!$C$13+I306*Inputs!$C$14)*I308/1000000</f>
        <v>4.031122353896</v>
      </c>
      <c r="J310" s="18" t="n">
        <f aca="false">(MAX(J305,0)*Inputs!$C$13+J306*Inputs!$C$14)*J308/1000000</f>
        <v>3.2723061150081</v>
      </c>
      <c r="K310" s="18" t="n">
        <f aca="false">(MAX(K305,0)*Inputs!$C$13+K306*Inputs!$C$14)*K308/1000000</f>
        <v>2.5905203383656</v>
      </c>
      <c r="L310" s="18" t="n">
        <f aca="false">(MAX(L305,0)*Inputs!$C$13+L306*Inputs!$C$14)*L308/1000000</f>
        <v>2.178549370259</v>
      </c>
      <c r="M310" s="18" t="n">
        <f aca="false">(MAX(M305,0)*Inputs!$C$13+M306*Inputs!$C$14)*M308/1000000</f>
        <v>1.89711487388609</v>
      </c>
      <c r="N310" s="18" t="n">
        <f aca="false">(MAX(N305,0)*Inputs!$C$13+N306*Inputs!$C$14)*N308/1000000</f>
        <v>1.95402832010268</v>
      </c>
    </row>
    <row r="311" customFormat="false" ht="15" hidden="false" customHeight="false" outlineLevel="0" collapsed="false">
      <c r="B311" s="9" t="s">
        <v>102</v>
      </c>
      <c r="E311" s="18" t="n">
        <f aca="false">E293*Inputs!$C$15*E308/1000000</f>
        <v>1.2</v>
      </c>
      <c r="F311" s="18" t="n">
        <f aca="false">F293*Inputs!$C$15*F308/1000000</f>
        <v>1.545</v>
      </c>
      <c r="G311" s="18" t="n">
        <f aca="false">G293*Inputs!$C$15*G308/1000000</f>
        <v>1.90962</v>
      </c>
      <c r="H311" s="18" t="n">
        <f aca="false">H293*Inputs!$C$15*H308/1000000</f>
        <v>1.9669086</v>
      </c>
      <c r="I311" s="18" t="n">
        <f aca="false">I293*Inputs!$C$15*I308/1000000</f>
        <v>2.025915858</v>
      </c>
      <c r="J311" s="18" t="n">
        <f aca="false">J293*Inputs!$C$15*J308/1000000</f>
        <v>2.08669333374</v>
      </c>
      <c r="K311" s="18" t="n">
        <f aca="false">K293*Inputs!$C$15*K308/1000000</f>
        <v>2.1492941337522</v>
      </c>
      <c r="L311" s="18" t="n">
        <f aca="false">L293*Inputs!$C$15*L308/1000000</f>
        <v>2.21377295776477</v>
      </c>
      <c r="M311" s="18" t="n">
        <f aca="false">M293*Inputs!$C$15*M308/1000000</f>
        <v>2.28018614649771</v>
      </c>
      <c r="N311" s="18" t="n">
        <f aca="false">N293*Inputs!$C$15*N308/1000000</f>
        <v>2.34859173089264</v>
      </c>
    </row>
    <row r="312" customFormat="false" ht="15" hidden="false" customHeight="false" outlineLevel="0" collapsed="false">
      <c r="B312" s="26" t="s">
        <v>103</v>
      </c>
      <c r="E312" s="27" t="n">
        <f aca="false">E304-E309-E310-E311</f>
        <v>-23.47104</v>
      </c>
      <c r="F312" s="27" t="n">
        <f aca="false">F304-F309-F310-F311</f>
        <v>-22.781504</v>
      </c>
      <c r="G312" s="27" t="n">
        <f aca="false">G304-G309-G310-G311</f>
        <v>-21.752297256</v>
      </c>
      <c r="H312" s="27" t="n">
        <f aca="false">H304-H309-H310-H311</f>
        <v>7.42812955966001</v>
      </c>
      <c r="I312" s="27" t="n">
        <f aca="false">I304-I309-I310-I311</f>
        <v>10.725015378879</v>
      </c>
      <c r="J312" s="27" t="n">
        <f aca="false">J304-J309-J310-J311</f>
        <v>13.2422484488945</v>
      </c>
      <c r="K312" s="27" t="n">
        <f aca="false">K304-K309-K310-K311</f>
        <v>15.0487987744767</v>
      </c>
      <c r="L312" s="27" t="n">
        <f aca="false">L304-L309-L310-L311</f>
        <v>16.1077135175923</v>
      </c>
      <c r="M312" s="27" t="n">
        <f aca="false">M304-M309-M310-M311</f>
        <v>16.7266441201649</v>
      </c>
      <c r="N312" s="27" t="n">
        <f aca="false">N304-N309-N310-N311</f>
        <v>16.8792536803157</v>
      </c>
    </row>
    <row r="313" customFormat="false" ht="15" hidden="false" customHeight="false" outlineLevel="0" collapsed="false">
      <c r="B313" s="9" t="s">
        <v>104</v>
      </c>
      <c r="C313" s="18" t="n">
        <f aca="false">Inputs!$C$42*(1+Inputs!$C$43)</f>
        <v>132.6</v>
      </c>
    </row>
    <row r="314" customFormat="false" ht="15" hidden="false" customHeight="false" outlineLevel="0" collapsed="false">
      <c r="B314" s="26" t="s">
        <v>105</v>
      </c>
      <c r="C314" s="27" t="n">
        <f aca="false">N304*$C$277*(1-Inputs!$C$45)</f>
        <v>292.098038754779</v>
      </c>
    </row>
    <row r="315" customFormat="false" ht="15" hidden="false" customHeight="false" outlineLevel="0" collapsed="false">
      <c r="B315" s="26" t="s">
        <v>106</v>
      </c>
      <c r="D315" s="27" t="n">
        <f aca="false">-$C$313</f>
        <v>-132.6</v>
      </c>
      <c r="E315" s="27" t="n">
        <f aca="false">E312</f>
        <v>-23.47104</v>
      </c>
      <c r="F315" s="27" t="n">
        <f aca="false">F312</f>
        <v>-22.781504</v>
      </c>
      <c r="G315" s="27" t="n">
        <f aca="false">G312</f>
        <v>-21.752297256</v>
      </c>
      <c r="H315" s="27" t="n">
        <f aca="false">H312</f>
        <v>7.42812955966001</v>
      </c>
      <c r="I315" s="27" t="n">
        <f aca="false">I312</f>
        <v>10.725015378879</v>
      </c>
      <c r="J315" s="27" t="n">
        <f aca="false">J312</f>
        <v>13.2422484488945</v>
      </c>
      <c r="K315" s="27" t="n">
        <f aca="false">K312</f>
        <v>15.0487987744767</v>
      </c>
      <c r="L315" s="27" t="n">
        <f aca="false">L312</f>
        <v>16.1077135175923</v>
      </c>
      <c r="M315" s="27" t="n">
        <f aca="false">M312</f>
        <v>16.7266441201649</v>
      </c>
      <c r="N315" s="27" t="n">
        <f aca="false">N312+$C$314</f>
        <v>308.977292435095</v>
      </c>
    </row>
    <row r="317" customFormat="false" ht="15" hidden="false" customHeight="false" outlineLevel="0" collapsed="false">
      <c r="B317" s="26" t="s">
        <v>107</v>
      </c>
      <c r="C317" s="29" t="n">
        <f aca="false">IRR(D315:N315,0.08)</f>
        <v>0.079301284007224</v>
      </c>
    </row>
    <row r="318" customFormat="false" ht="15" hidden="false" customHeight="false" outlineLevel="0" collapsed="false">
      <c r="B318" s="9" t="s">
        <v>108</v>
      </c>
      <c r="C318" s="30" t="n">
        <f aca="false">SUMIF(D315:N315,"&gt;0")/-SUMIF(D315:N315,"&lt;0")</f>
        <v>1.93542608345774</v>
      </c>
    </row>
    <row r="319" customFormat="false" ht="15" hidden="false" customHeight="false" outlineLevel="0" collapsed="false">
      <c r="B319" s="9" t="s">
        <v>109</v>
      </c>
      <c r="C319" s="18" t="n">
        <f aca="false">SUM(E309:N309)</f>
        <v>71.0907</v>
      </c>
    </row>
    <row r="320" customFormat="false" ht="15" hidden="false" customHeight="false" outlineLevel="0" collapsed="false">
      <c r="B320" s="9" t="s">
        <v>110</v>
      </c>
      <c r="C320" s="18" t="n">
        <f aca="false">N304</f>
        <v>21.181873731311</v>
      </c>
    </row>
    <row r="321" customFormat="false" ht="15" hidden="false" customHeight="false" outlineLevel="0" collapsed="false">
      <c r="B321" s="9" t="s">
        <v>111</v>
      </c>
      <c r="C321" s="17" t="n">
        <f aca="false">N298</f>
        <v>0.4</v>
      </c>
    </row>
    <row r="323" customFormat="false" ht="15" hidden="false" customHeight="false" outlineLevel="0" collapsed="false">
      <c r="B323" s="7" t="s">
        <v>156</v>
      </c>
      <c r="C323" s="8"/>
      <c r="D323" s="8"/>
      <c r="E323" s="8"/>
      <c r="F323" s="8"/>
      <c r="G323" s="8"/>
      <c r="H323" s="8"/>
      <c r="I323" s="8"/>
      <c r="J323" s="8"/>
      <c r="K323" s="8"/>
      <c r="L323" s="8"/>
      <c r="M323" s="8"/>
      <c r="N323" s="8"/>
    </row>
    <row r="324" customFormat="false" ht="15" hidden="false" customHeight="false" outlineLevel="0" collapsed="false">
      <c r="B324" s="9" t="s">
        <v>50</v>
      </c>
      <c r="C324" s="17" t="n">
        <f aca="false">Inputs!$C$18</f>
        <v>0.4</v>
      </c>
    </row>
    <row r="325" customFormat="false" ht="15" hidden="false" customHeight="false" outlineLevel="0" collapsed="false">
      <c r="B325" s="9" t="s">
        <v>64</v>
      </c>
      <c r="C325" s="14" t="n">
        <v>75</v>
      </c>
    </row>
    <row r="326" customFormat="false" ht="15" hidden="false" customHeight="false" outlineLevel="0" collapsed="false">
      <c r="B326" s="9" t="s">
        <v>65</v>
      </c>
      <c r="C326" s="18" t="n">
        <f aca="false">Inputs!$C$28</f>
        <v>18</v>
      </c>
    </row>
    <row r="327" customFormat="false" ht="15" hidden="false" customHeight="false" outlineLevel="0" collapsed="false">
      <c r="B327" s="9" t="s">
        <v>66</v>
      </c>
      <c r="C327" s="18" t="n">
        <f aca="false">Inputs!$C$30</f>
        <v>4</v>
      </c>
    </row>
    <row r="328" customFormat="false" ht="15" hidden="false" customHeight="false" outlineLevel="0" collapsed="false">
      <c r="B328" s="9" t="s">
        <v>67</v>
      </c>
      <c r="C328" s="19" t="n">
        <f aca="false">Inputs!$C$27</f>
        <v>0.013</v>
      </c>
    </row>
    <row r="329" customFormat="false" ht="15" hidden="false" customHeight="false" outlineLevel="0" collapsed="false">
      <c r="B329" s="9" t="s">
        <v>68</v>
      </c>
      <c r="C329" s="20" t="n">
        <f aca="false">Inputs!$C$11</f>
        <v>1150</v>
      </c>
    </row>
    <row r="330" customFormat="false" ht="15" hidden="false" customHeight="false" outlineLevel="0" collapsed="false">
      <c r="B330" s="9" t="s">
        <v>57</v>
      </c>
      <c r="C330" s="21" t="n">
        <f aca="false">Inputs!$C$44</f>
        <v>14</v>
      </c>
    </row>
    <row r="331" customFormat="false" ht="15" hidden="false" customHeight="false" outlineLevel="0" collapsed="false">
      <c r="B331" s="22" t="s">
        <v>69</v>
      </c>
      <c r="C331" s="23" t="s">
        <v>70</v>
      </c>
      <c r="D331" s="23" t="n">
        <v>0</v>
      </c>
      <c r="E331" s="23" t="n">
        <v>1</v>
      </c>
      <c r="F331" s="23" t="n">
        <v>2</v>
      </c>
      <c r="G331" s="23" t="n">
        <v>3</v>
      </c>
      <c r="H331" s="23" t="n">
        <v>4</v>
      </c>
      <c r="I331" s="23" t="n">
        <v>5</v>
      </c>
      <c r="J331" s="23" t="n">
        <v>6</v>
      </c>
      <c r="K331" s="23" t="n">
        <v>7</v>
      </c>
      <c r="L331" s="23" t="n">
        <v>8</v>
      </c>
      <c r="M331" s="23" t="n">
        <v>9</v>
      </c>
      <c r="N331" s="23" t="n">
        <v>10</v>
      </c>
    </row>
    <row r="332" customFormat="false" ht="15" hidden="false" customHeight="false" outlineLevel="0" collapsed="false">
      <c r="B332" s="9" t="s">
        <v>71</v>
      </c>
      <c r="C332" s="24" t="n">
        <f aca="false">1-Inputs!$C$7</f>
        <v>-2</v>
      </c>
      <c r="D332" s="25" t="n">
        <f aca="false">IF($C332&lt;=D$331,Inputs!$C$6,0)</f>
        <v>60000</v>
      </c>
      <c r="E332" s="25" t="n">
        <f aca="false">IF($C332&lt;=E$331,Inputs!$C$6,0)</f>
        <v>60000</v>
      </c>
      <c r="F332" s="25" t="n">
        <f aca="false">IF($C332&lt;=F$331,Inputs!$C$6,0)</f>
        <v>60000</v>
      </c>
      <c r="G332" s="25" t="n">
        <f aca="false">IF($C332&lt;=G$331,Inputs!$C$6,0)</f>
        <v>60000</v>
      </c>
      <c r="H332" s="25" t="n">
        <f aca="false">IF($C332&lt;=H$331,Inputs!$C$6,0)</f>
        <v>60000</v>
      </c>
      <c r="I332" s="25" t="n">
        <f aca="false">IF($C332&lt;=I$331,Inputs!$C$6,0)</f>
        <v>60000</v>
      </c>
      <c r="J332" s="25" t="n">
        <f aca="false">IF($C332&lt;=J$331,Inputs!$C$6,0)</f>
        <v>60000</v>
      </c>
      <c r="K332" s="25" t="n">
        <f aca="false">IF($C332&lt;=K$331,Inputs!$C$6,0)</f>
        <v>60000</v>
      </c>
      <c r="L332" s="25" t="n">
        <f aca="false">IF($C332&lt;=L$331,Inputs!$C$6,0)</f>
        <v>60000</v>
      </c>
      <c r="M332" s="25" t="n">
        <f aca="false">IF($C332&lt;=M$331,Inputs!$C$6,0)</f>
        <v>60000</v>
      </c>
      <c r="N332" s="25" t="n">
        <f aca="false">IF($C332&lt;=N$331,Inputs!$C$6,0)</f>
        <v>60000</v>
      </c>
    </row>
    <row r="333" customFormat="false" ht="15" hidden="false" customHeight="false" outlineLevel="0" collapsed="false">
      <c r="B333" s="9" t="s">
        <v>72</v>
      </c>
      <c r="D333" s="17" t="n">
        <f aca="false">IF($C332&lt;=D$331,IF(D$331-$C332+1&lt;=0,0,$C$324*INDEX(Inputs!$C$19:$C$24,MIN(D$331-$C332+1,6))),0)</f>
        <v>0.3</v>
      </c>
      <c r="E333" s="17" t="n">
        <f aca="false">IF($C332&lt;=E$331,IF(E$331-$C332+1&lt;=0,0,$C$324*INDEX(Inputs!$C$19:$C$24,MIN(E$331-$C332+1,6))),0)</f>
        <v>0.35</v>
      </c>
      <c r="F333" s="17" t="n">
        <f aca="false">IF($C332&lt;=F$331,IF(F$331-$C332+1&lt;=0,0,$C$324*INDEX(Inputs!$C$19:$C$24,MIN(F$331-$C332+1,6))),0)</f>
        <v>0.38</v>
      </c>
      <c r="G333" s="17" t="n">
        <f aca="false">IF($C332&lt;=G$331,IF(G$331-$C332+1&lt;=0,0,$C$324*INDEX(Inputs!$C$19:$C$24,MIN(G$331-$C332+1,6))),0)</f>
        <v>0.4</v>
      </c>
      <c r="H333" s="17" t="n">
        <f aca="false">IF($C332&lt;=H$331,IF(H$331-$C332+1&lt;=0,0,$C$324*INDEX(Inputs!$C$19:$C$24,MIN(H$331-$C332+1,6))),0)</f>
        <v>0.4</v>
      </c>
      <c r="I333" s="17" t="n">
        <f aca="false">IF($C332&lt;=I$331,IF(I$331-$C332+1&lt;=0,0,$C$324*INDEX(Inputs!$C$19:$C$24,MIN(I$331-$C332+1,6))),0)</f>
        <v>0.4</v>
      </c>
      <c r="J333" s="17" t="n">
        <f aca="false">IF($C332&lt;=J$331,IF(J$331-$C332+1&lt;=0,0,$C$324*INDEX(Inputs!$C$19:$C$24,MIN(J$331-$C332+1,6))),0)</f>
        <v>0.4</v>
      </c>
      <c r="K333" s="17" t="n">
        <f aca="false">IF($C332&lt;=K$331,IF(K$331-$C332+1&lt;=0,0,$C$324*INDEX(Inputs!$C$19:$C$24,MIN(K$331-$C332+1,6))),0)</f>
        <v>0.4</v>
      </c>
      <c r="L333" s="17" t="n">
        <f aca="false">IF($C332&lt;=L$331,IF(L$331-$C332+1&lt;=0,0,$C$324*INDEX(Inputs!$C$19:$C$24,MIN(L$331-$C332+1,6))),0)</f>
        <v>0.4</v>
      </c>
      <c r="M333" s="17" t="n">
        <f aca="false">IF($C332&lt;=M$331,IF(M$331-$C332+1&lt;=0,0,$C$324*INDEX(Inputs!$C$19:$C$24,MIN(M$331-$C332+1,6))),0)</f>
        <v>0.4</v>
      </c>
      <c r="N333" s="17" t="n">
        <f aca="false">IF($C332&lt;=N$331,IF(N$331-$C332+1&lt;=0,0,$C$324*INDEX(Inputs!$C$19:$C$24,MIN(N$331-$C332+1,6))),0)</f>
        <v>0.4</v>
      </c>
    </row>
    <row r="334" customFormat="false" ht="15" hidden="false" customHeight="false" outlineLevel="0" collapsed="false">
      <c r="B334" s="9" t="s">
        <v>73</v>
      </c>
      <c r="D334" s="25" t="n">
        <f aca="false">D332*D333</f>
        <v>18000</v>
      </c>
      <c r="E334" s="25" t="n">
        <f aca="false">E332*E333</f>
        <v>21000</v>
      </c>
      <c r="F334" s="25" t="n">
        <f aca="false">F332*F333</f>
        <v>22800</v>
      </c>
      <c r="G334" s="25" t="n">
        <f aca="false">G332*G333</f>
        <v>24000</v>
      </c>
      <c r="H334" s="25" t="n">
        <f aca="false">H332*H333</f>
        <v>24000</v>
      </c>
      <c r="I334" s="25" t="n">
        <f aca="false">I332*I333</f>
        <v>24000</v>
      </c>
      <c r="J334" s="25" t="n">
        <f aca="false">J332*J333</f>
        <v>24000</v>
      </c>
      <c r="K334" s="25" t="n">
        <f aca="false">K332*K333</f>
        <v>24000</v>
      </c>
      <c r="L334" s="25" t="n">
        <f aca="false">L332*L333</f>
        <v>24000</v>
      </c>
      <c r="M334" s="25" t="n">
        <f aca="false">M332*M333</f>
        <v>24000</v>
      </c>
      <c r="N334" s="25" t="n">
        <f aca="false">N332*N333</f>
        <v>24000</v>
      </c>
    </row>
    <row r="335" customFormat="false" ht="15" hidden="false" customHeight="false" outlineLevel="0" collapsed="false">
      <c r="B335" s="9" t="s">
        <v>74</v>
      </c>
      <c r="C335" s="24" t="n">
        <f aca="false">1</f>
        <v>1</v>
      </c>
      <c r="D335" s="25" t="n">
        <f aca="false">IF($C335&lt;=D$331,Inputs!$C$8,0)</f>
        <v>0</v>
      </c>
      <c r="E335" s="25" t="n">
        <f aca="false">IF($C335&lt;=E$331,Inputs!$C$8,0)</f>
        <v>20000</v>
      </c>
      <c r="F335" s="25" t="n">
        <f aca="false">IF($C335&lt;=F$331,Inputs!$C$8,0)</f>
        <v>20000</v>
      </c>
      <c r="G335" s="25" t="n">
        <f aca="false">IF($C335&lt;=G$331,Inputs!$C$8,0)</f>
        <v>20000</v>
      </c>
      <c r="H335" s="25" t="n">
        <f aca="false">IF($C335&lt;=H$331,Inputs!$C$8,0)</f>
        <v>20000</v>
      </c>
      <c r="I335" s="25" t="n">
        <f aca="false">IF($C335&lt;=I$331,Inputs!$C$8,0)</f>
        <v>20000</v>
      </c>
      <c r="J335" s="25" t="n">
        <f aca="false">IF($C335&lt;=J$331,Inputs!$C$8,0)</f>
        <v>20000</v>
      </c>
      <c r="K335" s="25" t="n">
        <f aca="false">IF($C335&lt;=K$331,Inputs!$C$8,0)</f>
        <v>20000</v>
      </c>
      <c r="L335" s="25" t="n">
        <f aca="false">IF($C335&lt;=L$331,Inputs!$C$8,0)</f>
        <v>20000</v>
      </c>
      <c r="M335" s="25" t="n">
        <f aca="false">IF($C335&lt;=M$331,Inputs!$C$8,0)</f>
        <v>20000</v>
      </c>
      <c r="N335" s="25" t="n">
        <f aca="false">IF($C335&lt;=N$331,Inputs!$C$8,0)</f>
        <v>20000</v>
      </c>
    </row>
    <row r="336" customFormat="false" ht="15" hidden="false" customHeight="false" outlineLevel="0" collapsed="false">
      <c r="B336" s="9" t="s">
        <v>75</v>
      </c>
      <c r="D336" s="17" t="n">
        <f aca="false">IF($C335&lt;=D$331,IF(D$331-$C335+1&lt;=0,0,$C$324*INDEX(Inputs!$C$19:$C$24,MIN(D$331-$C335+1,6))),0)</f>
        <v>0</v>
      </c>
      <c r="E336" s="17" t="n">
        <f aca="false">IF($C335&lt;=E$331,IF(E$331-$C335+1&lt;=0,0,$C$324*INDEX(Inputs!$C$19:$C$24,MIN(E$331-$C335+1,6))),0)</f>
        <v>0.12</v>
      </c>
      <c r="F336" s="17" t="n">
        <f aca="false">IF($C335&lt;=F$331,IF(F$331-$C335+1&lt;=0,0,$C$324*INDEX(Inputs!$C$19:$C$24,MIN(F$331-$C335+1,6))),0)</f>
        <v>0.22</v>
      </c>
      <c r="G336" s="17" t="n">
        <f aca="false">IF($C335&lt;=G$331,IF(G$331-$C335+1&lt;=0,0,$C$324*INDEX(Inputs!$C$19:$C$24,MIN(G$331-$C335+1,6))),0)</f>
        <v>0.3</v>
      </c>
      <c r="H336" s="17" t="n">
        <f aca="false">IF($C335&lt;=H$331,IF(H$331-$C335+1&lt;=0,0,$C$324*INDEX(Inputs!$C$19:$C$24,MIN(H$331-$C335+1,6))),0)</f>
        <v>0.35</v>
      </c>
      <c r="I336" s="17" t="n">
        <f aca="false">IF($C335&lt;=I$331,IF(I$331-$C335+1&lt;=0,0,$C$324*INDEX(Inputs!$C$19:$C$24,MIN(I$331-$C335+1,6))),0)</f>
        <v>0.38</v>
      </c>
      <c r="J336" s="17" t="n">
        <f aca="false">IF($C335&lt;=J$331,IF(J$331-$C335+1&lt;=0,0,$C$324*INDEX(Inputs!$C$19:$C$24,MIN(J$331-$C335+1,6))),0)</f>
        <v>0.4</v>
      </c>
      <c r="K336" s="17" t="n">
        <f aca="false">IF($C335&lt;=K$331,IF(K$331-$C335+1&lt;=0,0,$C$324*INDEX(Inputs!$C$19:$C$24,MIN(K$331-$C335+1,6))),0)</f>
        <v>0.4</v>
      </c>
      <c r="L336" s="17" t="n">
        <f aca="false">IF($C335&lt;=L$331,IF(L$331-$C335+1&lt;=0,0,$C$324*INDEX(Inputs!$C$19:$C$24,MIN(L$331-$C335+1,6))),0)</f>
        <v>0.4</v>
      </c>
      <c r="M336" s="17" t="n">
        <f aca="false">IF($C335&lt;=M$331,IF(M$331-$C335+1&lt;=0,0,$C$324*INDEX(Inputs!$C$19:$C$24,MIN(M$331-$C335+1,6))),0)</f>
        <v>0.4</v>
      </c>
      <c r="N336" s="17" t="n">
        <f aca="false">IF($C335&lt;=N$331,IF(N$331-$C335+1&lt;=0,0,$C$324*INDEX(Inputs!$C$19:$C$24,MIN(N$331-$C335+1,6))),0)</f>
        <v>0.4</v>
      </c>
    </row>
    <row r="337" customFormat="false" ht="15" hidden="false" customHeight="false" outlineLevel="0" collapsed="false">
      <c r="B337" s="9" t="s">
        <v>76</v>
      </c>
      <c r="D337" s="25" t="n">
        <f aca="false">D335*D336</f>
        <v>0</v>
      </c>
      <c r="E337" s="25" t="n">
        <f aca="false">E335*E336</f>
        <v>2400</v>
      </c>
      <c r="F337" s="25" t="n">
        <f aca="false">F335*F336</f>
        <v>4400</v>
      </c>
      <c r="G337" s="25" t="n">
        <f aca="false">G335*G336</f>
        <v>6000</v>
      </c>
      <c r="H337" s="25" t="n">
        <f aca="false">H335*H336</f>
        <v>7000</v>
      </c>
      <c r="I337" s="25" t="n">
        <f aca="false">I335*I336</f>
        <v>7600</v>
      </c>
      <c r="J337" s="25" t="n">
        <f aca="false">J335*J336</f>
        <v>8000</v>
      </c>
      <c r="K337" s="25" t="n">
        <f aca="false">K335*K336</f>
        <v>8000</v>
      </c>
      <c r="L337" s="25" t="n">
        <f aca="false">L335*L336</f>
        <v>8000</v>
      </c>
      <c r="M337" s="25" t="n">
        <f aca="false">M335*M336</f>
        <v>8000</v>
      </c>
      <c r="N337" s="25" t="n">
        <f aca="false">N335*N336</f>
        <v>8000</v>
      </c>
    </row>
    <row r="338" customFormat="false" ht="15" hidden="false" customHeight="false" outlineLevel="0" collapsed="false">
      <c r="B338" s="9" t="s">
        <v>77</v>
      </c>
      <c r="C338" s="24" t="n">
        <f aca="false">2</f>
        <v>2</v>
      </c>
      <c r="D338" s="25" t="n">
        <f aca="false">IF($C338&lt;=D$331,Inputs!$C$9,0)</f>
        <v>0</v>
      </c>
      <c r="E338" s="25" t="n">
        <f aca="false">IF($C338&lt;=E$331,Inputs!$C$9,0)</f>
        <v>0</v>
      </c>
      <c r="F338" s="25" t="n">
        <f aca="false">IF($C338&lt;=F$331,Inputs!$C$9,0)</f>
        <v>20000</v>
      </c>
      <c r="G338" s="25" t="n">
        <f aca="false">IF($C338&lt;=G$331,Inputs!$C$9,0)</f>
        <v>20000</v>
      </c>
      <c r="H338" s="25" t="n">
        <f aca="false">IF($C338&lt;=H$331,Inputs!$C$9,0)</f>
        <v>20000</v>
      </c>
      <c r="I338" s="25" t="n">
        <f aca="false">IF($C338&lt;=I$331,Inputs!$C$9,0)</f>
        <v>20000</v>
      </c>
      <c r="J338" s="25" t="n">
        <f aca="false">IF($C338&lt;=J$331,Inputs!$C$9,0)</f>
        <v>20000</v>
      </c>
      <c r="K338" s="25" t="n">
        <f aca="false">IF($C338&lt;=K$331,Inputs!$C$9,0)</f>
        <v>20000</v>
      </c>
      <c r="L338" s="25" t="n">
        <f aca="false">IF($C338&lt;=L$331,Inputs!$C$9,0)</f>
        <v>20000</v>
      </c>
      <c r="M338" s="25" t="n">
        <f aca="false">IF($C338&lt;=M$331,Inputs!$C$9,0)</f>
        <v>20000</v>
      </c>
      <c r="N338" s="25" t="n">
        <f aca="false">IF($C338&lt;=N$331,Inputs!$C$9,0)</f>
        <v>20000</v>
      </c>
    </row>
    <row r="339" customFormat="false" ht="15" hidden="false" customHeight="false" outlineLevel="0" collapsed="false">
      <c r="B339" s="9" t="s">
        <v>78</v>
      </c>
      <c r="D339" s="17" t="n">
        <f aca="false">IF($C338&lt;=D$331,IF(D$331-$C338+1&lt;=0,0,$C$324*INDEX(Inputs!$C$19:$C$24,MIN(D$331-$C338+1,6))),0)</f>
        <v>0</v>
      </c>
      <c r="E339" s="17" t="n">
        <f aca="false">IF($C338&lt;=E$331,IF(E$331-$C338+1&lt;=0,0,$C$324*INDEX(Inputs!$C$19:$C$24,MIN(E$331-$C338+1,6))),0)</f>
        <v>0</v>
      </c>
      <c r="F339" s="17" t="n">
        <f aca="false">IF($C338&lt;=F$331,IF(F$331-$C338+1&lt;=0,0,$C$324*INDEX(Inputs!$C$19:$C$24,MIN(F$331-$C338+1,6))),0)</f>
        <v>0.12</v>
      </c>
      <c r="G339" s="17" t="n">
        <f aca="false">IF($C338&lt;=G$331,IF(G$331-$C338+1&lt;=0,0,$C$324*INDEX(Inputs!$C$19:$C$24,MIN(G$331-$C338+1,6))),0)</f>
        <v>0.22</v>
      </c>
      <c r="H339" s="17" t="n">
        <f aca="false">IF($C338&lt;=H$331,IF(H$331-$C338+1&lt;=0,0,$C$324*INDEX(Inputs!$C$19:$C$24,MIN(H$331-$C338+1,6))),0)</f>
        <v>0.3</v>
      </c>
      <c r="I339" s="17" t="n">
        <f aca="false">IF($C338&lt;=I$331,IF(I$331-$C338+1&lt;=0,0,$C$324*INDEX(Inputs!$C$19:$C$24,MIN(I$331-$C338+1,6))),0)</f>
        <v>0.35</v>
      </c>
      <c r="J339" s="17" t="n">
        <f aca="false">IF($C338&lt;=J$331,IF(J$331-$C338+1&lt;=0,0,$C$324*INDEX(Inputs!$C$19:$C$24,MIN(J$331-$C338+1,6))),0)</f>
        <v>0.38</v>
      </c>
      <c r="K339" s="17" t="n">
        <f aca="false">IF($C338&lt;=K$331,IF(K$331-$C338+1&lt;=0,0,$C$324*INDEX(Inputs!$C$19:$C$24,MIN(K$331-$C338+1,6))),0)</f>
        <v>0.4</v>
      </c>
      <c r="L339" s="17" t="n">
        <f aca="false">IF($C338&lt;=L$331,IF(L$331-$C338+1&lt;=0,0,$C$324*INDEX(Inputs!$C$19:$C$24,MIN(L$331-$C338+1,6))),0)</f>
        <v>0.4</v>
      </c>
      <c r="M339" s="17" t="n">
        <f aca="false">IF($C338&lt;=M$331,IF(M$331-$C338+1&lt;=0,0,$C$324*INDEX(Inputs!$C$19:$C$24,MIN(M$331-$C338+1,6))),0)</f>
        <v>0.4</v>
      </c>
      <c r="N339" s="17" t="n">
        <f aca="false">IF($C338&lt;=N$331,IF(N$331-$C338+1&lt;=0,0,$C$324*INDEX(Inputs!$C$19:$C$24,MIN(N$331-$C338+1,6))),0)</f>
        <v>0.4</v>
      </c>
    </row>
    <row r="340" customFormat="false" ht="15" hidden="false" customHeight="false" outlineLevel="0" collapsed="false">
      <c r="B340" s="9" t="s">
        <v>79</v>
      </c>
      <c r="D340" s="25" t="n">
        <f aca="false">D338*D339</f>
        <v>0</v>
      </c>
      <c r="E340" s="25" t="n">
        <f aca="false">E338*E339</f>
        <v>0</v>
      </c>
      <c r="F340" s="25" t="n">
        <f aca="false">F338*F339</f>
        <v>2400</v>
      </c>
      <c r="G340" s="25" t="n">
        <f aca="false">G338*G339</f>
        <v>4400</v>
      </c>
      <c r="H340" s="25" t="n">
        <f aca="false">H338*H339</f>
        <v>6000</v>
      </c>
      <c r="I340" s="25" t="n">
        <f aca="false">I338*I339</f>
        <v>7000</v>
      </c>
      <c r="J340" s="25" t="n">
        <f aca="false">J338*J339</f>
        <v>7600</v>
      </c>
      <c r="K340" s="25" t="n">
        <f aca="false">K338*K339</f>
        <v>8000</v>
      </c>
      <c r="L340" s="25" t="n">
        <f aca="false">L338*L339</f>
        <v>8000</v>
      </c>
      <c r="M340" s="25" t="n">
        <f aca="false">M338*M339</f>
        <v>8000</v>
      </c>
      <c r="N340" s="25" t="n">
        <f aca="false">N338*N339</f>
        <v>8000</v>
      </c>
    </row>
    <row r="341" customFormat="false" ht="15" hidden="false" customHeight="false" outlineLevel="0" collapsed="false">
      <c r="B341" s="9" t="s">
        <v>80</v>
      </c>
      <c r="C341" s="24" t="n">
        <f aca="false">3</f>
        <v>3</v>
      </c>
      <c r="D341" s="25" t="n">
        <f aca="false">IF($C341&lt;=D$331,Inputs!$C$10,0)</f>
        <v>0</v>
      </c>
      <c r="E341" s="25" t="n">
        <f aca="false">IF($C341&lt;=E$331,Inputs!$C$10,0)</f>
        <v>0</v>
      </c>
      <c r="F341" s="25" t="n">
        <f aca="false">IF($C341&lt;=F$331,Inputs!$C$10,0)</f>
        <v>0</v>
      </c>
      <c r="G341" s="25" t="n">
        <f aca="false">IF($C341&lt;=G$331,Inputs!$C$10,0)</f>
        <v>20000</v>
      </c>
      <c r="H341" s="25" t="n">
        <f aca="false">IF($C341&lt;=H$331,Inputs!$C$10,0)</f>
        <v>20000</v>
      </c>
      <c r="I341" s="25" t="n">
        <f aca="false">IF($C341&lt;=I$331,Inputs!$C$10,0)</f>
        <v>20000</v>
      </c>
      <c r="J341" s="25" t="n">
        <f aca="false">IF($C341&lt;=J$331,Inputs!$C$10,0)</f>
        <v>20000</v>
      </c>
      <c r="K341" s="25" t="n">
        <f aca="false">IF($C341&lt;=K$331,Inputs!$C$10,0)</f>
        <v>20000</v>
      </c>
      <c r="L341" s="25" t="n">
        <f aca="false">IF($C341&lt;=L$331,Inputs!$C$10,0)</f>
        <v>20000</v>
      </c>
      <c r="M341" s="25" t="n">
        <f aca="false">IF($C341&lt;=M$331,Inputs!$C$10,0)</f>
        <v>20000</v>
      </c>
      <c r="N341" s="25" t="n">
        <f aca="false">IF($C341&lt;=N$331,Inputs!$C$10,0)</f>
        <v>20000</v>
      </c>
    </row>
    <row r="342" customFormat="false" ht="15" hidden="false" customHeight="false" outlineLevel="0" collapsed="false">
      <c r="B342" s="9" t="s">
        <v>81</v>
      </c>
      <c r="D342" s="17" t="n">
        <f aca="false">IF($C341&lt;=D$331,IF(D$331-$C341+1&lt;=0,0,$C$324*INDEX(Inputs!$C$19:$C$24,MIN(D$331-$C341+1,6))),0)</f>
        <v>0</v>
      </c>
      <c r="E342" s="17" t="n">
        <f aca="false">IF($C341&lt;=E$331,IF(E$331-$C341+1&lt;=0,0,$C$324*INDEX(Inputs!$C$19:$C$24,MIN(E$331-$C341+1,6))),0)</f>
        <v>0</v>
      </c>
      <c r="F342" s="17" t="n">
        <f aca="false">IF($C341&lt;=F$331,IF(F$331-$C341+1&lt;=0,0,$C$324*INDEX(Inputs!$C$19:$C$24,MIN(F$331-$C341+1,6))),0)</f>
        <v>0</v>
      </c>
      <c r="G342" s="17" t="n">
        <f aca="false">IF($C341&lt;=G$331,IF(G$331-$C341+1&lt;=0,0,$C$324*INDEX(Inputs!$C$19:$C$24,MIN(G$331-$C341+1,6))),0)</f>
        <v>0.12</v>
      </c>
      <c r="H342" s="17" t="n">
        <f aca="false">IF($C341&lt;=H$331,IF(H$331-$C341+1&lt;=0,0,$C$324*INDEX(Inputs!$C$19:$C$24,MIN(H$331-$C341+1,6))),0)</f>
        <v>0.22</v>
      </c>
      <c r="I342" s="17" t="n">
        <f aca="false">IF($C341&lt;=I$331,IF(I$331-$C341+1&lt;=0,0,$C$324*INDEX(Inputs!$C$19:$C$24,MIN(I$331-$C341+1,6))),0)</f>
        <v>0.3</v>
      </c>
      <c r="J342" s="17" t="n">
        <f aca="false">IF($C341&lt;=J$331,IF(J$331-$C341+1&lt;=0,0,$C$324*INDEX(Inputs!$C$19:$C$24,MIN(J$331-$C341+1,6))),0)</f>
        <v>0.35</v>
      </c>
      <c r="K342" s="17" t="n">
        <f aca="false">IF($C341&lt;=K$331,IF(K$331-$C341+1&lt;=0,0,$C$324*INDEX(Inputs!$C$19:$C$24,MIN(K$331-$C341+1,6))),0)</f>
        <v>0.38</v>
      </c>
      <c r="L342" s="17" t="n">
        <f aca="false">IF($C341&lt;=L$331,IF(L$331-$C341+1&lt;=0,0,$C$324*INDEX(Inputs!$C$19:$C$24,MIN(L$331-$C341+1,6))),0)</f>
        <v>0.4</v>
      </c>
      <c r="M342" s="17" t="n">
        <f aca="false">IF($C341&lt;=M$331,IF(M$331-$C341+1&lt;=0,0,$C$324*INDEX(Inputs!$C$19:$C$24,MIN(M$331-$C341+1,6))),0)</f>
        <v>0.4</v>
      </c>
      <c r="N342" s="17" t="n">
        <f aca="false">IF($C341&lt;=N$331,IF(N$331-$C341+1&lt;=0,0,$C$324*INDEX(Inputs!$C$19:$C$24,MIN(N$331-$C341+1,6))),0)</f>
        <v>0.4</v>
      </c>
    </row>
    <row r="343" customFormat="false" ht="15" hidden="false" customHeight="false" outlineLevel="0" collapsed="false">
      <c r="B343" s="9" t="s">
        <v>82</v>
      </c>
      <c r="D343" s="25" t="n">
        <f aca="false">D341*D342</f>
        <v>0</v>
      </c>
      <c r="E343" s="25" t="n">
        <f aca="false">E341*E342</f>
        <v>0</v>
      </c>
      <c r="F343" s="25" t="n">
        <f aca="false">F341*F342</f>
        <v>0</v>
      </c>
      <c r="G343" s="25" t="n">
        <f aca="false">G341*G342</f>
        <v>2400</v>
      </c>
      <c r="H343" s="25" t="n">
        <f aca="false">H341*H342</f>
        <v>4400</v>
      </c>
      <c r="I343" s="25" t="n">
        <f aca="false">I341*I342</f>
        <v>6000</v>
      </c>
      <c r="J343" s="25" t="n">
        <f aca="false">J341*J342</f>
        <v>7000</v>
      </c>
      <c r="K343" s="25" t="n">
        <f aca="false">K341*K342</f>
        <v>7600</v>
      </c>
      <c r="L343" s="25" t="n">
        <f aca="false">L341*L342</f>
        <v>8000</v>
      </c>
      <c r="M343" s="25" t="n">
        <f aca="false">M341*M342</f>
        <v>8000</v>
      </c>
      <c r="N343" s="25" t="n">
        <f aca="false">N341*N342</f>
        <v>8000</v>
      </c>
    </row>
    <row r="345" customFormat="false" ht="15" hidden="false" customHeight="false" outlineLevel="0" collapsed="false">
      <c r="B345" s="22" t="s">
        <v>83</v>
      </c>
      <c r="C345" s="23"/>
      <c r="D345" s="23" t="n">
        <v>0</v>
      </c>
      <c r="E345" s="23" t="n">
        <v>1</v>
      </c>
      <c r="F345" s="23" t="n">
        <v>2</v>
      </c>
      <c r="G345" s="23" t="n">
        <v>3</v>
      </c>
      <c r="H345" s="23" t="n">
        <v>4</v>
      </c>
      <c r="I345" s="23" t="n">
        <v>5</v>
      </c>
      <c r="J345" s="23" t="n">
        <v>6</v>
      </c>
      <c r="K345" s="23" t="n">
        <v>7</v>
      </c>
      <c r="L345" s="23" t="n">
        <v>8</v>
      </c>
      <c r="M345" s="23" t="n">
        <v>9</v>
      </c>
      <c r="N345" s="23" t="n">
        <v>10</v>
      </c>
    </row>
    <row r="346" customFormat="false" ht="15" hidden="false" customHeight="false" outlineLevel="0" collapsed="false">
      <c r="B346" s="9" t="s">
        <v>84</v>
      </c>
      <c r="D346" s="25" t="n">
        <f aca="false">D332+D335+D338+D341</f>
        <v>60000</v>
      </c>
      <c r="E346" s="25" t="n">
        <f aca="false">E332+E335+E338+E341</f>
        <v>80000</v>
      </c>
      <c r="F346" s="25" t="n">
        <f aca="false">F332+F335+F338+F341</f>
        <v>100000</v>
      </c>
      <c r="G346" s="25" t="n">
        <f aca="false">G332+G335+G338+G341</f>
        <v>120000</v>
      </c>
      <c r="H346" s="25" t="n">
        <f aca="false">H332+H335+H338+H341</f>
        <v>120000</v>
      </c>
      <c r="I346" s="25" t="n">
        <f aca="false">I332+I335+I338+I341</f>
        <v>120000</v>
      </c>
      <c r="J346" s="25" t="n">
        <f aca="false">J332+J335+J338+J341</f>
        <v>120000</v>
      </c>
      <c r="K346" s="25" t="n">
        <f aca="false">K332+K335+K338+K341</f>
        <v>120000</v>
      </c>
      <c r="L346" s="25" t="n">
        <f aca="false">L332+L335+L338+L341</f>
        <v>120000</v>
      </c>
      <c r="M346" s="25" t="n">
        <f aca="false">M332+M335+M338+M341</f>
        <v>120000</v>
      </c>
      <c r="N346" s="25" t="n">
        <f aca="false">N332+N335+N338+N341</f>
        <v>120000</v>
      </c>
    </row>
    <row r="347" customFormat="false" ht="15" hidden="false" customHeight="false" outlineLevel="0" collapsed="false">
      <c r="B347" s="9" t="s">
        <v>85</v>
      </c>
      <c r="D347" s="25" t="n">
        <f aca="false">D334+D337+D340+D343</f>
        <v>18000</v>
      </c>
      <c r="E347" s="25" t="n">
        <f aca="false">E334+E337+E340+E343</f>
        <v>23400</v>
      </c>
      <c r="F347" s="25" t="n">
        <f aca="false">F334+F337+F340+F343</f>
        <v>29600</v>
      </c>
      <c r="G347" s="25" t="n">
        <f aca="false">G334+G337+G340+G343</f>
        <v>36800</v>
      </c>
      <c r="H347" s="25" t="n">
        <f aca="false">H334+H337+H340+H343</f>
        <v>41400</v>
      </c>
      <c r="I347" s="25" t="n">
        <f aca="false">I334+I337+I340+I343</f>
        <v>44600</v>
      </c>
      <c r="J347" s="25" t="n">
        <f aca="false">J334+J337+J340+J343</f>
        <v>46600</v>
      </c>
      <c r="K347" s="25" t="n">
        <f aca="false">K334+K337+K340+K343</f>
        <v>47600</v>
      </c>
      <c r="L347" s="25" t="n">
        <f aca="false">L334+L337+L340+L343</f>
        <v>48000</v>
      </c>
      <c r="M347" s="25" t="n">
        <f aca="false">M334+M337+M340+M343</f>
        <v>48000</v>
      </c>
      <c r="N347" s="25" t="n">
        <f aca="false">N334+N337+N340+N343</f>
        <v>48000</v>
      </c>
    </row>
    <row r="348" customFormat="false" ht="15" hidden="false" customHeight="false" outlineLevel="0" collapsed="false">
      <c r="B348" s="9" t="s">
        <v>86</v>
      </c>
      <c r="E348" s="25" t="n">
        <f aca="false">E346-D346</f>
        <v>20000</v>
      </c>
      <c r="F348" s="25" t="n">
        <f aca="false">F346-E346</f>
        <v>20000</v>
      </c>
      <c r="G348" s="25" t="n">
        <f aca="false">G346-F346</f>
        <v>20000</v>
      </c>
      <c r="H348" s="25" t="n">
        <f aca="false">H346-G346</f>
        <v>0</v>
      </c>
      <c r="I348" s="25" t="n">
        <f aca="false">I346-H346</f>
        <v>0</v>
      </c>
      <c r="J348" s="25" t="n">
        <f aca="false">J346-I346</f>
        <v>0</v>
      </c>
      <c r="K348" s="25" t="n">
        <f aca="false">K346-J346</f>
        <v>0</v>
      </c>
      <c r="L348" s="25" t="n">
        <f aca="false">L346-K346</f>
        <v>0</v>
      </c>
      <c r="M348" s="25" t="n">
        <f aca="false">M346-L346</f>
        <v>0</v>
      </c>
      <c r="N348" s="25" t="n">
        <f aca="false">N346-M346</f>
        <v>0</v>
      </c>
    </row>
    <row r="349" customFormat="false" ht="15" hidden="false" customHeight="false" outlineLevel="0" collapsed="false">
      <c r="B349" s="9" t="s">
        <v>87</v>
      </c>
      <c r="E349" s="25" t="n">
        <f aca="false">(E346+D346)/2</f>
        <v>70000</v>
      </c>
      <c r="F349" s="25" t="n">
        <f aca="false">(F346+E346)/2</f>
        <v>90000</v>
      </c>
      <c r="G349" s="25" t="n">
        <f aca="false">(G346+F346)/2</f>
        <v>110000</v>
      </c>
      <c r="H349" s="25" t="n">
        <f aca="false">(H346+G346)/2</f>
        <v>120000</v>
      </c>
      <c r="I349" s="25" t="n">
        <f aca="false">(I346+H346)/2</f>
        <v>120000</v>
      </c>
      <c r="J349" s="25" t="n">
        <f aca="false">(J346+I346)/2</f>
        <v>120000</v>
      </c>
      <c r="K349" s="25" t="n">
        <f aca="false">(K346+J346)/2</f>
        <v>120000</v>
      </c>
      <c r="L349" s="25" t="n">
        <f aca="false">(L346+K346)/2</f>
        <v>120000</v>
      </c>
      <c r="M349" s="25" t="n">
        <f aca="false">(M346+L346)/2</f>
        <v>120000</v>
      </c>
      <c r="N349" s="25" t="n">
        <f aca="false">(N346+M346)/2</f>
        <v>120000</v>
      </c>
    </row>
    <row r="350" customFormat="false" ht="15" hidden="false" customHeight="false" outlineLevel="0" collapsed="false">
      <c r="B350" s="9" t="s">
        <v>88</v>
      </c>
      <c r="E350" s="25" t="n">
        <f aca="false">(E347+D347)/2</f>
        <v>20700</v>
      </c>
      <c r="F350" s="25" t="n">
        <f aca="false">(F347+E347)/2</f>
        <v>26500</v>
      </c>
      <c r="G350" s="25" t="n">
        <f aca="false">(G347+F347)/2</f>
        <v>33200</v>
      </c>
      <c r="H350" s="25" t="n">
        <f aca="false">(H347+G347)/2</f>
        <v>39100</v>
      </c>
      <c r="I350" s="25" t="n">
        <f aca="false">(I347+H347)/2</f>
        <v>43000</v>
      </c>
      <c r="J350" s="25" t="n">
        <f aca="false">(J347+I347)/2</f>
        <v>45600</v>
      </c>
      <c r="K350" s="25" t="n">
        <f aca="false">(K347+J347)/2</f>
        <v>47100</v>
      </c>
      <c r="L350" s="25" t="n">
        <f aca="false">(L347+K347)/2</f>
        <v>47800</v>
      </c>
      <c r="M350" s="25" t="n">
        <f aca="false">(M347+L347)/2</f>
        <v>48000</v>
      </c>
      <c r="N350" s="25" t="n">
        <f aca="false">(N347+M347)/2</f>
        <v>48000</v>
      </c>
    </row>
    <row r="351" customFormat="false" ht="15" hidden="false" customHeight="false" outlineLevel="0" collapsed="false">
      <c r="B351" s="9" t="s">
        <v>89</v>
      </c>
      <c r="E351" s="17" t="n">
        <f aca="false">E347/E346</f>
        <v>0.2925</v>
      </c>
      <c r="F351" s="17" t="n">
        <f aca="false">F347/F346</f>
        <v>0.296</v>
      </c>
      <c r="G351" s="17" t="n">
        <f aca="false">G347/G346</f>
        <v>0.306666666666667</v>
      </c>
      <c r="H351" s="17" t="n">
        <f aca="false">H347/H346</f>
        <v>0.345</v>
      </c>
      <c r="I351" s="17" t="n">
        <f aca="false">I347/I346</f>
        <v>0.371666666666667</v>
      </c>
      <c r="J351" s="17" t="n">
        <f aca="false">J347/J346</f>
        <v>0.388333333333333</v>
      </c>
      <c r="K351" s="17" t="n">
        <f aca="false">K347/K346</f>
        <v>0.396666666666667</v>
      </c>
      <c r="L351" s="17" t="n">
        <f aca="false">L347/L346</f>
        <v>0.4</v>
      </c>
      <c r="M351" s="17" t="n">
        <f aca="false">M347/M346</f>
        <v>0.4</v>
      </c>
      <c r="N351" s="17" t="n">
        <f aca="false">N347/N346</f>
        <v>0.4</v>
      </c>
    </row>
    <row r="352" customFormat="false" ht="15" hidden="false" customHeight="false" outlineLevel="0" collapsed="false">
      <c r="B352" s="9" t="s">
        <v>90</v>
      </c>
      <c r="E352" s="18" t="n">
        <f aca="false">$C$325*(1+Inputs!$C$26)^(E$331-1)</f>
        <v>75</v>
      </c>
      <c r="F352" s="18" t="n">
        <f aca="false">$C$325*(1+Inputs!$C$26)^(F$331-1)</f>
        <v>76.5</v>
      </c>
      <c r="G352" s="18" t="n">
        <f aca="false">$C$325*(1+Inputs!$C$26)^(G$331-1)</f>
        <v>78.03</v>
      </c>
      <c r="H352" s="18" t="n">
        <f aca="false">$C$325*(1+Inputs!$C$26)^(H$331-1)</f>
        <v>79.5906</v>
      </c>
      <c r="I352" s="18" t="n">
        <f aca="false">$C$325*(1+Inputs!$C$26)^(I$331-1)</f>
        <v>81.182412</v>
      </c>
      <c r="J352" s="18" t="n">
        <f aca="false">$C$325*(1+Inputs!$C$26)^(J$331-1)</f>
        <v>82.80606024</v>
      </c>
      <c r="K352" s="18" t="n">
        <f aca="false">$C$325*(1+Inputs!$C$26)^(K$331-1)</f>
        <v>84.4621814448</v>
      </c>
      <c r="L352" s="18" t="n">
        <f aca="false">$C$325*(1+Inputs!$C$26)^(L$331-1)</f>
        <v>86.151425073696</v>
      </c>
      <c r="M352" s="18" t="n">
        <f aca="false">$C$325*(1+Inputs!$C$26)^(M$331-1)</f>
        <v>87.8744535751699</v>
      </c>
      <c r="N352" s="18" t="n">
        <f aca="false">$C$325*(1+Inputs!$C$26)^(N$331-1)</f>
        <v>89.6319426466733</v>
      </c>
    </row>
    <row r="353" customFormat="false" ht="15" hidden="false" customHeight="false" outlineLevel="0" collapsed="false">
      <c r="B353" s="9" t="s">
        <v>91</v>
      </c>
      <c r="E353" s="18" t="n">
        <f aca="false">E350*E352*12/1000000</f>
        <v>18.63</v>
      </c>
      <c r="F353" s="18" t="n">
        <f aca="false">F350*F352*12/1000000</f>
        <v>24.327</v>
      </c>
      <c r="G353" s="18" t="n">
        <f aca="false">G350*G352*12/1000000</f>
        <v>31.087152</v>
      </c>
      <c r="H353" s="18" t="n">
        <f aca="false">H350*H352*12/1000000</f>
        <v>37.34390952</v>
      </c>
      <c r="I353" s="18" t="n">
        <f aca="false">I350*I352*12/1000000</f>
        <v>41.890124592</v>
      </c>
      <c r="J353" s="18" t="n">
        <f aca="false">J350*J352*12/1000000</f>
        <v>45.311476163328</v>
      </c>
      <c r="K353" s="18" t="n">
        <f aca="false">K350*K352*12/1000000</f>
        <v>47.738024952601</v>
      </c>
      <c r="L353" s="18" t="n">
        <f aca="false">L350*L352*12/1000000</f>
        <v>49.416457422272</v>
      </c>
      <c r="M353" s="18" t="n">
        <f aca="false">M350*M352*12/1000000</f>
        <v>50.6156852592979</v>
      </c>
      <c r="N353" s="18" t="n">
        <f aca="false">N350*N352*12/1000000</f>
        <v>51.6279989644838</v>
      </c>
    </row>
    <row r="354" customFormat="false" ht="15" hidden="false" customHeight="false" outlineLevel="0" collapsed="false">
      <c r="B354" s="9" t="s">
        <v>92</v>
      </c>
      <c r="E354" s="18" t="n">
        <f aca="false">E350*$C$326*(1+Inputs!$C$31)^(E$331-1)*12/1000000</f>
        <v>4.4712</v>
      </c>
      <c r="F354" s="18" t="n">
        <f aca="false">F350*$C$326*(1+Inputs!$C$31)^(F$331-1)*12/1000000</f>
        <v>5.8671</v>
      </c>
      <c r="G354" s="18" t="n">
        <f aca="false">G350*$C$326*(1+Inputs!$C$31)^(G$331-1)*12/1000000</f>
        <v>7.534242</v>
      </c>
      <c r="H354" s="18" t="n">
        <f aca="false">H350*$C$326*(1+Inputs!$C$31)^(H$331-1)*12/1000000</f>
        <v>9.0949874625</v>
      </c>
      <c r="I354" s="18" t="n">
        <f aca="false">I350*$C$326*(1+Inputs!$C$31)^(I$331-1)*12/1000000</f>
        <v>10.252214128125</v>
      </c>
      <c r="J354" s="18" t="n">
        <f aca="false">J350*$C$326*(1+Inputs!$C$31)^(J$331-1)*12/1000000</f>
        <v>11.1439183336875</v>
      </c>
      <c r="K354" s="18" t="n">
        <f aca="false">K350*$C$326*(1+Inputs!$C$31)^(K$331-1)*12/1000000</f>
        <v>11.7982569595307</v>
      </c>
      <c r="L354" s="18" t="n">
        <f aca="false">L350*$C$326*(1+Inputs!$C$31)^(L$331-1)*12/1000000</f>
        <v>12.2729426694736</v>
      </c>
      <c r="M354" s="18" t="n">
        <f aca="false">M350*$C$326*(1+Inputs!$C$31)^(M$331-1)*12/1000000</f>
        <v>12.6324012413828</v>
      </c>
      <c r="N354" s="18" t="n">
        <f aca="false">N350*$C$326*(1+Inputs!$C$31)^(N$331-1)*12/1000000</f>
        <v>12.9482112724174</v>
      </c>
    </row>
    <row r="355" customFormat="false" ht="15" hidden="false" customHeight="false" outlineLevel="0" collapsed="false">
      <c r="B355" s="9" t="s">
        <v>93</v>
      </c>
      <c r="E355" s="18" t="n">
        <f aca="false">E349*Inputs!$C$29*(1+Inputs!$C$31)^(E$331-1)*12/1000000</f>
        <v>2.52</v>
      </c>
      <c r="F355" s="18" t="n">
        <f aca="false">F349*Inputs!$C$29*(1+Inputs!$C$31)^(F$331-1)*12/1000000</f>
        <v>3.321</v>
      </c>
      <c r="G355" s="18" t="n">
        <f aca="false">G349*Inputs!$C$29*(1+Inputs!$C$31)^(G$331-1)*12/1000000</f>
        <v>4.160475</v>
      </c>
      <c r="H355" s="18" t="n">
        <f aca="false">H349*Inputs!$C$29*(1+Inputs!$C$31)^(H$331-1)*12/1000000</f>
        <v>4.6521675</v>
      </c>
      <c r="I355" s="18" t="n">
        <f aca="false">I349*Inputs!$C$29*(1+Inputs!$C$31)^(I$331-1)*12/1000000</f>
        <v>4.7684716875</v>
      </c>
      <c r="J355" s="18" t="n">
        <f aca="false">J349*Inputs!$C$29*(1+Inputs!$C$31)^(J$331-1)*12/1000000</f>
        <v>4.8876834796875</v>
      </c>
      <c r="K355" s="18" t="n">
        <f aca="false">K349*Inputs!$C$29*(1+Inputs!$C$31)^(K$331-1)*12/1000000</f>
        <v>5.00987556667969</v>
      </c>
      <c r="L355" s="18" t="n">
        <f aca="false">L349*Inputs!$C$29*(1+Inputs!$C$31)^(L$331-1)*12/1000000</f>
        <v>5.13512245584668</v>
      </c>
      <c r="M355" s="18" t="n">
        <f aca="false">M349*Inputs!$C$29*(1+Inputs!$C$31)^(M$331-1)*12/1000000</f>
        <v>5.26350051724284</v>
      </c>
      <c r="N355" s="18" t="n">
        <f aca="false">N349*Inputs!$C$29*(1+Inputs!$C$31)^(N$331-1)*12/1000000</f>
        <v>5.39508803017391</v>
      </c>
    </row>
    <row r="356" customFormat="false" ht="15" hidden="false" customHeight="false" outlineLevel="0" collapsed="false">
      <c r="B356" s="9" t="s">
        <v>94</v>
      </c>
      <c r="E356" s="18" t="n">
        <f aca="false">$C$327*(1+Inputs!$C$32)^(E$331-1)</f>
        <v>4</v>
      </c>
      <c r="F356" s="18" t="n">
        <f aca="false">$C$327*(1+Inputs!$C$32)^(F$331-1)</f>
        <v>4.12</v>
      </c>
      <c r="G356" s="18" t="n">
        <f aca="false">$C$327*(1+Inputs!$C$32)^(G$331-1)</f>
        <v>4.2436</v>
      </c>
      <c r="H356" s="18" t="n">
        <f aca="false">$C$327*(1+Inputs!$C$32)^(H$331-1)</f>
        <v>4.370908</v>
      </c>
      <c r="I356" s="18" t="n">
        <f aca="false">$C$327*(1+Inputs!$C$32)^(I$331-1)</f>
        <v>4.50203524</v>
      </c>
      <c r="J356" s="18" t="n">
        <f aca="false">$C$327*(1+Inputs!$C$32)^(J$331-1)</f>
        <v>4.6370962972</v>
      </c>
      <c r="K356" s="18" t="n">
        <f aca="false">$C$327*(1+Inputs!$C$32)^(K$331-1)</f>
        <v>4.776209186116</v>
      </c>
      <c r="L356" s="18" t="n">
        <f aca="false">$C$327*(1+Inputs!$C$32)^(L$331-1)</f>
        <v>4.91949546169948</v>
      </c>
      <c r="M356" s="18" t="n">
        <f aca="false">$C$327*(1+Inputs!$C$32)^(M$331-1)</f>
        <v>5.06708032555047</v>
      </c>
      <c r="N356" s="18" t="n">
        <f aca="false">$C$327*(1+Inputs!$C$32)^(N$331-1)</f>
        <v>5.21909273531698</v>
      </c>
    </row>
    <row r="357" customFormat="false" ht="15" hidden="false" customHeight="false" outlineLevel="0" collapsed="false">
      <c r="B357" s="26" t="s">
        <v>95</v>
      </c>
      <c r="E357" s="27" t="n">
        <f aca="false">E353-E354-E355-E356</f>
        <v>7.6388</v>
      </c>
      <c r="F357" s="27" t="n">
        <f aca="false">F353-F354-F355-F356</f>
        <v>11.0189</v>
      </c>
      <c r="G357" s="27" t="n">
        <f aca="false">G353-G354-G355-G356</f>
        <v>15.148835</v>
      </c>
      <c r="H357" s="27" t="n">
        <f aca="false">H353-H354-H355-H356</f>
        <v>19.2258465575</v>
      </c>
      <c r="I357" s="27" t="n">
        <f aca="false">I353-I354-I355-I356</f>
        <v>22.367403536375</v>
      </c>
      <c r="J357" s="27" t="n">
        <f aca="false">J353-J354-J355-J356</f>
        <v>24.642778052753</v>
      </c>
      <c r="K357" s="27" t="n">
        <f aca="false">K353-K354-K355-K356</f>
        <v>26.1536832402746</v>
      </c>
      <c r="L357" s="27" t="n">
        <f aca="false">L353-L354-L355-L356</f>
        <v>27.0888968352523</v>
      </c>
      <c r="M357" s="27" t="n">
        <f aca="false">M353-M354-M355-M356</f>
        <v>27.6527031751218</v>
      </c>
      <c r="N357" s="27" t="n">
        <f aca="false">N353-N354-N355-N356</f>
        <v>28.0656069265755</v>
      </c>
    </row>
    <row r="358" customFormat="false" ht="15" hidden="false" customHeight="false" outlineLevel="0" collapsed="false">
      <c r="B358" s="9" t="s">
        <v>96</v>
      </c>
      <c r="E358" s="25" t="n">
        <f aca="false">E347-D347</f>
        <v>5400</v>
      </c>
      <c r="F358" s="25" t="n">
        <f aca="false">F347-E347</f>
        <v>6200</v>
      </c>
      <c r="G358" s="25" t="n">
        <f aca="false">G347-F347</f>
        <v>7200</v>
      </c>
      <c r="H358" s="25" t="n">
        <f aca="false">H347-G347</f>
        <v>4600</v>
      </c>
      <c r="I358" s="25" t="n">
        <f aca="false">I347-H347</f>
        <v>3200</v>
      </c>
      <c r="J358" s="25" t="n">
        <f aca="false">J347-I347</f>
        <v>2000</v>
      </c>
      <c r="K358" s="25" t="n">
        <f aca="false">K347-J347</f>
        <v>1000</v>
      </c>
      <c r="L358" s="25" t="n">
        <f aca="false">L347-K347</f>
        <v>400</v>
      </c>
      <c r="M358" s="25" t="n">
        <f aca="false">M347-L347</f>
        <v>0</v>
      </c>
      <c r="N358" s="25" t="n">
        <f aca="false">N347-M347</f>
        <v>0</v>
      </c>
    </row>
    <row r="359" customFormat="false" ht="15" hidden="false" customHeight="false" outlineLevel="0" collapsed="false">
      <c r="B359" s="9" t="s">
        <v>97</v>
      </c>
      <c r="E359" s="25" t="n">
        <f aca="false">E350*$C$328*12</f>
        <v>3229.2</v>
      </c>
      <c r="F359" s="25" t="n">
        <f aca="false">F350*$C$328*12</f>
        <v>4134</v>
      </c>
      <c r="G359" s="25" t="n">
        <f aca="false">G350*$C$328*12</f>
        <v>5179.2</v>
      </c>
      <c r="H359" s="25" t="n">
        <f aca="false">H350*$C$328*12</f>
        <v>6099.6</v>
      </c>
      <c r="I359" s="25" t="n">
        <f aca="false">I350*$C$328*12</f>
        <v>6708</v>
      </c>
      <c r="J359" s="25" t="n">
        <f aca="false">J350*$C$328*12</f>
        <v>7113.6</v>
      </c>
      <c r="K359" s="25" t="n">
        <f aca="false">K350*$C$328*12</f>
        <v>7347.6</v>
      </c>
      <c r="L359" s="25" t="n">
        <f aca="false">L350*$C$328*12</f>
        <v>7456.8</v>
      </c>
      <c r="M359" s="25" t="n">
        <f aca="false">M350*$C$328*12</f>
        <v>7488</v>
      </c>
      <c r="N359" s="25" t="n">
        <f aca="false">N350*$C$328*12</f>
        <v>7488</v>
      </c>
    </row>
    <row r="360" customFormat="false" ht="15" hidden="false" customHeight="false" outlineLevel="0" collapsed="false">
      <c r="B360" s="9" t="s">
        <v>98</v>
      </c>
      <c r="E360" s="25" t="n">
        <f aca="false">E358+E359</f>
        <v>8629.2</v>
      </c>
      <c r="F360" s="25" t="n">
        <f aca="false">F358+F359</f>
        <v>10334</v>
      </c>
      <c r="G360" s="25" t="n">
        <f aca="false">G358+G359</f>
        <v>12379.2</v>
      </c>
      <c r="H360" s="25" t="n">
        <f aca="false">H358+H359</f>
        <v>10699.6</v>
      </c>
      <c r="I360" s="25" t="n">
        <f aca="false">I358+I359</f>
        <v>9908</v>
      </c>
      <c r="J360" s="25" t="n">
        <f aca="false">J358+J359</f>
        <v>9113.6</v>
      </c>
      <c r="K360" s="25" t="n">
        <f aca="false">K358+K359</f>
        <v>8347.6</v>
      </c>
      <c r="L360" s="25" t="n">
        <f aca="false">L358+L359</f>
        <v>7856.8</v>
      </c>
      <c r="M360" s="25" t="n">
        <f aca="false">M358+M359</f>
        <v>7488</v>
      </c>
      <c r="N360" s="25" t="n">
        <f aca="false">N358+N359</f>
        <v>7488</v>
      </c>
    </row>
    <row r="361" customFormat="false" ht="15" hidden="false" customHeight="false" outlineLevel="0" collapsed="false">
      <c r="B361" s="9" t="s">
        <v>99</v>
      </c>
      <c r="E361" s="28" t="n">
        <f aca="false">(1+Inputs!$C$12)^(E$331-1)</f>
        <v>1</v>
      </c>
      <c r="F361" s="28" t="n">
        <f aca="false">(1+Inputs!$C$12)^(F$331-1)</f>
        <v>1.03</v>
      </c>
      <c r="G361" s="28" t="n">
        <f aca="false">(1+Inputs!$C$12)^(G$331-1)</f>
        <v>1.0609</v>
      </c>
      <c r="H361" s="28" t="n">
        <f aca="false">(1+Inputs!$C$12)^(H$331-1)</f>
        <v>1.092727</v>
      </c>
      <c r="I361" s="28" t="n">
        <f aca="false">(1+Inputs!$C$12)^(I$331-1)</f>
        <v>1.12550881</v>
      </c>
      <c r="J361" s="28" t="n">
        <f aca="false">(1+Inputs!$C$12)^(J$331-1)</f>
        <v>1.1592740743</v>
      </c>
      <c r="K361" s="28" t="n">
        <f aca="false">(1+Inputs!$C$12)^(K$331-1)</f>
        <v>1.194052296529</v>
      </c>
      <c r="L361" s="28" t="n">
        <f aca="false">(1+Inputs!$C$12)^(L$331-1)</f>
        <v>1.22987386542487</v>
      </c>
      <c r="M361" s="28" t="n">
        <f aca="false">(1+Inputs!$C$12)^(M$331-1)</f>
        <v>1.26677008138762</v>
      </c>
      <c r="N361" s="28" t="n">
        <f aca="false">(1+Inputs!$C$12)^(N$331-1)</f>
        <v>1.30477318382925</v>
      </c>
    </row>
    <row r="362" customFormat="false" ht="15" hidden="false" customHeight="false" outlineLevel="0" collapsed="false">
      <c r="B362" s="9" t="s">
        <v>100</v>
      </c>
      <c r="E362" s="18" t="n">
        <f aca="false">E348*$C$329*E361/1000000</f>
        <v>23</v>
      </c>
      <c r="F362" s="18" t="n">
        <f aca="false">F348*$C$329*F361/1000000</f>
        <v>23.69</v>
      </c>
      <c r="G362" s="18" t="n">
        <f aca="false">G348*$C$329*G361/1000000</f>
        <v>24.4007</v>
      </c>
      <c r="H362" s="18" t="n">
        <f aca="false">H348*$C$329*H361/1000000</f>
        <v>0</v>
      </c>
      <c r="I362" s="18" t="n">
        <f aca="false">I348*$C$329*I361/1000000</f>
        <v>0</v>
      </c>
      <c r="J362" s="18" t="n">
        <f aca="false">J348*$C$329*J361/1000000</f>
        <v>0</v>
      </c>
      <c r="K362" s="18" t="n">
        <f aca="false">K348*$C$329*K361/1000000</f>
        <v>0</v>
      </c>
      <c r="L362" s="18" t="n">
        <f aca="false">L348*$C$329*L361/1000000</f>
        <v>0</v>
      </c>
      <c r="M362" s="18" t="n">
        <f aca="false">M348*$C$329*M361/1000000</f>
        <v>0</v>
      </c>
      <c r="N362" s="18" t="n">
        <f aca="false">N348*$C$329*N361/1000000</f>
        <v>0</v>
      </c>
    </row>
    <row r="363" customFormat="false" ht="15" hidden="false" customHeight="false" outlineLevel="0" collapsed="false">
      <c r="B363" s="9" t="s">
        <v>101</v>
      </c>
      <c r="E363" s="18" t="n">
        <f aca="false">(MAX(E358,0)*Inputs!$C$13+E359*Inputs!$C$14)*E361/1000000</f>
        <v>4.42584</v>
      </c>
      <c r="F363" s="18" t="n">
        <f aca="false">(MAX(F358,0)*Inputs!$C$13+F359*Inputs!$C$14)*F361/1000000</f>
        <v>5.321804</v>
      </c>
      <c r="G363" s="18" t="n">
        <f aca="false">(MAX(G358,0)*Inputs!$C$13+G359*Inputs!$C$14)*G361/1000000</f>
        <v>6.445858656</v>
      </c>
      <c r="H363" s="18" t="n">
        <f aca="false">(MAX(H358,0)*Inputs!$C$13+H359*Inputs!$C$14)*H361/1000000</f>
        <v>4.85162046184</v>
      </c>
      <c r="I363" s="18" t="n">
        <f aca="false">(MAX(I358,0)*Inputs!$C$13+I359*Inputs!$C$14)*I361/1000000</f>
        <v>4.031122353896</v>
      </c>
      <c r="J363" s="18" t="n">
        <f aca="false">(MAX(J358,0)*Inputs!$C$13+J359*Inputs!$C$14)*J361/1000000</f>
        <v>3.2723061150081</v>
      </c>
      <c r="K363" s="18" t="n">
        <f aca="false">(MAX(K358,0)*Inputs!$C$13+K359*Inputs!$C$14)*K361/1000000</f>
        <v>2.5905203383656</v>
      </c>
      <c r="L363" s="18" t="n">
        <f aca="false">(MAX(L358,0)*Inputs!$C$13+L359*Inputs!$C$14)*L361/1000000</f>
        <v>2.178549370259</v>
      </c>
      <c r="M363" s="18" t="n">
        <f aca="false">(MAX(M358,0)*Inputs!$C$13+M359*Inputs!$C$14)*M361/1000000</f>
        <v>1.89711487388609</v>
      </c>
      <c r="N363" s="18" t="n">
        <f aca="false">(MAX(N358,0)*Inputs!$C$13+N359*Inputs!$C$14)*N361/1000000</f>
        <v>1.95402832010268</v>
      </c>
    </row>
    <row r="364" customFormat="false" ht="15" hidden="false" customHeight="false" outlineLevel="0" collapsed="false">
      <c r="B364" s="9" t="s">
        <v>102</v>
      </c>
      <c r="E364" s="18" t="n">
        <f aca="false">E346*Inputs!$C$15*E361/1000000</f>
        <v>1.2</v>
      </c>
      <c r="F364" s="18" t="n">
        <f aca="false">F346*Inputs!$C$15*F361/1000000</f>
        <v>1.545</v>
      </c>
      <c r="G364" s="18" t="n">
        <f aca="false">G346*Inputs!$C$15*G361/1000000</f>
        <v>1.90962</v>
      </c>
      <c r="H364" s="18" t="n">
        <f aca="false">H346*Inputs!$C$15*H361/1000000</f>
        <v>1.9669086</v>
      </c>
      <c r="I364" s="18" t="n">
        <f aca="false">I346*Inputs!$C$15*I361/1000000</f>
        <v>2.025915858</v>
      </c>
      <c r="J364" s="18" t="n">
        <f aca="false">J346*Inputs!$C$15*J361/1000000</f>
        <v>2.08669333374</v>
      </c>
      <c r="K364" s="18" t="n">
        <f aca="false">K346*Inputs!$C$15*K361/1000000</f>
        <v>2.1492941337522</v>
      </c>
      <c r="L364" s="18" t="n">
        <f aca="false">L346*Inputs!$C$15*L361/1000000</f>
        <v>2.21377295776477</v>
      </c>
      <c r="M364" s="18" t="n">
        <f aca="false">M346*Inputs!$C$15*M361/1000000</f>
        <v>2.28018614649771</v>
      </c>
      <c r="N364" s="18" t="n">
        <f aca="false">N346*Inputs!$C$15*N361/1000000</f>
        <v>2.34859173089264</v>
      </c>
    </row>
    <row r="365" customFormat="false" ht="15" hidden="false" customHeight="false" outlineLevel="0" collapsed="false">
      <c r="B365" s="26" t="s">
        <v>103</v>
      </c>
      <c r="E365" s="27" t="n">
        <f aca="false">E357-E362-E363-E364</f>
        <v>-20.98704</v>
      </c>
      <c r="F365" s="27" t="n">
        <f aca="false">F357-F362-F363-F364</f>
        <v>-19.537904</v>
      </c>
      <c r="G365" s="27" t="n">
        <f aca="false">G357-G362-G363-G364</f>
        <v>-17.607343656</v>
      </c>
      <c r="H365" s="27" t="n">
        <f aca="false">H357-H362-H363-H364</f>
        <v>12.40731749566</v>
      </c>
      <c r="I365" s="27" t="n">
        <f aca="false">I357-I362-I363-I364</f>
        <v>16.310365324479</v>
      </c>
      <c r="J365" s="27" t="n">
        <f aca="false">J357-J362-J363-J364</f>
        <v>19.2837786040049</v>
      </c>
      <c r="K365" s="27" t="n">
        <f aca="false">K357-K362-K363-K364</f>
        <v>21.4138687681568</v>
      </c>
      <c r="L365" s="27" t="n">
        <f aca="false">L357-L362-L363-L364</f>
        <v>22.6965745072285</v>
      </c>
      <c r="M365" s="27" t="n">
        <f aca="false">M357-M362-M363-M364</f>
        <v>23.475402154738</v>
      </c>
      <c r="N365" s="27" t="n">
        <f aca="false">N357-N362-N363-N364</f>
        <v>23.7629868755802</v>
      </c>
    </row>
    <row r="366" customFormat="false" ht="15" hidden="false" customHeight="false" outlineLevel="0" collapsed="false">
      <c r="B366" s="9" t="s">
        <v>104</v>
      </c>
      <c r="C366" s="18" t="n">
        <f aca="false">Inputs!$C$42*(1+Inputs!$C$43)</f>
        <v>132.6</v>
      </c>
    </row>
    <row r="367" customFormat="false" ht="15" hidden="false" customHeight="false" outlineLevel="0" collapsed="false">
      <c r="B367" s="26" t="s">
        <v>105</v>
      </c>
      <c r="C367" s="27" t="n">
        <f aca="false">N357*$C$330*(1-Inputs!$C$45)</f>
        <v>387.024719517477</v>
      </c>
    </row>
    <row r="368" customFormat="false" ht="15" hidden="false" customHeight="false" outlineLevel="0" collapsed="false">
      <c r="B368" s="26" t="s">
        <v>106</v>
      </c>
      <c r="D368" s="27" t="n">
        <f aca="false">-$C$366</f>
        <v>-132.6</v>
      </c>
      <c r="E368" s="27" t="n">
        <f aca="false">E365</f>
        <v>-20.98704</v>
      </c>
      <c r="F368" s="27" t="n">
        <f aca="false">F365</f>
        <v>-19.537904</v>
      </c>
      <c r="G368" s="27" t="n">
        <f aca="false">G365</f>
        <v>-17.607343656</v>
      </c>
      <c r="H368" s="27" t="n">
        <f aca="false">H365</f>
        <v>12.40731749566</v>
      </c>
      <c r="I368" s="27" t="n">
        <f aca="false">I365</f>
        <v>16.310365324479</v>
      </c>
      <c r="J368" s="27" t="n">
        <f aca="false">J365</f>
        <v>19.2837786040049</v>
      </c>
      <c r="K368" s="27" t="n">
        <f aca="false">K365</f>
        <v>21.4138687681568</v>
      </c>
      <c r="L368" s="27" t="n">
        <f aca="false">L365</f>
        <v>22.6965745072285</v>
      </c>
      <c r="M368" s="27" t="n">
        <f aca="false">M365</f>
        <v>23.475402154738</v>
      </c>
      <c r="N368" s="27" t="n">
        <f aca="false">N365+$C$367</f>
        <v>410.787706393057</v>
      </c>
    </row>
    <row r="370" customFormat="false" ht="15" hidden="false" customHeight="false" outlineLevel="0" collapsed="false">
      <c r="B370" s="26" t="s">
        <v>107</v>
      </c>
      <c r="C370" s="29" t="n">
        <f aca="false">IRR(D368:N368,0.08)</f>
        <v>0.12508778517491</v>
      </c>
    </row>
    <row r="371" customFormat="false" ht="15" hidden="false" customHeight="false" outlineLevel="0" collapsed="false">
      <c r="B371" s="9" t="s">
        <v>108</v>
      </c>
      <c r="C371" s="30" t="n">
        <f aca="false">SUMIF(D368:N368,"&gt;0")/-SUMIF(D368:N368,"&lt;0")</f>
        <v>2.75975829638599</v>
      </c>
    </row>
    <row r="372" customFormat="false" ht="15" hidden="false" customHeight="false" outlineLevel="0" collapsed="false">
      <c r="B372" s="9" t="s">
        <v>109</v>
      </c>
      <c r="C372" s="18" t="n">
        <f aca="false">SUM(E362:N362)</f>
        <v>71.0907</v>
      </c>
    </row>
    <row r="373" customFormat="false" ht="15" hidden="false" customHeight="false" outlineLevel="0" collapsed="false">
      <c r="B373" s="9" t="s">
        <v>110</v>
      </c>
      <c r="C373" s="18" t="n">
        <f aca="false">N357</f>
        <v>28.0656069265755</v>
      </c>
    </row>
    <row r="374" customFormat="false" ht="15" hidden="false" customHeight="false" outlineLevel="0" collapsed="false">
      <c r="B374" s="9" t="s">
        <v>111</v>
      </c>
      <c r="C374" s="17" t="n">
        <f aca="false">N351</f>
        <v>0.4</v>
      </c>
    </row>
    <row r="376" customFormat="false" ht="15" hidden="false" customHeight="false" outlineLevel="0" collapsed="false">
      <c r="B376" s="7" t="s">
        <v>157</v>
      </c>
      <c r="C376" s="8"/>
      <c r="D376" s="8"/>
      <c r="E376" s="8"/>
      <c r="F376" s="8"/>
      <c r="G376" s="8"/>
      <c r="H376" s="8"/>
      <c r="I376" s="8"/>
      <c r="J376" s="8"/>
      <c r="K376" s="8"/>
      <c r="L376" s="8"/>
      <c r="M376" s="8"/>
      <c r="N376" s="8"/>
    </row>
    <row r="377" customFormat="false" ht="15" hidden="false" customHeight="false" outlineLevel="0" collapsed="false">
      <c r="B377" s="9" t="s">
        <v>50</v>
      </c>
      <c r="C377" s="13" t="n">
        <v>0.32</v>
      </c>
    </row>
    <row r="378" customFormat="false" ht="15" hidden="false" customHeight="false" outlineLevel="0" collapsed="false">
      <c r="B378" s="9" t="s">
        <v>64</v>
      </c>
      <c r="C378" s="18" t="n">
        <f aca="false">Inputs!$C$25</f>
        <v>70</v>
      </c>
    </row>
    <row r="379" customFormat="false" ht="15" hidden="false" customHeight="false" outlineLevel="0" collapsed="false">
      <c r="B379" s="9" t="s">
        <v>65</v>
      </c>
      <c r="C379" s="18" t="n">
        <f aca="false">Inputs!$C$28</f>
        <v>18</v>
      </c>
    </row>
    <row r="380" customFormat="false" ht="15" hidden="false" customHeight="false" outlineLevel="0" collapsed="false">
      <c r="B380" s="9" t="s">
        <v>66</v>
      </c>
      <c r="C380" s="18" t="n">
        <f aca="false">Inputs!$C$30</f>
        <v>4</v>
      </c>
    </row>
    <row r="381" customFormat="false" ht="15" hidden="false" customHeight="false" outlineLevel="0" collapsed="false">
      <c r="B381" s="9" t="s">
        <v>67</v>
      </c>
      <c r="C381" s="19" t="n">
        <f aca="false">Inputs!$C$27</f>
        <v>0.013</v>
      </c>
    </row>
    <row r="382" customFormat="false" ht="15" hidden="false" customHeight="false" outlineLevel="0" collapsed="false">
      <c r="B382" s="9" t="s">
        <v>68</v>
      </c>
      <c r="C382" s="20" t="n">
        <f aca="false">Inputs!$C$11</f>
        <v>1150</v>
      </c>
    </row>
    <row r="383" customFormat="false" ht="15" hidden="false" customHeight="false" outlineLevel="0" collapsed="false">
      <c r="B383" s="9" t="s">
        <v>57</v>
      </c>
      <c r="C383" s="21" t="n">
        <f aca="false">Inputs!$C$44-2</f>
        <v>12</v>
      </c>
    </row>
    <row r="384" customFormat="false" ht="15" hidden="false" customHeight="false" outlineLevel="0" collapsed="false">
      <c r="B384" s="22" t="s">
        <v>69</v>
      </c>
      <c r="C384" s="23" t="s">
        <v>70</v>
      </c>
      <c r="D384" s="23" t="n">
        <v>0</v>
      </c>
      <c r="E384" s="23" t="n">
        <v>1</v>
      </c>
      <c r="F384" s="23" t="n">
        <v>2</v>
      </c>
      <c r="G384" s="23" t="n">
        <v>3</v>
      </c>
      <c r="H384" s="23" t="n">
        <v>4</v>
      </c>
      <c r="I384" s="23" t="n">
        <v>5</v>
      </c>
      <c r="J384" s="23" t="n">
        <v>6</v>
      </c>
      <c r="K384" s="23" t="n">
        <v>7</v>
      </c>
      <c r="L384" s="23" t="n">
        <v>8</v>
      </c>
      <c r="M384" s="23" t="n">
        <v>9</v>
      </c>
      <c r="N384" s="23" t="n">
        <v>10</v>
      </c>
    </row>
    <row r="385" customFormat="false" ht="15" hidden="false" customHeight="false" outlineLevel="0" collapsed="false">
      <c r="B385" s="9" t="s">
        <v>71</v>
      </c>
      <c r="C385" s="24" t="n">
        <f aca="false">1-Inputs!$C$7</f>
        <v>-2</v>
      </c>
      <c r="D385" s="25" t="n">
        <f aca="false">IF($C385&lt;=D$384,Inputs!$C$6,0)</f>
        <v>60000</v>
      </c>
      <c r="E385" s="25" t="n">
        <f aca="false">IF($C385&lt;=E$384,Inputs!$C$6,0)</f>
        <v>60000</v>
      </c>
      <c r="F385" s="25" t="n">
        <f aca="false">IF($C385&lt;=F$384,Inputs!$C$6,0)</f>
        <v>60000</v>
      </c>
      <c r="G385" s="25" t="n">
        <f aca="false">IF($C385&lt;=G$384,Inputs!$C$6,0)</f>
        <v>60000</v>
      </c>
      <c r="H385" s="25" t="n">
        <f aca="false">IF($C385&lt;=H$384,Inputs!$C$6,0)</f>
        <v>60000</v>
      </c>
      <c r="I385" s="25" t="n">
        <f aca="false">IF($C385&lt;=I$384,Inputs!$C$6,0)</f>
        <v>60000</v>
      </c>
      <c r="J385" s="25" t="n">
        <f aca="false">IF($C385&lt;=J$384,Inputs!$C$6,0)</f>
        <v>60000</v>
      </c>
      <c r="K385" s="25" t="n">
        <f aca="false">IF($C385&lt;=K$384,Inputs!$C$6,0)</f>
        <v>60000</v>
      </c>
      <c r="L385" s="25" t="n">
        <f aca="false">IF($C385&lt;=L$384,Inputs!$C$6,0)</f>
        <v>60000</v>
      </c>
      <c r="M385" s="25" t="n">
        <f aca="false">IF($C385&lt;=M$384,Inputs!$C$6,0)</f>
        <v>60000</v>
      </c>
      <c r="N385" s="25" t="n">
        <f aca="false">IF($C385&lt;=N$384,Inputs!$C$6,0)</f>
        <v>60000</v>
      </c>
    </row>
    <row r="386" customFormat="false" ht="15" hidden="false" customHeight="false" outlineLevel="0" collapsed="false">
      <c r="B386" s="9" t="s">
        <v>72</v>
      </c>
      <c r="D386" s="17" t="n">
        <f aca="false">IF($C385&lt;=D$384,IF(D$384-$C385+1&lt;=0,0,$C$377*INDEX(Inputs!$C$19:$C$24,MIN(D$384-$C385+1,6))),0)</f>
        <v>0.24</v>
      </c>
      <c r="E386" s="17" t="n">
        <f aca="false">IF($C385&lt;=E$384,IF(E$384-$C385+1&lt;=0,0,$C$377*INDEX(Inputs!$C$19:$C$24,MIN(E$384-$C385+1,6))),0)</f>
        <v>0.28</v>
      </c>
      <c r="F386" s="17" t="n">
        <f aca="false">IF($C385&lt;=F$384,IF(F$384-$C385+1&lt;=0,0,$C$377*INDEX(Inputs!$C$19:$C$24,MIN(F$384-$C385+1,6))),0)</f>
        <v>0.304</v>
      </c>
      <c r="G386" s="17" t="n">
        <f aca="false">IF($C385&lt;=G$384,IF(G$384-$C385+1&lt;=0,0,$C$377*INDEX(Inputs!$C$19:$C$24,MIN(G$384-$C385+1,6))),0)</f>
        <v>0.32</v>
      </c>
      <c r="H386" s="17" t="n">
        <f aca="false">IF($C385&lt;=H$384,IF(H$384-$C385+1&lt;=0,0,$C$377*INDEX(Inputs!$C$19:$C$24,MIN(H$384-$C385+1,6))),0)</f>
        <v>0.32</v>
      </c>
      <c r="I386" s="17" t="n">
        <f aca="false">IF($C385&lt;=I$384,IF(I$384-$C385+1&lt;=0,0,$C$377*INDEX(Inputs!$C$19:$C$24,MIN(I$384-$C385+1,6))),0)</f>
        <v>0.32</v>
      </c>
      <c r="J386" s="17" t="n">
        <f aca="false">IF($C385&lt;=J$384,IF(J$384-$C385+1&lt;=0,0,$C$377*INDEX(Inputs!$C$19:$C$24,MIN(J$384-$C385+1,6))),0)</f>
        <v>0.32</v>
      </c>
      <c r="K386" s="17" t="n">
        <f aca="false">IF($C385&lt;=K$384,IF(K$384-$C385+1&lt;=0,0,$C$377*INDEX(Inputs!$C$19:$C$24,MIN(K$384-$C385+1,6))),0)</f>
        <v>0.32</v>
      </c>
      <c r="L386" s="17" t="n">
        <f aca="false">IF($C385&lt;=L$384,IF(L$384-$C385+1&lt;=0,0,$C$377*INDEX(Inputs!$C$19:$C$24,MIN(L$384-$C385+1,6))),0)</f>
        <v>0.32</v>
      </c>
      <c r="M386" s="17" t="n">
        <f aca="false">IF($C385&lt;=M$384,IF(M$384-$C385+1&lt;=0,0,$C$377*INDEX(Inputs!$C$19:$C$24,MIN(M$384-$C385+1,6))),0)</f>
        <v>0.32</v>
      </c>
      <c r="N386" s="17" t="n">
        <f aca="false">IF($C385&lt;=N$384,IF(N$384-$C385+1&lt;=0,0,$C$377*INDEX(Inputs!$C$19:$C$24,MIN(N$384-$C385+1,6))),0)</f>
        <v>0.32</v>
      </c>
    </row>
    <row r="387" customFormat="false" ht="15" hidden="false" customHeight="false" outlineLevel="0" collapsed="false">
      <c r="B387" s="9" t="s">
        <v>73</v>
      </c>
      <c r="D387" s="25" t="n">
        <f aca="false">D385*D386</f>
        <v>14400</v>
      </c>
      <c r="E387" s="25" t="n">
        <f aca="false">E385*E386</f>
        <v>16800</v>
      </c>
      <c r="F387" s="25" t="n">
        <f aca="false">F385*F386</f>
        <v>18240</v>
      </c>
      <c r="G387" s="25" t="n">
        <f aca="false">G385*G386</f>
        <v>19200</v>
      </c>
      <c r="H387" s="25" t="n">
        <f aca="false">H385*H386</f>
        <v>19200</v>
      </c>
      <c r="I387" s="25" t="n">
        <f aca="false">I385*I386</f>
        <v>19200</v>
      </c>
      <c r="J387" s="25" t="n">
        <f aca="false">J385*J386</f>
        <v>19200</v>
      </c>
      <c r="K387" s="25" t="n">
        <f aca="false">K385*K386</f>
        <v>19200</v>
      </c>
      <c r="L387" s="25" t="n">
        <f aca="false">L385*L386</f>
        <v>19200</v>
      </c>
      <c r="M387" s="25" t="n">
        <f aca="false">M385*M386</f>
        <v>19200</v>
      </c>
      <c r="N387" s="25" t="n">
        <f aca="false">N385*N386</f>
        <v>19200</v>
      </c>
    </row>
    <row r="388" customFormat="false" ht="15" hidden="false" customHeight="false" outlineLevel="0" collapsed="false">
      <c r="B388" s="9" t="s">
        <v>74</v>
      </c>
      <c r="C388" s="24" t="n">
        <f aca="false">1</f>
        <v>1</v>
      </c>
      <c r="D388" s="25" t="n">
        <f aca="false">IF($C388&lt;=D$384,Inputs!$C$8,0)</f>
        <v>0</v>
      </c>
      <c r="E388" s="25" t="n">
        <f aca="false">IF($C388&lt;=E$384,Inputs!$C$8,0)</f>
        <v>20000</v>
      </c>
      <c r="F388" s="25" t="n">
        <f aca="false">IF($C388&lt;=F$384,Inputs!$C$8,0)</f>
        <v>20000</v>
      </c>
      <c r="G388" s="25" t="n">
        <f aca="false">IF($C388&lt;=G$384,Inputs!$C$8,0)</f>
        <v>20000</v>
      </c>
      <c r="H388" s="25" t="n">
        <f aca="false">IF($C388&lt;=H$384,Inputs!$C$8,0)</f>
        <v>20000</v>
      </c>
      <c r="I388" s="25" t="n">
        <f aca="false">IF($C388&lt;=I$384,Inputs!$C$8,0)</f>
        <v>20000</v>
      </c>
      <c r="J388" s="25" t="n">
        <f aca="false">IF($C388&lt;=J$384,Inputs!$C$8,0)</f>
        <v>20000</v>
      </c>
      <c r="K388" s="25" t="n">
        <f aca="false">IF($C388&lt;=K$384,Inputs!$C$8,0)</f>
        <v>20000</v>
      </c>
      <c r="L388" s="25" t="n">
        <f aca="false">IF($C388&lt;=L$384,Inputs!$C$8,0)</f>
        <v>20000</v>
      </c>
      <c r="M388" s="25" t="n">
        <f aca="false">IF($C388&lt;=M$384,Inputs!$C$8,0)</f>
        <v>20000</v>
      </c>
      <c r="N388" s="25" t="n">
        <f aca="false">IF($C388&lt;=N$384,Inputs!$C$8,0)</f>
        <v>20000</v>
      </c>
    </row>
    <row r="389" customFormat="false" ht="15" hidden="false" customHeight="false" outlineLevel="0" collapsed="false">
      <c r="B389" s="9" t="s">
        <v>75</v>
      </c>
      <c r="D389" s="17" t="n">
        <f aca="false">IF($C388&lt;=D$384,IF(D$384-$C388+1&lt;=0,0,$C$377*INDEX(Inputs!$C$19:$C$24,MIN(D$384-$C388+1,6))),0)</f>
        <v>0</v>
      </c>
      <c r="E389" s="17" t="n">
        <f aca="false">IF($C388&lt;=E$384,IF(E$384-$C388+1&lt;=0,0,$C$377*INDEX(Inputs!$C$19:$C$24,MIN(E$384-$C388+1,6))),0)</f>
        <v>0.096</v>
      </c>
      <c r="F389" s="17" t="n">
        <f aca="false">IF($C388&lt;=F$384,IF(F$384-$C388+1&lt;=0,0,$C$377*INDEX(Inputs!$C$19:$C$24,MIN(F$384-$C388+1,6))),0)</f>
        <v>0.176</v>
      </c>
      <c r="G389" s="17" t="n">
        <f aca="false">IF($C388&lt;=G$384,IF(G$384-$C388+1&lt;=0,0,$C$377*INDEX(Inputs!$C$19:$C$24,MIN(G$384-$C388+1,6))),0)</f>
        <v>0.24</v>
      </c>
      <c r="H389" s="17" t="n">
        <f aca="false">IF($C388&lt;=H$384,IF(H$384-$C388+1&lt;=0,0,$C$377*INDEX(Inputs!$C$19:$C$24,MIN(H$384-$C388+1,6))),0)</f>
        <v>0.28</v>
      </c>
      <c r="I389" s="17" t="n">
        <f aca="false">IF($C388&lt;=I$384,IF(I$384-$C388+1&lt;=0,0,$C$377*INDEX(Inputs!$C$19:$C$24,MIN(I$384-$C388+1,6))),0)</f>
        <v>0.304</v>
      </c>
      <c r="J389" s="17" t="n">
        <f aca="false">IF($C388&lt;=J$384,IF(J$384-$C388+1&lt;=0,0,$C$377*INDEX(Inputs!$C$19:$C$24,MIN(J$384-$C388+1,6))),0)</f>
        <v>0.32</v>
      </c>
      <c r="K389" s="17" t="n">
        <f aca="false">IF($C388&lt;=K$384,IF(K$384-$C388+1&lt;=0,0,$C$377*INDEX(Inputs!$C$19:$C$24,MIN(K$384-$C388+1,6))),0)</f>
        <v>0.32</v>
      </c>
      <c r="L389" s="17" t="n">
        <f aca="false">IF($C388&lt;=L$384,IF(L$384-$C388+1&lt;=0,0,$C$377*INDEX(Inputs!$C$19:$C$24,MIN(L$384-$C388+1,6))),0)</f>
        <v>0.32</v>
      </c>
      <c r="M389" s="17" t="n">
        <f aca="false">IF($C388&lt;=M$384,IF(M$384-$C388+1&lt;=0,0,$C$377*INDEX(Inputs!$C$19:$C$24,MIN(M$384-$C388+1,6))),0)</f>
        <v>0.32</v>
      </c>
      <c r="N389" s="17" t="n">
        <f aca="false">IF($C388&lt;=N$384,IF(N$384-$C388+1&lt;=0,0,$C$377*INDEX(Inputs!$C$19:$C$24,MIN(N$384-$C388+1,6))),0)</f>
        <v>0.32</v>
      </c>
    </row>
    <row r="390" customFormat="false" ht="15" hidden="false" customHeight="false" outlineLevel="0" collapsed="false">
      <c r="B390" s="9" t="s">
        <v>76</v>
      </c>
      <c r="D390" s="25" t="n">
        <f aca="false">D388*D389</f>
        <v>0</v>
      </c>
      <c r="E390" s="25" t="n">
        <f aca="false">E388*E389</f>
        <v>1920</v>
      </c>
      <c r="F390" s="25" t="n">
        <f aca="false">F388*F389</f>
        <v>3520</v>
      </c>
      <c r="G390" s="25" t="n">
        <f aca="false">G388*G389</f>
        <v>4800</v>
      </c>
      <c r="H390" s="25" t="n">
        <f aca="false">H388*H389</f>
        <v>5600</v>
      </c>
      <c r="I390" s="25" t="n">
        <f aca="false">I388*I389</f>
        <v>6080</v>
      </c>
      <c r="J390" s="25" t="n">
        <f aca="false">J388*J389</f>
        <v>6400</v>
      </c>
      <c r="K390" s="25" t="n">
        <f aca="false">K388*K389</f>
        <v>6400</v>
      </c>
      <c r="L390" s="25" t="n">
        <f aca="false">L388*L389</f>
        <v>6400</v>
      </c>
      <c r="M390" s="25" t="n">
        <f aca="false">M388*M389</f>
        <v>6400</v>
      </c>
      <c r="N390" s="25" t="n">
        <f aca="false">N388*N389</f>
        <v>6400</v>
      </c>
    </row>
    <row r="391" customFormat="false" ht="15" hidden="false" customHeight="false" outlineLevel="0" collapsed="false">
      <c r="B391" s="9" t="s">
        <v>77</v>
      </c>
      <c r="C391" s="24" t="n">
        <f aca="false">2</f>
        <v>2</v>
      </c>
      <c r="D391" s="25" t="n">
        <f aca="false">IF($C391&lt;=D$384,Inputs!$C$9,0)</f>
        <v>0</v>
      </c>
      <c r="E391" s="25" t="n">
        <f aca="false">IF($C391&lt;=E$384,Inputs!$C$9,0)</f>
        <v>0</v>
      </c>
      <c r="F391" s="25" t="n">
        <f aca="false">IF($C391&lt;=F$384,Inputs!$C$9,0)</f>
        <v>20000</v>
      </c>
      <c r="G391" s="25" t="n">
        <f aca="false">IF($C391&lt;=G$384,Inputs!$C$9,0)</f>
        <v>20000</v>
      </c>
      <c r="H391" s="25" t="n">
        <f aca="false">IF($C391&lt;=H$384,Inputs!$C$9,0)</f>
        <v>20000</v>
      </c>
      <c r="I391" s="25" t="n">
        <f aca="false">IF($C391&lt;=I$384,Inputs!$C$9,0)</f>
        <v>20000</v>
      </c>
      <c r="J391" s="25" t="n">
        <f aca="false">IF($C391&lt;=J$384,Inputs!$C$9,0)</f>
        <v>20000</v>
      </c>
      <c r="K391" s="25" t="n">
        <f aca="false">IF($C391&lt;=K$384,Inputs!$C$9,0)</f>
        <v>20000</v>
      </c>
      <c r="L391" s="25" t="n">
        <f aca="false">IF($C391&lt;=L$384,Inputs!$C$9,0)</f>
        <v>20000</v>
      </c>
      <c r="M391" s="25" t="n">
        <f aca="false">IF($C391&lt;=M$384,Inputs!$C$9,0)</f>
        <v>20000</v>
      </c>
      <c r="N391" s="25" t="n">
        <f aca="false">IF($C391&lt;=N$384,Inputs!$C$9,0)</f>
        <v>20000</v>
      </c>
    </row>
    <row r="392" customFormat="false" ht="15" hidden="false" customHeight="false" outlineLevel="0" collapsed="false">
      <c r="B392" s="9" t="s">
        <v>78</v>
      </c>
      <c r="D392" s="17" t="n">
        <f aca="false">IF($C391&lt;=D$384,IF(D$384-$C391+1&lt;=0,0,$C$377*INDEX(Inputs!$C$19:$C$24,MIN(D$384-$C391+1,6))),0)</f>
        <v>0</v>
      </c>
      <c r="E392" s="17" t="n">
        <f aca="false">IF($C391&lt;=E$384,IF(E$384-$C391+1&lt;=0,0,$C$377*INDEX(Inputs!$C$19:$C$24,MIN(E$384-$C391+1,6))),0)</f>
        <v>0</v>
      </c>
      <c r="F392" s="17" t="n">
        <f aca="false">IF($C391&lt;=F$384,IF(F$384-$C391+1&lt;=0,0,$C$377*INDEX(Inputs!$C$19:$C$24,MIN(F$384-$C391+1,6))),0)</f>
        <v>0.096</v>
      </c>
      <c r="G392" s="17" t="n">
        <f aca="false">IF($C391&lt;=G$384,IF(G$384-$C391+1&lt;=0,0,$C$377*INDEX(Inputs!$C$19:$C$24,MIN(G$384-$C391+1,6))),0)</f>
        <v>0.176</v>
      </c>
      <c r="H392" s="17" t="n">
        <f aca="false">IF($C391&lt;=H$384,IF(H$384-$C391+1&lt;=0,0,$C$377*INDEX(Inputs!$C$19:$C$24,MIN(H$384-$C391+1,6))),0)</f>
        <v>0.24</v>
      </c>
      <c r="I392" s="17" t="n">
        <f aca="false">IF($C391&lt;=I$384,IF(I$384-$C391+1&lt;=0,0,$C$377*INDEX(Inputs!$C$19:$C$24,MIN(I$384-$C391+1,6))),0)</f>
        <v>0.28</v>
      </c>
      <c r="J392" s="17" t="n">
        <f aca="false">IF($C391&lt;=J$384,IF(J$384-$C391+1&lt;=0,0,$C$377*INDEX(Inputs!$C$19:$C$24,MIN(J$384-$C391+1,6))),0)</f>
        <v>0.304</v>
      </c>
      <c r="K392" s="17" t="n">
        <f aca="false">IF($C391&lt;=K$384,IF(K$384-$C391+1&lt;=0,0,$C$377*INDEX(Inputs!$C$19:$C$24,MIN(K$384-$C391+1,6))),0)</f>
        <v>0.32</v>
      </c>
      <c r="L392" s="17" t="n">
        <f aca="false">IF($C391&lt;=L$384,IF(L$384-$C391+1&lt;=0,0,$C$377*INDEX(Inputs!$C$19:$C$24,MIN(L$384-$C391+1,6))),0)</f>
        <v>0.32</v>
      </c>
      <c r="M392" s="17" t="n">
        <f aca="false">IF($C391&lt;=M$384,IF(M$384-$C391+1&lt;=0,0,$C$377*INDEX(Inputs!$C$19:$C$24,MIN(M$384-$C391+1,6))),0)</f>
        <v>0.32</v>
      </c>
      <c r="N392" s="17" t="n">
        <f aca="false">IF($C391&lt;=N$384,IF(N$384-$C391+1&lt;=0,0,$C$377*INDEX(Inputs!$C$19:$C$24,MIN(N$384-$C391+1,6))),0)</f>
        <v>0.32</v>
      </c>
    </row>
    <row r="393" customFormat="false" ht="15" hidden="false" customHeight="false" outlineLevel="0" collapsed="false">
      <c r="B393" s="9" t="s">
        <v>79</v>
      </c>
      <c r="D393" s="25" t="n">
        <f aca="false">D391*D392</f>
        <v>0</v>
      </c>
      <c r="E393" s="25" t="n">
        <f aca="false">E391*E392</f>
        <v>0</v>
      </c>
      <c r="F393" s="25" t="n">
        <f aca="false">F391*F392</f>
        <v>1920</v>
      </c>
      <c r="G393" s="25" t="n">
        <f aca="false">G391*G392</f>
        <v>3520</v>
      </c>
      <c r="H393" s="25" t="n">
        <f aca="false">H391*H392</f>
        <v>4800</v>
      </c>
      <c r="I393" s="25" t="n">
        <f aca="false">I391*I392</f>
        <v>5600</v>
      </c>
      <c r="J393" s="25" t="n">
        <f aca="false">J391*J392</f>
        <v>6080</v>
      </c>
      <c r="K393" s="25" t="n">
        <f aca="false">K391*K392</f>
        <v>6400</v>
      </c>
      <c r="L393" s="25" t="n">
        <f aca="false">L391*L392</f>
        <v>6400</v>
      </c>
      <c r="M393" s="25" t="n">
        <f aca="false">M391*M392</f>
        <v>6400</v>
      </c>
      <c r="N393" s="25" t="n">
        <f aca="false">N391*N392</f>
        <v>6400</v>
      </c>
    </row>
    <row r="394" customFormat="false" ht="15" hidden="false" customHeight="false" outlineLevel="0" collapsed="false">
      <c r="B394" s="9" t="s">
        <v>80</v>
      </c>
      <c r="C394" s="24" t="n">
        <f aca="false">3</f>
        <v>3</v>
      </c>
      <c r="D394" s="25" t="n">
        <f aca="false">IF($C394&lt;=D$384,Inputs!$C$10,0)</f>
        <v>0</v>
      </c>
      <c r="E394" s="25" t="n">
        <f aca="false">IF($C394&lt;=E$384,Inputs!$C$10,0)</f>
        <v>0</v>
      </c>
      <c r="F394" s="25" t="n">
        <f aca="false">IF($C394&lt;=F$384,Inputs!$C$10,0)</f>
        <v>0</v>
      </c>
      <c r="G394" s="25" t="n">
        <f aca="false">IF($C394&lt;=G$384,Inputs!$C$10,0)</f>
        <v>20000</v>
      </c>
      <c r="H394" s="25" t="n">
        <f aca="false">IF($C394&lt;=H$384,Inputs!$C$10,0)</f>
        <v>20000</v>
      </c>
      <c r="I394" s="25" t="n">
        <f aca="false">IF($C394&lt;=I$384,Inputs!$C$10,0)</f>
        <v>20000</v>
      </c>
      <c r="J394" s="25" t="n">
        <f aca="false">IF($C394&lt;=J$384,Inputs!$C$10,0)</f>
        <v>20000</v>
      </c>
      <c r="K394" s="25" t="n">
        <f aca="false">IF($C394&lt;=K$384,Inputs!$C$10,0)</f>
        <v>20000</v>
      </c>
      <c r="L394" s="25" t="n">
        <f aca="false">IF($C394&lt;=L$384,Inputs!$C$10,0)</f>
        <v>20000</v>
      </c>
      <c r="M394" s="25" t="n">
        <f aca="false">IF($C394&lt;=M$384,Inputs!$C$10,0)</f>
        <v>20000</v>
      </c>
      <c r="N394" s="25" t="n">
        <f aca="false">IF($C394&lt;=N$384,Inputs!$C$10,0)</f>
        <v>20000</v>
      </c>
    </row>
    <row r="395" customFormat="false" ht="15" hidden="false" customHeight="false" outlineLevel="0" collapsed="false">
      <c r="B395" s="9" t="s">
        <v>81</v>
      </c>
      <c r="D395" s="17" t="n">
        <f aca="false">IF($C394&lt;=D$384,IF(D$384-$C394+1&lt;=0,0,$C$377*INDEX(Inputs!$C$19:$C$24,MIN(D$384-$C394+1,6))),0)</f>
        <v>0</v>
      </c>
      <c r="E395" s="17" t="n">
        <f aca="false">IF($C394&lt;=E$384,IF(E$384-$C394+1&lt;=0,0,$C$377*INDEX(Inputs!$C$19:$C$24,MIN(E$384-$C394+1,6))),0)</f>
        <v>0</v>
      </c>
      <c r="F395" s="17" t="n">
        <f aca="false">IF($C394&lt;=F$384,IF(F$384-$C394+1&lt;=0,0,$C$377*INDEX(Inputs!$C$19:$C$24,MIN(F$384-$C394+1,6))),0)</f>
        <v>0</v>
      </c>
      <c r="G395" s="17" t="n">
        <f aca="false">IF($C394&lt;=G$384,IF(G$384-$C394+1&lt;=0,0,$C$377*INDEX(Inputs!$C$19:$C$24,MIN(G$384-$C394+1,6))),0)</f>
        <v>0.096</v>
      </c>
      <c r="H395" s="17" t="n">
        <f aca="false">IF($C394&lt;=H$384,IF(H$384-$C394+1&lt;=0,0,$C$377*INDEX(Inputs!$C$19:$C$24,MIN(H$384-$C394+1,6))),0)</f>
        <v>0.176</v>
      </c>
      <c r="I395" s="17" t="n">
        <f aca="false">IF($C394&lt;=I$384,IF(I$384-$C394+1&lt;=0,0,$C$377*INDEX(Inputs!$C$19:$C$24,MIN(I$384-$C394+1,6))),0)</f>
        <v>0.24</v>
      </c>
      <c r="J395" s="17" t="n">
        <f aca="false">IF($C394&lt;=J$384,IF(J$384-$C394+1&lt;=0,0,$C$377*INDEX(Inputs!$C$19:$C$24,MIN(J$384-$C394+1,6))),0)</f>
        <v>0.28</v>
      </c>
      <c r="K395" s="17" t="n">
        <f aca="false">IF($C394&lt;=K$384,IF(K$384-$C394+1&lt;=0,0,$C$377*INDEX(Inputs!$C$19:$C$24,MIN(K$384-$C394+1,6))),0)</f>
        <v>0.304</v>
      </c>
      <c r="L395" s="17" t="n">
        <f aca="false">IF($C394&lt;=L$384,IF(L$384-$C394+1&lt;=0,0,$C$377*INDEX(Inputs!$C$19:$C$24,MIN(L$384-$C394+1,6))),0)</f>
        <v>0.32</v>
      </c>
      <c r="M395" s="17" t="n">
        <f aca="false">IF($C394&lt;=M$384,IF(M$384-$C394+1&lt;=0,0,$C$377*INDEX(Inputs!$C$19:$C$24,MIN(M$384-$C394+1,6))),0)</f>
        <v>0.32</v>
      </c>
      <c r="N395" s="17" t="n">
        <f aca="false">IF($C394&lt;=N$384,IF(N$384-$C394+1&lt;=0,0,$C$377*INDEX(Inputs!$C$19:$C$24,MIN(N$384-$C394+1,6))),0)</f>
        <v>0.32</v>
      </c>
    </row>
    <row r="396" customFormat="false" ht="15" hidden="false" customHeight="false" outlineLevel="0" collapsed="false">
      <c r="B396" s="9" t="s">
        <v>82</v>
      </c>
      <c r="D396" s="25" t="n">
        <f aca="false">D394*D395</f>
        <v>0</v>
      </c>
      <c r="E396" s="25" t="n">
        <f aca="false">E394*E395</f>
        <v>0</v>
      </c>
      <c r="F396" s="25" t="n">
        <f aca="false">F394*F395</f>
        <v>0</v>
      </c>
      <c r="G396" s="25" t="n">
        <f aca="false">G394*G395</f>
        <v>1920</v>
      </c>
      <c r="H396" s="25" t="n">
        <f aca="false">H394*H395</f>
        <v>3520</v>
      </c>
      <c r="I396" s="25" t="n">
        <f aca="false">I394*I395</f>
        <v>4800</v>
      </c>
      <c r="J396" s="25" t="n">
        <f aca="false">J394*J395</f>
        <v>5600</v>
      </c>
      <c r="K396" s="25" t="n">
        <f aca="false">K394*K395</f>
        <v>6080</v>
      </c>
      <c r="L396" s="25" t="n">
        <f aca="false">L394*L395</f>
        <v>6400</v>
      </c>
      <c r="M396" s="25" t="n">
        <f aca="false">M394*M395</f>
        <v>6400</v>
      </c>
      <c r="N396" s="25" t="n">
        <f aca="false">N394*N395</f>
        <v>6400</v>
      </c>
    </row>
    <row r="398" customFormat="false" ht="15" hidden="false" customHeight="false" outlineLevel="0" collapsed="false">
      <c r="B398" s="22" t="s">
        <v>83</v>
      </c>
      <c r="C398" s="23"/>
      <c r="D398" s="23" t="n">
        <v>0</v>
      </c>
      <c r="E398" s="23" t="n">
        <v>1</v>
      </c>
      <c r="F398" s="23" t="n">
        <v>2</v>
      </c>
      <c r="G398" s="23" t="n">
        <v>3</v>
      </c>
      <c r="H398" s="23" t="n">
        <v>4</v>
      </c>
      <c r="I398" s="23" t="n">
        <v>5</v>
      </c>
      <c r="J398" s="23" t="n">
        <v>6</v>
      </c>
      <c r="K398" s="23" t="n">
        <v>7</v>
      </c>
      <c r="L398" s="23" t="n">
        <v>8</v>
      </c>
      <c r="M398" s="23" t="n">
        <v>9</v>
      </c>
      <c r="N398" s="23" t="n">
        <v>10</v>
      </c>
    </row>
    <row r="399" customFormat="false" ht="15" hidden="false" customHeight="false" outlineLevel="0" collapsed="false">
      <c r="B399" s="9" t="s">
        <v>84</v>
      </c>
      <c r="D399" s="25" t="n">
        <f aca="false">D385+D388+D391+D394</f>
        <v>60000</v>
      </c>
      <c r="E399" s="25" t="n">
        <f aca="false">E385+E388+E391+E394</f>
        <v>80000</v>
      </c>
      <c r="F399" s="25" t="n">
        <f aca="false">F385+F388+F391+F394</f>
        <v>100000</v>
      </c>
      <c r="G399" s="25" t="n">
        <f aca="false">G385+G388+G391+G394</f>
        <v>120000</v>
      </c>
      <c r="H399" s="25" t="n">
        <f aca="false">H385+H388+H391+H394</f>
        <v>120000</v>
      </c>
      <c r="I399" s="25" t="n">
        <f aca="false">I385+I388+I391+I394</f>
        <v>120000</v>
      </c>
      <c r="J399" s="25" t="n">
        <f aca="false">J385+J388+J391+J394</f>
        <v>120000</v>
      </c>
      <c r="K399" s="25" t="n">
        <f aca="false">K385+K388+K391+K394</f>
        <v>120000</v>
      </c>
      <c r="L399" s="25" t="n">
        <f aca="false">L385+L388+L391+L394</f>
        <v>120000</v>
      </c>
      <c r="M399" s="25" t="n">
        <f aca="false">M385+M388+M391+M394</f>
        <v>120000</v>
      </c>
      <c r="N399" s="25" t="n">
        <f aca="false">N385+N388+N391+N394</f>
        <v>120000</v>
      </c>
    </row>
    <row r="400" customFormat="false" ht="15" hidden="false" customHeight="false" outlineLevel="0" collapsed="false">
      <c r="B400" s="9" t="s">
        <v>85</v>
      </c>
      <c r="D400" s="25" t="n">
        <f aca="false">D387+D390+D393+D396</f>
        <v>14400</v>
      </c>
      <c r="E400" s="25" t="n">
        <f aca="false">E387+E390+E393+E396</f>
        <v>18720</v>
      </c>
      <c r="F400" s="25" t="n">
        <f aca="false">F387+F390+F393+F396</f>
        <v>23680</v>
      </c>
      <c r="G400" s="25" t="n">
        <f aca="false">G387+G390+G393+G396</f>
        <v>29440</v>
      </c>
      <c r="H400" s="25" t="n">
        <f aca="false">H387+H390+H393+H396</f>
        <v>33120</v>
      </c>
      <c r="I400" s="25" t="n">
        <f aca="false">I387+I390+I393+I396</f>
        <v>35680</v>
      </c>
      <c r="J400" s="25" t="n">
        <f aca="false">J387+J390+J393+J396</f>
        <v>37280</v>
      </c>
      <c r="K400" s="25" t="n">
        <f aca="false">K387+K390+K393+K396</f>
        <v>38080</v>
      </c>
      <c r="L400" s="25" t="n">
        <f aca="false">L387+L390+L393+L396</f>
        <v>38400</v>
      </c>
      <c r="M400" s="25" t="n">
        <f aca="false">M387+M390+M393+M396</f>
        <v>38400</v>
      </c>
      <c r="N400" s="25" t="n">
        <f aca="false">N387+N390+N393+N396</f>
        <v>38400</v>
      </c>
    </row>
    <row r="401" customFormat="false" ht="15" hidden="false" customHeight="false" outlineLevel="0" collapsed="false">
      <c r="B401" s="9" t="s">
        <v>86</v>
      </c>
      <c r="E401" s="25" t="n">
        <f aca="false">E399-D399</f>
        <v>20000</v>
      </c>
      <c r="F401" s="25" t="n">
        <f aca="false">F399-E399</f>
        <v>20000</v>
      </c>
      <c r="G401" s="25" t="n">
        <f aca="false">G399-F399</f>
        <v>20000</v>
      </c>
      <c r="H401" s="25" t="n">
        <f aca="false">H399-G399</f>
        <v>0</v>
      </c>
      <c r="I401" s="25" t="n">
        <f aca="false">I399-H399</f>
        <v>0</v>
      </c>
      <c r="J401" s="25" t="n">
        <f aca="false">J399-I399</f>
        <v>0</v>
      </c>
      <c r="K401" s="25" t="n">
        <f aca="false">K399-J399</f>
        <v>0</v>
      </c>
      <c r="L401" s="25" t="n">
        <f aca="false">L399-K399</f>
        <v>0</v>
      </c>
      <c r="M401" s="25" t="n">
        <f aca="false">M399-L399</f>
        <v>0</v>
      </c>
      <c r="N401" s="25" t="n">
        <f aca="false">N399-M399</f>
        <v>0</v>
      </c>
    </row>
    <row r="402" customFormat="false" ht="15" hidden="false" customHeight="false" outlineLevel="0" collapsed="false">
      <c r="B402" s="9" t="s">
        <v>87</v>
      </c>
      <c r="E402" s="25" t="n">
        <f aca="false">(E399+D399)/2</f>
        <v>70000</v>
      </c>
      <c r="F402" s="25" t="n">
        <f aca="false">(F399+E399)/2</f>
        <v>90000</v>
      </c>
      <c r="G402" s="25" t="n">
        <f aca="false">(G399+F399)/2</f>
        <v>110000</v>
      </c>
      <c r="H402" s="25" t="n">
        <f aca="false">(H399+G399)/2</f>
        <v>120000</v>
      </c>
      <c r="I402" s="25" t="n">
        <f aca="false">(I399+H399)/2</f>
        <v>120000</v>
      </c>
      <c r="J402" s="25" t="n">
        <f aca="false">(J399+I399)/2</f>
        <v>120000</v>
      </c>
      <c r="K402" s="25" t="n">
        <f aca="false">(K399+J399)/2</f>
        <v>120000</v>
      </c>
      <c r="L402" s="25" t="n">
        <f aca="false">(L399+K399)/2</f>
        <v>120000</v>
      </c>
      <c r="M402" s="25" t="n">
        <f aca="false">(M399+L399)/2</f>
        <v>120000</v>
      </c>
      <c r="N402" s="25" t="n">
        <f aca="false">(N399+M399)/2</f>
        <v>120000</v>
      </c>
    </row>
    <row r="403" customFormat="false" ht="15" hidden="false" customHeight="false" outlineLevel="0" collapsed="false">
      <c r="B403" s="9" t="s">
        <v>88</v>
      </c>
      <c r="E403" s="25" t="n">
        <f aca="false">(E400+D400)/2</f>
        <v>16560</v>
      </c>
      <c r="F403" s="25" t="n">
        <f aca="false">(F400+E400)/2</f>
        <v>21200</v>
      </c>
      <c r="G403" s="25" t="n">
        <f aca="false">(G400+F400)/2</f>
        <v>26560</v>
      </c>
      <c r="H403" s="25" t="n">
        <f aca="false">(H400+G400)/2</f>
        <v>31280</v>
      </c>
      <c r="I403" s="25" t="n">
        <f aca="false">(I400+H400)/2</f>
        <v>34400</v>
      </c>
      <c r="J403" s="25" t="n">
        <f aca="false">(J400+I400)/2</f>
        <v>36480</v>
      </c>
      <c r="K403" s="25" t="n">
        <f aca="false">(K400+J400)/2</f>
        <v>37680</v>
      </c>
      <c r="L403" s="25" t="n">
        <f aca="false">(L400+K400)/2</f>
        <v>38240</v>
      </c>
      <c r="M403" s="25" t="n">
        <f aca="false">(M400+L400)/2</f>
        <v>38400</v>
      </c>
      <c r="N403" s="25" t="n">
        <f aca="false">(N400+M400)/2</f>
        <v>38400</v>
      </c>
    </row>
    <row r="404" customFormat="false" ht="15" hidden="false" customHeight="false" outlineLevel="0" collapsed="false">
      <c r="B404" s="9" t="s">
        <v>89</v>
      </c>
      <c r="E404" s="17" t="n">
        <f aca="false">E400/E399</f>
        <v>0.234</v>
      </c>
      <c r="F404" s="17" t="n">
        <f aca="false">F400/F399</f>
        <v>0.2368</v>
      </c>
      <c r="G404" s="17" t="n">
        <f aca="false">G400/G399</f>
        <v>0.245333333333333</v>
      </c>
      <c r="H404" s="17" t="n">
        <f aca="false">H400/H399</f>
        <v>0.276</v>
      </c>
      <c r="I404" s="17" t="n">
        <f aca="false">I400/I399</f>
        <v>0.297333333333333</v>
      </c>
      <c r="J404" s="17" t="n">
        <f aca="false">J400/J399</f>
        <v>0.310666666666667</v>
      </c>
      <c r="K404" s="17" t="n">
        <f aca="false">K400/K399</f>
        <v>0.317333333333333</v>
      </c>
      <c r="L404" s="17" t="n">
        <f aca="false">L400/L399</f>
        <v>0.32</v>
      </c>
      <c r="M404" s="17" t="n">
        <f aca="false">M400/M399</f>
        <v>0.32</v>
      </c>
      <c r="N404" s="17" t="n">
        <f aca="false">N400/N399</f>
        <v>0.32</v>
      </c>
    </row>
    <row r="405" customFormat="false" ht="15" hidden="false" customHeight="false" outlineLevel="0" collapsed="false">
      <c r="B405" s="9" t="s">
        <v>90</v>
      </c>
      <c r="E405" s="18" t="n">
        <f aca="false">$C$378*(1+Inputs!$C$26)^(E$384-1)</f>
        <v>70</v>
      </c>
      <c r="F405" s="18" t="n">
        <f aca="false">$C$378*(1+Inputs!$C$26)^(F$384-1)</f>
        <v>71.4</v>
      </c>
      <c r="G405" s="18" t="n">
        <f aca="false">$C$378*(1+Inputs!$C$26)^(G$384-1)</f>
        <v>72.828</v>
      </c>
      <c r="H405" s="18" t="n">
        <f aca="false">$C$378*(1+Inputs!$C$26)^(H$384-1)</f>
        <v>74.28456</v>
      </c>
      <c r="I405" s="18" t="n">
        <f aca="false">$C$378*(1+Inputs!$C$26)^(I$384-1)</f>
        <v>75.7702512</v>
      </c>
      <c r="J405" s="18" t="n">
        <f aca="false">$C$378*(1+Inputs!$C$26)^(J$384-1)</f>
        <v>77.285656224</v>
      </c>
      <c r="K405" s="18" t="n">
        <f aca="false">$C$378*(1+Inputs!$C$26)^(K$384-1)</f>
        <v>78.83136934848</v>
      </c>
      <c r="L405" s="18" t="n">
        <f aca="false">$C$378*(1+Inputs!$C$26)^(L$384-1)</f>
        <v>80.4079967354496</v>
      </c>
      <c r="M405" s="18" t="n">
        <f aca="false">$C$378*(1+Inputs!$C$26)^(M$384-1)</f>
        <v>82.0161566701586</v>
      </c>
      <c r="N405" s="18" t="n">
        <f aca="false">$C$378*(1+Inputs!$C$26)^(N$384-1)</f>
        <v>83.6564798035618</v>
      </c>
    </row>
    <row r="406" customFormat="false" ht="15" hidden="false" customHeight="false" outlineLevel="0" collapsed="false">
      <c r="B406" s="9" t="s">
        <v>91</v>
      </c>
      <c r="E406" s="18" t="n">
        <f aca="false">E403*E405*12/1000000</f>
        <v>13.9104</v>
      </c>
      <c r="F406" s="18" t="n">
        <f aca="false">F403*F405*12/1000000</f>
        <v>18.16416</v>
      </c>
      <c r="G406" s="18" t="n">
        <f aca="false">G403*G405*12/1000000</f>
        <v>23.21174016</v>
      </c>
      <c r="H406" s="18" t="n">
        <f aca="false">H403*H405*12/1000000</f>
        <v>27.8834524416</v>
      </c>
      <c r="I406" s="18" t="n">
        <f aca="false">I403*I405*12/1000000</f>
        <v>31.27795969536</v>
      </c>
      <c r="J406" s="18" t="n">
        <f aca="false">J403*J405*12/1000000</f>
        <v>33.8325688686182</v>
      </c>
      <c r="K406" s="18" t="n">
        <f aca="false">K403*K405*12/1000000</f>
        <v>35.6443919646087</v>
      </c>
      <c r="L406" s="18" t="n">
        <f aca="false">L403*L405*12/1000000</f>
        <v>36.8976215419631</v>
      </c>
      <c r="M406" s="18" t="n">
        <f aca="false">M403*M405*12/1000000</f>
        <v>37.7930449936091</v>
      </c>
      <c r="N406" s="18" t="n">
        <f aca="false">N403*N405*12/1000000</f>
        <v>38.5489058934813</v>
      </c>
    </row>
    <row r="407" customFormat="false" ht="15" hidden="false" customHeight="false" outlineLevel="0" collapsed="false">
      <c r="B407" s="9" t="s">
        <v>92</v>
      </c>
      <c r="E407" s="18" t="n">
        <f aca="false">E403*$C$379*(1+Inputs!$C$31)^(E$384-1)*12/1000000</f>
        <v>3.57696</v>
      </c>
      <c r="F407" s="18" t="n">
        <f aca="false">F403*$C$379*(1+Inputs!$C$31)^(F$384-1)*12/1000000</f>
        <v>4.69368</v>
      </c>
      <c r="G407" s="18" t="n">
        <f aca="false">G403*$C$379*(1+Inputs!$C$31)^(G$384-1)*12/1000000</f>
        <v>6.0273936</v>
      </c>
      <c r="H407" s="18" t="n">
        <f aca="false">H403*$C$379*(1+Inputs!$C$31)^(H$384-1)*12/1000000</f>
        <v>7.27598997</v>
      </c>
      <c r="I407" s="18" t="n">
        <f aca="false">I403*$C$379*(1+Inputs!$C$31)^(I$384-1)*12/1000000</f>
        <v>8.2017713025</v>
      </c>
      <c r="J407" s="18" t="n">
        <f aca="false">J403*$C$379*(1+Inputs!$C$31)^(J$384-1)*12/1000000</f>
        <v>8.91513466694999</v>
      </c>
      <c r="K407" s="18" t="n">
        <f aca="false">K403*$C$379*(1+Inputs!$C$31)^(K$384-1)*12/1000000</f>
        <v>9.43860556762453</v>
      </c>
      <c r="L407" s="18" t="n">
        <f aca="false">L403*$C$379*(1+Inputs!$C$31)^(L$384-1)*12/1000000</f>
        <v>9.81835413557885</v>
      </c>
      <c r="M407" s="18" t="n">
        <f aca="false">M403*$C$379*(1+Inputs!$C$31)^(M$384-1)*12/1000000</f>
        <v>10.1059209931063</v>
      </c>
      <c r="N407" s="18" t="n">
        <f aca="false">N403*$C$379*(1+Inputs!$C$31)^(N$384-1)*12/1000000</f>
        <v>10.3585690179339</v>
      </c>
    </row>
    <row r="408" customFormat="false" ht="15" hidden="false" customHeight="false" outlineLevel="0" collapsed="false">
      <c r="B408" s="9" t="s">
        <v>93</v>
      </c>
      <c r="E408" s="18" t="n">
        <f aca="false">E402*Inputs!$C$29*(1+Inputs!$C$31)^(E$384-1)*12/1000000</f>
        <v>2.52</v>
      </c>
      <c r="F408" s="18" t="n">
        <f aca="false">F402*Inputs!$C$29*(1+Inputs!$C$31)^(F$384-1)*12/1000000</f>
        <v>3.321</v>
      </c>
      <c r="G408" s="18" t="n">
        <f aca="false">G402*Inputs!$C$29*(1+Inputs!$C$31)^(G$384-1)*12/1000000</f>
        <v>4.160475</v>
      </c>
      <c r="H408" s="18" t="n">
        <f aca="false">H402*Inputs!$C$29*(1+Inputs!$C$31)^(H$384-1)*12/1000000</f>
        <v>4.6521675</v>
      </c>
      <c r="I408" s="18" t="n">
        <f aca="false">I402*Inputs!$C$29*(1+Inputs!$C$31)^(I$384-1)*12/1000000</f>
        <v>4.7684716875</v>
      </c>
      <c r="J408" s="18" t="n">
        <f aca="false">J402*Inputs!$C$29*(1+Inputs!$C$31)^(J$384-1)*12/1000000</f>
        <v>4.8876834796875</v>
      </c>
      <c r="K408" s="18" t="n">
        <f aca="false">K402*Inputs!$C$29*(1+Inputs!$C$31)^(K$384-1)*12/1000000</f>
        <v>5.00987556667969</v>
      </c>
      <c r="L408" s="18" t="n">
        <f aca="false">L402*Inputs!$C$29*(1+Inputs!$C$31)^(L$384-1)*12/1000000</f>
        <v>5.13512245584668</v>
      </c>
      <c r="M408" s="18" t="n">
        <f aca="false">M402*Inputs!$C$29*(1+Inputs!$C$31)^(M$384-1)*12/1000000</f>
        <v>5.26350051724284</v>
      </c>
      <c r="N408" s="18" t="n">
        <f aca="false">N402*Inputs!$C$29*(1+Inputs!$C$31)^(N$384-1)*12/1000000</f>
        <v>5.39508803017391</v>
      </c>
    </row>
    <row r="409" customFormat="false" ht="15" hidden="false" customHeight="false" outlineLevel="0" collapsed="false">
      <c r="B409" s="9" t="s">
        <v>94</v>
      </c>
      <c r="E409" s="18" t="n">
        <f aca="false">$C$380*(1+Inputs!$C$32)^(E$384-1)</f>
        <v>4</v>
      </c>
      <c r="F409" s="18" t="n">
        <f aca="false">$C$380*(1+Inputs!$C$32)^(F$384-1)</f>
        <v>4.12</v>
      </c>
      <c r="G409" s="18" t="n">
        <f aca="false">$C$380*(1+Inputs!$C$32)^(G$384-1)</f>
        <v>4.2436</v>
      </c>
      <c r="H409" s="18" t="n">
        <f aca="false">$C$380*(1+Inputs!$C$32)^(H$384-1)</f>
        <v>4.370908</v>
      </c>
      <c r="I409" s="18" t="n">
        <f aca="false">$C$380*(1+Inputs!$C$32)^(I$384-1)</f>
        <v>4.50203524</v>
      </c>
      <c r="J409" s="18" t="n">
        <f aca="false">$C$380*(1+Inputs!$C$32)^(J$384-1)</f>
        <v>4.6370962972</v>
      </c>
      <c r="K409" s="18" t="n">
        <f aca="false">$C$380*(1+Inputs!$C$32)^(K$384-1)</f>
        <v>4.776209186116</v>
      </c>
      <c r="L409" s="18" t="n">
        <f aca="false">$C$380*(1+Inputs!$C$32)^(L$384-1)</f>
        <v>4.91949546169948</v>
      </c>
      <c r="M409" s="18" t="n">
        <f aca="false">$C$380*(1+Inputs!$C$32)^(M$384-1)</f>
        <v>5.06708032555047</v>
      </c>
      <c r="N409" s="18" t="n">
        <f aca="false">$C$380*(1+Inputs!$C$32)^(N$384-1)</f>
        <v>5.21909273531698</v>
      </c>
    </row>
    <row r="410" customFormat="false" ht="15" hidden="false" customHeight="false" outlineLevel="0" collapsed="false">
      <c r="B410" s="26" t="s">
        <v>95</v>
      </c>
      <c r="E410" s="27" t="n">
        <f aca="false">E406-E407-E408-E409</f>
        <v>3.81344</v>
      </c>
      <c r="F410" s="27" t="n">
        <f aca="false">F406-F407-F408-F409</f>
        <v>6.02948</v>
      </c>
      <c r="G410" s="27" t="n">
        <f aca="false">G406-G407-G408-G409</f>
        <v>8.78027156000001</v>
      </c>
      <c r="H410" s="27" t="n">
        <f aca="false">H406-H407-H408-H409</f>
        <v>11.5843869716</v>
      </c>
      <c r="I410" s="27" t="n">
        <f aca="false">I406-I407-I408-I409</f>
        <v>13.80568146536</v>
      </c>
      <c r="J410" s="27" t="n">
        <f aca="false">J406-J407-J408-J409</f>
        <v>15.3926544247808</v>
      </c>
      <c r="K410" s="27" t="n">
        <f aca="false">K406-K407-K408-K409</f>
        <v>16.4197016441885</v>
      </c>
      <c r="L410" s="27" t="n">
        <f aca="false">L406-L407-L408-L409</f>
        <v>17.0246494888381</v>
      </c>
      <c r="M410" s="27" t="n">
        <f aca="false">M406-M407-M408-M409</f>
        <v>17.3565431577095</v>
      </c>
      <c r="N410" s="27" t="n">
        <f aca="false">N406-N407-N408-N409</f>
        <v>17.5761561100565</v>
      </c>
    </row>
    <row r="411" customFormat="false" ht="15" hidden="false" customHeight="false" outlineLevel="0" collapsed="false">
      <c r="B411" s="9" t="s">
        <v>96</v>
      </c>
      <c r="E411" s="25" t="n">
        <f aca="false">E400-D400</f>
        <v>4320</v>
      </c>
      <c r="F411" s="25" t="n">
        <f aca="false">F400-E400</f>
        <v>4960</v>
      </c>
      <c r="G411" s="25" t="n">
        <f aca="false">G400-F400</f>
        <v>5760</v>
      </c>
      <c r="H411" s="25" t="n">
        <f aca="false">H400-G400</f>
        <v>3680</v>
      </c>
      <c r="I411" s="25" t="n">
        <f aca="false">I400-H400</f>
        <v>2560</v>
      </c>
      <c r="J411" s="25" t="n">
        <f aca="false">J400-I400</f>
        <v>1600</v>
      </c>
      <c r="K411" s="25" t="n">
        <f aca="false">K400-J400</f>
        <v>800</v>
      </c>
      <c r="L411" s="25" t="n">
        <f aca="false">L400-K400</f>
        <v>320</v>
      </c>
      <c r="M411" s="25" t="n">
        <f aca="false">M400-L400</f>
        <v>0</v>
      </c>
      <c r="N411" s="25" t="n">
        <f aca="false">N400-M400</f>
        <v>0</v>
      </c>
    </row>
    <row r="412" customFormat="false" ht="15" hidden="false" customHeight="false" outlineLevel="0" collapsed="false">
      <c r="B412" s="9" t="s">
        <v>97</v>
      </c>
      <c r="E412" s="25" t="n">
        <f aca="false">E403*$C$381*12</f>
        <v>2583.36</v>
      </c>
      <c r="F412" s="25" t="n">
        <f aca="false">F403*$C$381*12</f>
        <v>3307.2</v>
      </c>
      <c r="G412" s="25" t="n">
        <f aca="false">G403*$C$381*12</f>
        <v>4143.36</v>
      </c>
      <c r="H412" s="25" t="n">
        <f aca="false">H403*$C$381*12</f>
        <v>4879.68</v>
      </c>
      <c r="I412" s="25" t="n">
        <f aca="false">I403*$C$381*12</f>
        <v>5366.4</v>
      </c>
      <c r="J412" s="25" t="n">
        <f aca="false">J403*$C$381*12</f>
        <v>5690.88</v>
      </c>
      <c r="K412" s="25" t="n">
        <f aca="false">K403*$C$381*12</f>
        <v>5878.08</v>
      </c>
      <c r="L412" s="25" t="n">
        <f aca="false">L403*$C$381*12</f>
        <v>5965.44</v>
      </c>
      <c r="M412" s="25" t="n">
        <f aca="false">M403*$C$381*12</f>
        <v>5990.4</v>
      </c>
      <c r="N412" s="25" t="n">
        <f aca="false">N403*$C$381*12</f>
        <v>5990.4</v>
      </c>
    </row>
    <row r="413" customFormat="false" ht="15" hidden="false" customHeight="false" outlineLevel="0" collapsed="false">
      <c r="B413" s="9" t="s">
        <v>98</v>
      </c>
      <c r="E413" s="25" t="n">
        <f aca="false">E411+E412</f>
        <v>6903.36</v>
      </c>
      <c r="F413" s="25" t="n">
        <f aca="false">F411+F412</f>
        <v>8267.2</v>
      </c>
      <c r="G413" s="25" t="n">
        <f aca="false">G411+G412</f>
        <v>9903.36</v>
      </c>
      <c r="H413" s="25" t="n">
        <f aca="false">H411+H412</f>
        <v>8559.68</v>
      </c>
      <c r="I413" s="25" t="n">
        <f aca="false">I411+I412</f>
        <v>7926.4</v>
      </c>
      <c r="J413" s="25" t="n">
        <f aca="false">J411+J412</f>
        <v>7290.88</v>
      </c>
      <c r="K413" s="25" t="n">
        <f aca="false">K411+K412</f>
        <v>6678.08</v>
      </c>
      <c r="L413" s="25" t="n">
        <f aca="false">L411+L412</f>
        <v>6285.44</v>
      </c>
      <c r="M413" s="25" t="n">
        <f aca="false">M411+M412</f>
        <v>5990.4</v>
      </c>
      <c r="N413" s="25" t="n">
        <f aca="false">N411+N412</f>
        <v>5990.4</v>
      </c>
    </row>
    <row r="414" customFormat="false" ht="15" hidden="false" customHeight="false" outlineLevel="0" collapsed="false">
      <c r="B414" s="9" t="s">
        <v>99</v>
      </c>
      <c r="E414" s="28" t="n">
        <f aca="false">(1+Inputs!$C$12)^(E$384-1)</f>
        <v>1</v>
      </c>
      <c r="F414" s="28" t="n">
        <f aca="false">(1+Inputs!$C$12)^(F$384-1)</f>
        <v>1.03</v>
      </c>
      <c r="G414" s="28" t="n">
        <f aca="false">(1+Inputs!$C$12)^(G$384-1)</f>
        <v>1.0609</v>
      </c>
      <c r="H414" s="28" t="n">
        <f aca="false">(1+Inputs!$C$12)^(H$384-1)</f>
        <v>1.092727</v>
      </c>
      <c r="I414" s="28" t="n">
        <f aca="false">(1+Inputs!$C$12)^(I$384-1)</f>
        <v>1.12550881</v>
      </c>
      <c r="J414" s="28" t="n">
        <f aca="false">(1+Inputs!$C$12)^(J$384-1)</f>
        <v>1.1592740743</v>
      </c>
      <c r="K414" s="28" t="n">
        <f aca="false">(1+Inputs!$C$12)^(K$384-1)</f>
        <v>1.194052296529</v>
      </c>
      <c r="L414" s="28" t="n">
        <f aca="false">(1+Inputs!$C$12)^(L$384-1)</f>
        <v>1.22987386542487</v>
      </c>
      <c r="M414" s="28" t="n">
        <f aca="false">(1+Inputs!$C$12)^(M$384-1)</f>
        <v>1.26677008138762</v>
      </c>
      <c r="N414" s="28" t="n">
        <f aca="false">(1+Inputs!$C$12)^(N$384-1)</f>
        <v>1.30477318382925</v>
      </c>
    </row>
    <row r="415" customFormat="false" ht="15" hidden="false" customHeight="false" outlineLevel="0" collapsed="false">
      <c r="B415" s="9" t="s">
        <v>100</v>
      </c>
      <c r="E415" s="18" t="n">
        <f aca="false">E401*$C$382*E414/1000000</f>
        <v>23</v>
      </c>
      <c r="F415" s="18" t="n">
        <f aca="false">F401*$C$382*F414/1000000</f>
        <v>23.69</v>
      </c>
      <c r="G415" s="18" t="n">
        <f aca="false">G401*$C$382*G414/1000000</f>
        <v>24.4007</v>
      </c>
      <c r="H415" s="18" t="n">
        <f aca="false">H401*$C$382*H414/1000000</f>
        <v>0</v>
      </c>
      <c r="I415" s="18" t="n">
        <f aca="false">I401*$C$382*I414/1000000</f>
        <v>0</v>
      </c>
      <c r="J415" s="18" t="n">
        <f aca="false">J401*$C$382*J414/1000000</f>
        <v>0</v>
      </c>
      <c r="K415" s="18" t="n">
        <f aca="false">K401*$C$382*K414/1000000</f>
        <v>0</v>
      </c>
      <c r="L415" s="18" t="n">
        <f aca="false">L401*$C$382*L414/1000000</f>
        <v>0</v>
      </c>
      <c r="M415" s="18" t="n">
        <f aca="false">M401*$C$382*M414/1000000</f>
        <v>0</v>
      </c>
      <c r="N415" s="18" t="n">
        <f aca="false">N401*$C$382*N414/1000000</f>
        <v>0</v>
      </c>
    </row>
    <row r="416" customFormat="false" ht="15" hidden="false" customHeight="false" outlineLevel="0" collapsed="false">
      <c r="B416" s="9" t="s">
        <v>101</v>
      </c>
      <c r="E416" s="18" t="n">
        <f aca="false">(MAX(E411,0)*Inputs!$C$13+E412*Inputs!$C$14)*E414/1000000</f>
        <v>3.540672</v>
      </c>
      <c r="F416" s="18" t="n">
        <f aca="false">(MAX(F411,0)*Inputs!$C$13+F412*Inputs!$C$14)*F414/1000000</f>
        <v>4.2574432</v>
      </c>
      <c r="G416" s="18" t="n">
        <f aca="false">(MAX(G411,0)*Inputs!$C$13+G412*Inputs!$C$14)*G414/1000000</f>
        <v>5.1566869248</v>
      </c>
      <c r="H416" s="18" t="n">
        <f aca="false">(MAX(H411,0)*Inputs!$C$13+H412*Inputs!$C$14)*H414/1000000</f>
        <v>3.881296369472</v>
      </c>
      <c r="I416" s="18" t="n">
        <f aca="false">(MAX(I411,0)*Inputs!$C$13+I412*Inputs!$C$14)*I414/1000000</f>
        <v>3.2248978831168</v>
      </c>
      <c r="J416" s="18" t="n">
        <f aca="false">(MAX(J411,0)*Inputs!$C$13+J412*Inputs!$C$14)*J414/1000000</f>
        <v>2.61784489200648</v>
      </c>
      <c r="K416" s="18" t="n">
        <f aca="false">(MAX(K411,0)*Inputs!$C$13+K412*Inputs!$C$14)*K414/1000000</f>
        <v>2.07241627069248</v>
      </c>
      <c r="L416" s="18" t="n">
        <f aca="false">(MAX(L411,0)*Inputs!$C$13+L412*Inputs!$C$14)*L414/1000000</f>
        <v>1.7428394962072</v>
      </c>
      <c r="M416" s="18" t="n">
        <f aca="false">(MAX(M411,0)*Inputs!$C$13+M412*Inputs!$C$14)*M414/1000000</f>
        <v>1.51769189910888</v>
      </c>
      <c r="N416" s="18" t="n">
        <f aca="false">(MAX(N411,0)*Inputs!$C$13+N412*Inputs!$C$14)*N414/1000000</f>
        <v>1.56322265608214</v>
      </c>
    </row>
    <row r="417" customFormat="false" ht="15" hidden="false" customHeight="false" outlineLevel="0" collapsed="false">
      <c r="B417" s="9" t="s">
        <v>102</v>
      </c>
      <c r="E417" s="18" t="n">
        <f aca="false">E399*Inputs!$C$15*E414/1000000</f>
        <v>1.2</v>
      </c>
      <c r="F417" s="18" t="n">
        <f aca="false">F399*Inputs!$C$15*F414/1000000</f>
        <v>1.545</v>
      </c>
      <c r="G417" s="18" t="n">
        <f aca="false">G399*Inputs!$C$15*G414/1000000</f>
        <v>1.90962</v>
      </c>
      <c r="H417" s="18" t="n">
        <f aca="false">H399*Inputs!$C$15*H414/1000000</f>
        <v>1.9669086</v>
      </c>
      <c r="I417" s="18" t="n">
        <f aca="false">I399*Inputs!$C$15*I414/1000000</f>
        <v>2.025915858</v>
      </c>
      <c r="J417" s="18" t="n">
        <f aca="false">J399*Inputs!$C$15*J414/1000000</f>
        <v>2.08669333374</v>
      </c>
      <c r="K417" s="18" t="n">
        <f aca="false">K399*Inputs!$C$15*K414/1000000</f>
        <v>2.1492941337522</v>
      </c>
      <c r="L417" s="18" t="n">
        <f aca="false">L399*Inputs!$C$15*L414/1000000</f>
        <v>2.21377295776477</v>
      </c>
      <c r="M417" s="18" t="n">
        <f aca="false">M399*Inputs!$C$15*M414/1000000</f>
        <v>2.28018614649771</v>
      </c>
      <c r="N417" s="18" t="n">
        <f aca="false">N399*Inputs!$C$15*N414/1000000</f>
        <v>2.34859173089264</v>
      </c>
    </row>
    <row r="418" customFormat="false" ht="15" hidden="false" customHeight="false" outlineLevel="0" collapsed="false">
      <c r="B418" s="26" t="s">
        <v>103</v>
      </c>
      <c r="E418" s="27" t="n">
        <f aca="false">E410-E415-E416-E417</f>
        <v>-23.927232</v>
      </c>
      <c r="F418" s="27" t="n">
        <f aca="false">F410-F415-F416-F417</f>
        <v>-23.4629632</v>
      </c>
      <c r="G418" s="27" t="n">
        <f aca="false">G410-G415-G416-G417</f>
        <v>-22.6867353648</v>
      </c>
      <c r="H418" s="27" t="n">
        <f aca="false">H410-H415-H416-H417</f>
        <v>5.73618200212801</v>
      </c>
      <c r="I418" s="27" t="n">
        <f aca="false">I410-I415-I416-I417</f>
        <v>8.55486772424321</v>
      </c>
      <c r="J418" s="27" t="n">
        <f aca="false">J410-J415-J416-J417</f>
        <v>10.6881161990343</v>
      </c>
      <c r="K418" s="27" t="n">
        <f aca="false">K410-K415-K416-K417</f>
        <v>12.1979912397438</v>
      </c>
      <c r="L418" s="27" t="n">
        <f aca="false">L410-L415-L416-L417</f>
        <v>13.0680370348662</v>
      </c>
      <c r="M418" s="27" t="n">
        <f aca="false">M410-M415-M416-M417</f>
        <v>13.5586651121029</v>
      </c>
      <c r="N418" s="27" t="n">
        <f aca="false">N410-N415-N416-N417</f>
        <v>13.6643417230817</v>
      </c>
    </row>
    <row r="419" customFormat="false" ht="15" hidden="false" customHeight="false" outlineLevel="0" collapsed="false">
      <c r="B419" s="9" t="s">
        <v>104</v>
      </c>
      <c r="C419" s="18" t="n">
        <f aca="false">Inputs!$C$42*(1+Inputs!$C$43)</f>
        <v>132.6</v>
      </c>
    </row>
    <row r="420" customFormat="false" ht="15" hidden="false" customHeight="false" outlineLevel="0" collapsed="false">
      <c r="B420" s="26" t="s">
        <v>105</v>
      </c>
      <c r="C420" s="27" t="n">
        <f aca="false">N410*$C$383*(1-Inputs!$C$45)</f>
        <v>207.750165220867</v>
      </c>
    </row>
    <row r="421" customFormat="false" ht="15" hidden="false" customHeight="false" outlineLevel="0" collapsed="false">
      <c r="B421" s="26" t="s">
        <v>106</v>
      </c>
      <c r="D421" s="27" t="n">
        <f aca="false">-$C$419</f>
        <v>-132.6</v>
      </c>
      <c r="E421" s="27" t="n">
        <f aca="false">E418</f>
        <v>-23.927232</v>
      </c>
      <c r="F421" s="27" t="n">
        <f aca="false">F418</f>
        <v>-23.4629632</v>
      </c>
      <c r="G421" s="27" t="n">
        <f aca="false">G418</f>
        <v>-22.6867353648</v>
      </c>
      <c r="H421" s="27" t="n">
        <f aca="false">H418</f>
        <v>5.73618200212801</v>
      </c>
      <c r="I421" s="27" t="n">
        <f aca="false">I418</f>
        <v>8.55486772424321</v>
      </c>
      <c r="J421" s="27" t="n">
        <f aca="false">J418</f>
        <v>10.6881161990343</v>
      </c>
      <c r="K421" s="27" t="n">
        <f aca="false">K418</f>
        <v>12.1979912397438</v>
      </c>
      <c r="L421" s="27" t="n">
        <f aca="false">L418</f>
        <v>13.0680370348662</v>
      </c>
      <c r="M421" s="27" t="n">
        <f aca="false">M418</f>
        <v>13.5586651121029</v>
      </c>
      <c r="N421" s="27" t="n">
        <f aca="false">N418+$C$420</f>
        <v>221.414506943949</v>
      </c>
    </row>
    <row r="423" customFormat="false" ht="15" hidden="false" customHeight="false" outlineLevel="0" collapsed="false">
      <c r="B423" s="26" t="s">
        <v>107</v>
      </c>
      <c r="C423" s="29" t="n">
        <f aca="false">IRR(D421:N421,0.08)</f>
        <v>0.0405133734967608</v>
      </c>
    </row>
    <row r="424" customFormat="false" ht="15" hidden="false" customHeight="false" outlineLevel="0" collapsed="false">
      <c r="B424" s="9" t="s">
        <v>108</v>
      </c>
      <c r="C424" s="30" t="n">
        <f aca="false">SUMIF(D421:N421,"&gt;0")/-SUMIF(D421:N421,"&lt;0")</f>
        <v>1.40725619566691</v>
      </c>
    </row>
    <row r="425" customFormat="false" ht="15" hidden="false" customHeight="false" outlineLevel="0" collapsed="false">
      <c r="B425" s="9" t="s">
        <v>109</v>
      </c>
      <c r="C425" s="18" t="n">
        <f aca="false">SUM(E415:N415)</f>
        <v>71.0907</v>
      </c>
    </row>
    <row r="426" customFormat="false" ht="15" hidden="false" customHeight="false" outlineLevel="0" collapsed="false">
      <c r="B426" s="9" t="s">
        <v>110</v>
      </c>
      <c r="C426" s="18" t="n">
        <f aca="false">N410</f>
        <v>17.5761561100565</v>
      </c>
    </row>
    <row r="427" customFormat="false" ht="15" hidden="false" customHeight="false" outlineLevel="0" collapsed="false">
      <c r="B427" s="9" t="s">
        <v>111</v>
      </c>
      <c r="C427" s="17" t="n">
        <f aca="false">N404</f>
        <v>0.32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158</v>
      </c>
    </row>
    <row r="3" customFormat="false" ht="15" hidden="false" customHeight="false" outlineLevel="0" collapsed="false">
      <c r="B3" s="6" t="s">
        <v>159</v>
      </c>
    </row>
    <row r="5" customFormat="false" ht="15" hidden="false" customHeight="false" outlineLevel="0" collapsed="false">
      <c r="B5" s="7" t="s">
        <v>160</v>
      </c>
      <c r="C5" s="8"/>
      <c r="D5" s="8"/>
      <c r="E5" s="8"/>
      <c r="F5" s="8"/>
      <c r="G5" s="8"/>
      <c r="H5" s="8"/>
      <c r="I5" s="8"/>
      <c r="J5" s="8"/>
      <c r="K5" s="8"/>
      <c r="L5" s="8"/>
      <c r="M5" s="8"/>
      <c r="N5" s="8"/>
    </row>
    <row r="6" customFormat="false" ht="15" hidden="false" customHeight="false" outlineLevel="0" collapsed="false">
      <c r="B6" s="26" t="s">
        <v>161</v>
      </c>
      <c r="C6" s="33" t="n">
        <v>0.393781267204268</v>
      </c>
      <c r="D6" s="6" t="s">
        <v>162</v>
      </c>
    </row>
    <row r="7" customFormat="false" ht="15" hidden="false" customHeight="false" outlineLevel="0" collapsed="false">
      <c r="B7" s="9" t="s">
        <v>50</v>
      </c>
      <c r="C7" s="17" t="n">
        <f aca="false">$C$6</f>
        <v>0.393781267204268</v>
      </c>
    </row>
    <row r="8" customFormat="false" ht="15" hidden="false" customHeight="false" outlineLevel="0" collapsed="false">
      <c r="B8" s="9" t="s">
        <v>64</v>
      </c>
      <c r="C8" s="18" t="n">
        <f aca="false">Inputs!$C$25</f>
        <v>70</v>
      </c>
    </row>
    <row r="9" customFormat="false" ht="15" hidden="false" customHeight="false" outlineLevel="0" collapsed="false">
      <c r="B9" s="9" t="s">
        <v>65</v>
      </c>
      <c r="C9" s="18" t="n">
        <f aca="false">Inputs!$C$28</f>
        <v>18</v>
      </c>
    </row>
    <row r="10" customFormat="false" ht="15" hidden="false" customHeight="false" outlineLevel="0" collapsed="false">
      <c r="B10" s="9" t="s">
        <v>66</v>
      </c>
      <c r="C10" s="18" t="n">
        <f aca="false">Inputs!$C$30</f>
        <v>4</v>
      </c>
    </row>
    <row r="11" customFormat="false" ht="15" hidden="false" customHeight="false" outlineLevel="0" collapsed="false">
      <c r="B11" s="9" t="s">
        <v>67</v>
      </c>
      <c r="C11" s="19" t="n">
        <f aca="false">Inputs!$C$27</f>
        <v>0.013</v>
      </c>
    </row>
    <row r="12" customFormat="false" ht="15" hidden="false" customHeight="false" outlineLevel="0" collapsed="false">
      <c r="B12" s="9" t="s">
        <v>68</v>
      </c>
      <c r="C12" s="20" t="n">
        <f aca="false">Inputs!$C$11</f>
        <v>1150</v>
      </c>
    </row>
    <row r="13" customFormat="false" ht="15" hidden="false" customHeight="false" outlineLevel="0" collapsed="false">
      <c r="B13" s="9" t="s">
        <v>57</v>
      </c>
      <c r="C13" s="21" t="n">
        <f aca="false">Inputs!$C$44</f>
        <v>14</v>
      </c>
    </row>
    <row r="14" customFormat="false" ht="15" hidden="false" customHeight="false" outlineLevel="0" collapsed="false">
      <c r="B14" s="22" t="s">
        <v>69</v>
      </c>
      <c r="C14" s="23" t="s">
        <v>70</v>
      </c>
      <c r="D14" s="23" t="n">
        <v>0</v>
      </c>
      <c r="E14" s="23" t="n">
        <v>1</v>
      </c>
      <c r="F14" s="23" t="n">
        <v>2</v>
      </c>
      <c r="G14" s="23" t="n">
        <v>3</v>
      </c>
      <c r="H14" s="23" t="n">
        <v>4</v>
      </c>
      <c r="I14" s="23" t="n">
        <v>5</v>
      </c>
      <c r="J14" s="23" t="n">
        <v>6</v>
      </c>
      <c r="K14" s="23" t="n">
        <v>7</v>
      </c>
      <c r="L14" s="23" t="n">
        <v>8</v>
      </c>
      <c r="M14" s="23" t="n">
        <v>9</v>
      </c>
      <c r="N14" s="23" t="n">
        <v>10</v>
      </c>
    </row>
    <row r="15" customFormat="false" ht="15" hidden="false" customHeight="false" outlineLevel="0" collapsed="false">
      <c r="B15" s="9" t="s">
        <v>71</v>
      </c>
      <c r="C15" s="24" t="n">
        <f aca="false">1-Inputs!$C$7</f>
        <v>-2</v>
      </c>
      <c r="D15" s="25" t="n">
        <f aca="false">IF($C15&lt;=D$14,Inputs!$C$6,0)</f>
        <v>60000</v>
      </c>
      <c r="E15" s="25" t="n">
        <f aca="false">IF($C15&lt;=E$14,Inputs!$C$6,0)</f>
        <v>60000</v>
      </c>
      <c r="F15" s="25" t="n">
        <f aca="false">IF($C15&lt;=F$14,Inputs!$C$6,0)</f>
        <v>60000</v>
      </c>
      <c r="G15" s="25" t="n">
        <f aca="false">IF($C15&lt;=G$14,Inputs!$C$6,0)</f>
        <v>60000</v>
      </c>
      <c r="H15" s="25" t="n">
        <f aca="false">IF($C15&lt;=H$14,Inputs!$C$6,0)</f>
        <v>60000</v>
      </c>
      <c r="I15" s="25" t="n">
        <f aca="false">IF($C15&lt;=I$14,Inputs!$C$6,0)</f>
        <v>60000</v>
      </c>
      <c r="J15" s="25" t="n">
        <f aca="false">IF($C15&lt;=J$14,Inputs!$C$6,0)</f>
        <v>60000</v>
      </c>
      <c r="K15" s="25" t="n">
        <f aca="false">IF($C15&lt;=K$14,Inputs!$C$6,0)</f>
        <v>60000</v>
      </c>
      <c r="L15" s="25" t="n">
        <f aca="false">IF($C15&lt;=L$14,Inputs!$C$6,0)</f>
        <v>60000</v>
      </c>
      <c r="M15" s="25" t="n">
        <f aca="false">IF($C15&lt;=M$14,Inputs!$C$6,0)</f>
        <v>60000</v>
      </c>
      <c r="N15" s="25" t="n">
        <f aca="false">IF($C15&lt;=N$14,Inputs!$C$6,0)</f>
        <v>60000</v>
      </c>
    </row>
    <row r="16" customFormat="false" ht="15" hidden="false" customHeight="false" outlineLevel="0" collapsed="false">
      <c r="B16" s="9" t="s">
        <v>72</v>
      </c>
      <c r="D16" s="17" t="n">
        <f aca="false">IF($C15&lt;=D$14,IF(D$14-$C15+1&lt;=0,0,$C$7*INDEX(Inputs!$C$19:$C$24,MIN(D$14-$C15+1,6))),0)</f>
        <v>0.295335950403201</v>
      </c>
      <c r="E16" s="17" t="n">
        <f aca="false">IF($C15&lt;=E$14,IF(E$14-$C15+1&lt;=0,0,$C$7*INDEX(Inputs!$C$19:$C$24,MIN(E$14-$C15+1,6))),0)</f>
        <v>0.344558608803734</v>
      </c>
      <c r="F16" s="17" t="n">
        <f aca="false">IF($C15&lt;=F$14,IF(F$14-$C15+1&lt;=0,0,$C$7*INDEX(Inputs!$C$19:$C$24,MIN(F$14-$C15+1,6))),0)</f>
        <v>0.374092203844054</v>
      </c>
      <c r="G16" s="17" t="n">
        <f aca="false">IF($C15&lt;=G$14,IF(G$14-$C15+1&lt;=0,0,$C$7*INDEX(Inputs!$C$19:$C$24,MIN(G$14-$C15+1,6))),0)</f>
        <v>0.393781267204268</v>
      </c>
      <c r="H16" s="17" t="n">
        <f aca="false">IF($C15&lt;=H$14,IF(H$14-$C15+1&lt;=0,0,$C$7*INDEX(Inputs!$C$19:$C$24,MIN(H$14-$C15+1,6))),0)</f>
        <v>0.393781267204268</v>
      </c>
      <c r="I16" s="17" t="n">
        <f aca="false">IF($C15&lt;=I$14,IF(I$14-$C15+1&lt;=0,0,$C$7*INDEX(Inputs!$C$19:$C$24,MIN(I$14-$C15+1,6))),0)</f>
        <v>0.393781267204268</v>
      </c>
      <c r="J16" s="17" t="n">
        <f aca="false">IF($C15&lt;=J$14,IF(J$14-$C15+1&lt;=0,0,$C$7*INDEX(Inputs!$C$19:$C$24,MIN(J$14-$C15+1,6))),0)</f>
        <v>0.393781267204268</v>
      </c>
      <c r="K16" s="17" t="n">
        <f aca="false">IF($C15&lt;=K$14,IF(K$14-$C15+1&lt;=0,0,$C$7*INDEX(Inputs!$C$19:$C$24,MIN(K$14-$C15+1,6))),0)</f>
        <v>0.393781267204268</v>
      </c>
      <c r="L16" s="17" t="n">
        <f aca="false">IF($C15&lt;=L$14,IF(L$14-$C15+1&lt;=0,0,$C$7*INDEX(Inputs!$C$19:$C$24,MIN(L$14-$C15+1,6))),0)</f>
        <v>0.393781267204268</v>
      </c>
      <c r="M16" s="17" t="n">
        <f aca="false">IF($C15&lt;=M$14,IF(M$14-$C15+1&lt;=0,0,$C$7*INDEX(Inputs!$C$19:$C$24,MIN(M$14-$C15+1,6))),0)</f>
        <v>0.393781267204268</v>
      </c>
      <c r="N16" s="17" t="n">
        <f aca="false">IF($C15&lt;=N$14,IF(N$14-$C15+1&lt;=0,0,$C$7*INDEX(Inputs!$C$19:$C$24,MIN(N$14-$C15+1,6))),0)</f>
        <v>0.393781267204268</v>
      </c>
    </row>
    <row r="17" customFormat="false" ht="15" hidden="false" customHeight="false" outlineLevel="0" collapsed="false">
      <c r="B17" s="9" t="s">
        <v>73</v>
      </c>
      <c r="D17" s="25" t="n">
        <f aca="false">D15*D16</f>
        <v>17720.157024192</v>
      </c>
      <c r="E17" s="25" t="n">
        <f aca="false">E15*E16</f>
        <v>20673.516528224</v>
      </c>
      <c r="F17" s="25" t="n">
        <f aca="false">F15*F16</f>
        <v>22445.5322306432</v>
      </c>
      <c r="G17" s="25" t="n">
        <f aca="false">G15*G16</f>
        <v>23626.8760322561</v>
      </c>
      <c r="H17" s="25" t="n">
        <f aca="false">H15*H16</f>
        <v>23626.8760322561</v>
      </c>
      <c r="I17" s="25" t="n">
        <f aca="false">I15*I16</f>
        <v>23626.8760322561</v>
      </c>
      <c r="J17" s="25" t="n">
        <f aca="false">J15*J16</f>
        <v>23626.8760322561</v>
      </c>
      <c r="K17" s="25" t="n">
        <f aca="false">K15*K16</f>
        <v>23626.8760322561</v>
      </c>
      <c r="L17" s="25" t="n">
        <f aca="false">L15*L16</f>
        <v>23626.8760322561</v>
      </c>
      <c r="M17" s="25" t="n">
        <f aca="false">M15*M16</f>
        <v>23626.8760322561</v>
      </c>
      <c r="N17" s="25" t="n">
        <f aca="false">N15*N16</f>
        <v>23626.8760322561</v>
      </c>
    </row>
    <row r="18" customFormat="false" ht="15" hidden="false" customHeight="false" outlineLevel="0" collapsed="false">
      <c r="B18" s="9" t="s">
        <v>74</v>
      </c>
      <c r="C18" s="24" t="n">
        <f aca="false">1</f>
        <v>1</v>
      </c>
      <c r="D18" s="25" t="n">
        <f aca="false">IF($C18&lt;=D$14,Inputs!$C$8,0)</f>
        <v>0</v>
      </c>
      <c r="E18" s="25" t="n">
        <f aca="false">IF($C18&lt;=E$14,Inputs!$C$8,0)</f>
        <v>20000</v>
      </c>
      <c r="F18" s="25" t="n">
        <f aca="false">IF($C18&lt;=F$14,Inputs!$C$8,0)</f>
        <v>20000</v>
      </c>
      <c r="G18" s="25" t="n">
        <f aca="false">IF($C18&lt;=G$14,Inputs!$C$8,0)</f>
        <v>20000</v>
      </c>
      <c r="H18" s="25" t="n">
        <f aca="false">IF($C18&lt;=H$14,Inputs!$C$8,0)</f>
        <v>20000</v>
      </c>
      <c r="I18" s="25" t="n">
        <f aca="false">IF($C18&lt;=I$14,Inputs!$C$8,0)</f>
        <v>20000</v>
      </c>
      <c r="J18" s="25" t="n">
        <f aca="false">IF($C18&lt;=J$14,Inputs!$C$8,0)</f>
        <v>20000</v>
      </c>
      <c r="K18" s="25" t="n">
        <f aca="false">IF($C18&lt;=K$14,Inputs!$C$8,0)</f>
        <v>20000</v>
      </c>
      <c r="L18" s="25" t="n">
        <f aca="false">IF($C18&lt;=L$14,Inputs!$C$8,0)</f>
        <v>20000</v>
      </c>
      <c r="M18" s="25" t="n">
        <f aca="false">IF($C18&lt;=M$14,Inputs!$C$8,0)</f>
        <v>20000</v>
      </c>
      <c r="N18" s="25" t="n">
        <f aca="false">IF($C18&lt;=N$14,Inputs!$C$8,0)</f>
        <v>20000</v>
      </c>
    </row>
    <row r="19" customFormat="false" ht="15" hidden="false" customHeight="false" outlineLevel="0" collapsed="false">
      <c r="B19" s="9" t="s">
        <v>75</v>
      </c>
      <c r="D19" s="17" t="n">
        <f aca="false">IF($C18&lt;=D$14,IF(D$14-$C18+1&lt;=0,0,$C$7*INDEX(Inputs!$C$19:$C$24,MIN(D$14-$C18+1,6))),0)</f>
        <v>0</v>
      </c>
      <c r="E19" s="17" t="n">
        <f aca="false">IF($C18&lt;=E$14,IF(E$14-$C18+1&lt;=0,0,$C$7*INDEX(Inputs!$C$19:$C$24,MIN(E$14-$C18+1,6))),0)</f>
        <v>0.11813438016128</v>
      </c>
      <c r="F19" s="17" t="n">
        <f aca="false">IF($C18&lt;=F$14,IF(F$14-$C18+1&lt;=0,0,$C$7*INDEX(Inputs!$C$19:$C$24,MIN(F$14-$C18+1,6))),0)</f>
        <v>0.216579696962347</v>
      </c>
      <c r="G19" s="17" t="n">
        <f aca="false">IF($C18&lt;=G$14,IF(G$14-$C18+1&lt;=0,0,$C$7*INDEX(Inputs!$C$19:$C$24,MIN(G$14-$C18+1,6))),0)</f>
        <v>0.295335950403201</v>
      </c>
      <c r="H19" s="17" t="n">
        <f aca="false">IF($C18&lt;=H$14,IF(H$14-$C18+1&lt;=0,0,$C$7*INDEX(Inputs!$C$19:$C$24,MIN(H$14-$C18+1,6))),0)</f>
        <v>0.344558608803734</v>
      </c>
      <c r="I19" s="17" t="n">
        <f aca="false">IF($C18&lt;=I$14,IF(I$14-$C18+1&lt;=0,0,$C$7*INDEX(Inputs!$C$19:$C$24,MIN(I$14-$C18+1,6))),0)</f>
        <v>0.374092203844054</v>
      </c>
      <c r="J19" s="17" t="n">
        <f aca="false">IF($C18&lt;=J$14,IF(J$14-$C18+1&lt;=0,0,$C$7*INDEX(Inputs!$C$19:$C$24,MIN(J$14-$C18+1,6))),0)</f>
        <v>0.393781267204268</v>
      </c>
      <c r="K19" s="17" t="n">
        <f aca="false">IF($C18&lt;=K$14,IF(K$14-$C18+1&lt;=0,0,$C$7*INDEX(Inputs!$C$19:$C$24,MIN(K$14-$C18+1,6))),0)</f>
        <v>0.393781267204268</v>
      </c>
      <c r="L19" s="17" t="n">
        <f aca="false">IF($C18&lt;=L$14,IF(L$14-$C18+1&lt;=0,0,$C$7*INDEX(Inputs!$C$19:$C$24,MIN(L$14-$C18+1,6))),0)</f>
        <v>0.393781267204268</v>
      </c>
      <c r="M19" s="17" t="n">
        <f aca="false">IF($C18&lt;=M$14,IF(M$14-$C18+1&lt;=0,0,$C$7*INDEX(Inputs!$C$19:$C$24,MIN(M$14-$C18+1,6))),0)</f>
        <v>0.393781267204268</v>
      </c>
      <c r="N19" s="17" t="n">
        <f aca="false">IF($C18&lt;=N$14,IF(N$14-$C18+1&lt;=0,0,$C$7*INDEX(Inputs!$C$19:$C$24,MIN(N$14-$C18+1,6))),0)</f>
        <v>0.393781267204268</v>
      </c>
    </row>
    <row r="20" customFormat="false" ht="15" hidden="false" customHeight="false" outlineLevel="0" collapsed="false">
      <c r="B20" s="9" t="s">
        <v>76</v>
      </c>
      <c r="D20" s="25" t="n">
        <f aca="false">D18*D19</f>
        <v>0</v>
      </c>
      <c r="E20" s="25" t="n">
        <f aca="false">E18*E19</f>
        <v>2362.6876032256</v>
      </c>
      <c r="F20" s="25" t="n">
        <f aca="false">F18*F19</f>
        <v>4331.59393924694</v>
      </c>
      <c r="G20" s="25" t="n">
        <f aca="false">G18*G19</f>
        <v>5906.71900806401</v>
      </c>
      <c r="H20" s="25" t="n">
        <f aca="false">H18*H19</f>
        <v>6891.17217607468</v>
      </c>
      <c r="I20" s="25" t="n">
        <f aca="false">I18*I19</f>
        <v>7481.84407688108</v>
      </c>
      <c r="J20" s="25" t="n">
        <f aca="false">J18*J19</f>
        <v>7875.62534408535</v>
      </c>
      <c r="K20" s="25" t="n">
        <f aca="false">K18*K19</f>
        <v>7875.62534408535</v>
      </c>
      <c r="L20" s="25" t="n">
        <f aca="false">L18*L19</f>
        <v>7875.62534408535</v>
      </c>
      <c r="M20" s="25" t="n">
        <f aca="false">M18*M19</f>
        <v>7875.62534408535</v>
      </c>
      <c r="N20" s="25" t="n">
        <f aca="false">N18*N19</f>
        <v>7875.62534408535</v>
      </c>
    </row>
    <row r="21" customFormat="false" ht="15" hidden="false" customHeight="false" outlineLevel="0" collapsed="false">
      <c r="B21" s="9" t="s">
        <v>77</v>
      </c>
      <c r="C21" s="24" t="n">
        <f aca="false">2</f>
        <v>2</v>
      </c>
      <c r="D21" s="25" t="n">
        <f aca="false">IF($C21&lt;=D$14,Inputs!$C$9,0)</f>
        <v>0</v>
      </c>
      <c r="E21" s="25" t="n">
        <f aca="false">IF($C21&lt;=E$14,Inputs!$C$9,0)</f>
        <v>0</v>
      </c>
      <c r="F21" s="25" t="n">
        <f aca="false">IF($C21&lt;=F$14,Inputs!$C$9,0)</f>
        <v>20000</v>
      </c>
      <c r="G21" s="25" t="n">
        <f aca="false">IF($C21&lt;=G$14,Inputs!$C$9,0)</f>
        <v>20000</v>
      </c>
      <c r="H21" s="25" t="n">
        <f aca="false">IF($C21&lt;=H$14,Inputs!$C$9,0)</f>
        <v>20000</v>
      </c>
      <c r="I21" s="25" t="n">
        <f aca="false">IF($C21&lt;=I$14,Inputs!$C$9,0)</f>
        <v>20000</v>
      </c>
      <c r="J21" s="25" t="n">
        <f aca="false">IF($C21&lt;=J$14,Inputs!$C$9,0)</f>
        <v>20000</v>
      </c>
      <c r="K21" s="25" t="n">
        <f aca="false">IF($C21&lt;=K$14,Inputs!$C$9,0)</f>
        <v>20000</v>
      </c>
      <c r="L21" s="25" t="n">
        <f aca="false">IF($C21&lt;=L$14,Inputs!$C$9,0)</f>
        <v>20000</v>
      </c>
      <c r="M21" s="25" t="n">
        <f aca="false">IF($C21&lt;=M$14,Inputs!$C$9,0)</f>
        <v>20000</v>
      </c>
      <c r="N21" s="25" t="n">
        <f aca="false">IF($C21&lt;=N$14,Inputs!$C$9,0)</f>
        <v>20000</v>
      </c>
    </row>
    <row r="22" customFormat="false" ht="15" hidden="false" customHeight="false" outlineLevel="0" collapsed="false">
      <c r="B22" s="9" t="s">
        <v>78</v>
      </c>
      <c r="D22" s="17" t="n">
        <f aca="false">IF($C21&lt;=D$14,IF(D$14-$C21+1&lt;=0,0,$C$7*INDEX(Inputs!$C$19:$C$24,MIN(D$14-$C21+1,6))),0)</f>
        <v>0</v>
      </c>
      <c r="E22" s="17" t="n">
        <f aca="false">IF($C21&lt;=E$14,IF(E$14-$C21+1&lt;=0,0,$C$7*INDEX(Inputs!$C$19:$C$24,MIN(E$14-$C21+1,6))),0)</f>
        <v>0</v>
      </c>
      <c r="F22" s="17" t="n">
        <f aca="false">IF($C21&lt;=F$14,IF(F$14-$C21+1&lt;=0,0,$C$7*INDEX(Inputs!$C$19:$C$24,MIN(F$14-$C21+1,6))),0)</f>
        <v>0.11813438016128</v>
      </c>
      <c r="G22" s="17" t="n">
        <f aca="false">IF($C21&lt;=G$14,IF(G$14-$C21+1&lt;=0,0,$C$7*INDEX(Inputs!$C$19:$C$24,MIN(G$14-$C21+1,6))),0)</f>
        <v>0.216579696962347</v>
      </c>
      <c r="H22" s="17" t="n">
        <f aca="false">IF($C21&lt;=H$14,IF(H$14-$C21+1&lt;=0,0,$C$7*INDEX(Inputs!$C$19:$C$24,MIN(H$14-$C21+1,6))),0)</f>
        <v>0.295335950403201</v>
      </c>
      <c r="I22" s="17" t="n">
        <f aca="false">IF($C21&lt;=I$14,IF(I$14-$C21+1&lt;=0,0,$C$7*INDEX(Inputs!$C$19:$C$24,MIN(I$14-$C21+1,6))),0)</f>
        <v>0.344558608803734</v>
      </c>
      <c r="J22" s="17" t="n">
        <f aca="false">IF($C21&lt;=J$14,IF(J$14-$C21+1&lt;=0,0,$C$7*INDEX(Inputs!$C$19:$C$24,MIN(J$14-$C21+1,6))),0)</f>
        <v>0.374092203844054</v>
      </c>
      <c r="K22" s="17" t="n">
        <f aca="false">IF($C21&lt;=K$14,IF(K$14-$C21+1&lt;=0,0,$C$7*INDEX(Inputs!$C$19:$C$24,MIN(K$14-$C21+1,6))),0)</f>
        <v>0.393781267204268</v>
      </c>
      <c r="L22" s="17" t="n">
        <f aca="false">IF($C21&lt;=L$14,IF(L$14-$C21+1&lt;=0,0,$C$7*INDEX(Inputs!$C$19:$C$24,MIN(L$14-$C21+1,6))),0)</f>
        <v>0.393781267204268</v>
      </c>
      <c r="M22" s="17" t="n">
        <f aca="false">IF($C21&lt;=M$14,IF(M$14-$C21+1&lt;=0,0,$C$7*INDEX(Inputs!$C$19:$C$24,MIN(M$14-$C21+1,6))),0)</f>
        <v>0.393781267204268</v>
      </c>
      <c r="N22" s="17" t="n">
        <f aca="false">IF($C21&lt;=N$14,IF(N$14-$C21+1&lt;=0,0,$C$7*INDEX(Inputs!$C$19:$C$24,MIN(N$14-$C21+1,6))),0)</f>
        <v>0.393781267204268</v>
      </c>
    </row>
    <row r="23" customFormat="false" ht="15" hidden="false" customHeight="false" outlineLevel="0" collapsed="false">
      <c r="B23" s="9" t="s">
        <v>79</v>
      </c>
      <c r="D23" s="25" t="n">
        <f aca="false">D21*D22</f>
        <v>0</v>
      </c>
      <c r="E23" s="25" t="n">
        <f aca="false">E21*E22</f>
        <v>0</v>
      </c>
      <c r="F23" s="25" t="n">
        <f aca="false">F21*F22</f>
        <v>2362.6876032256</v>
      </c>
      <c r="G23" s="25" t="n">
        <f aca="false">G21*G22</f>
        <v>4331.59393924694</v>
      </c>
      <c r="H23" s="25" t="n">
        <f aca="false">H21*H22</f>
        <v>5906.71900806401</v>
      </c>
      <c r="I23" s="25" t="n">
        <f aca="false">I21*I22</f>
        <v>6891.17217607468</v>
      </c>
      <c r="J23" s="25" t="n">
        <f aca="false">J21*J22</f>
        <v>7481.84407688108</v>
      </c>
      <c r="K23" s="25" t="n">
        <f aca="false">K21*K22</f>
        <v>7875.62534408535</v>
      </c>
      <c r="L23" s="25" t="n">
        <f aca="false">L21*L22</f>
        <v>7875.62534408535</v>
      </c>
      <c r="M23" s="25" t="n">
        <f aca="false">M21*M22</f>
        <v>7875.62534408535</v>
      </c>
      <c r="N23" s="25" t="n">
        <f aca="false">N21*N22</f>
        <v>7875.62534408535</v>
      </c>
    </row>
    <row r="24" customFormat="false" ht="15" hidden="false" customHeight="false" outlineLevel="0" collapsed="false">
      <c r="B24" s="9" t="s">
        <v>80</v>
      </c>
      <c r="C24" s="24" t="n">
        <f aca="false">3</f>
        <v>3</v>
      </c>
      <c r="D24" s="25" t="n">
        <f aca="false">IF($C24&lt;=D$14,Inputs!$C$10,0)</f>
        <v>0</v>
      </c>
      <c r="E24" s="25" t="n">
        <f aca="false">IF($C24&lt;=E$14,Inputs!$C$10,0)</f>
        <v>0</v>
      </c>
      <c r="F24" s="25" t="n">
        <f aca="false">IF($C24&lt;=F$14,Inputs!$C$10,0)</f>
        <v>0</v>
      </c>
      <c r="G24" s="25" t="n">
        <f aca="false">IF($C24&lt;=G$14,Inputs!$C$10,0)</f>
        <v>20000</v>
      </c>
      <c r="H24" s="25" t="n">
        <f aca="false">IF($C24&lt;=H$14,Inputs!$C$10,0)</f>
        <v>20000</v>
      </c>
      <c r="I24" s="25" t="n">
        <f aca="false">IF($C24&lt;=I$14,Inputs!$C$10,0)</f>
        <v>20000</v>
      </c>
      <c r="J24" s="25" t="n">
        <f aca="false">IF($C24&lt;=J$14,Inputs!$C$10,0)</f>
        <v>20000</v>
      </c>
      <c r="K24" s="25" t="n">
        <f aca="false">IF($C24&lt;=K$14,Inputs!$C$10,0)</f>
        <v>20000</v>
      </c>
      <c r="L24" s="25" t="n">
        <f aca="false">IF($C24&lt;=L$14,Inputs!$C$10,0)</f>
        <v>20000</v>
      </c>
      <c r="M24" s="25" t="n">
        <f aca="false">IF($C24&lt;=M$14,Inputs!$C$10,0)</f>
        <v>20000</v>
      </c>
      <c r="N24" s="25" t="n">
        <f aca="false">IF($C24&lt;=N$14,Inputs!$C$10,0)</f>
        <v>20000</v>
      </c>
    </row>
    <row r="25" customFormat="false" ht="15" hidden="false" customHeight="false" outlineLevel="0" collapsed="false">
      <c r="B25" s="9" t="s">
        <v>81</v>
      </c>
      <c r="D25" s="17" t="n">
        <f aca="false">IF($C24&lt;=D$14,IF(D$14-$C24+1&lt;=0,0,$C$7*INDEX(Inputs!$C$19:$C$24,MIN(D$14-$C24+1,6))),0)</f>
        <v>0</v>
      </c>
      <c r="E25" s="17" t="n">
        <f aca="false">IF($C24&lt;=E$14,IF(E$14-$C24+1&lt;=0,0,$C$7*INDEX(Inputs!$C$19:$C$24,MIN(E$14-$C24+1,6))),0)</f>
        <v>0</v>
      </c>
      <c r="F25" s="17" t="n">
        <f aca="false">IF($C24&lt;=F$14,IF(F$14-$C24+1&lt;=0,0,$C$7*INDEX(Inputs!$C$19:$C$24,MIN(F$14-$C24+1,6))),0)</f>
        <v>0</v>
      </c>
      <c r="G25" s="17" t="n">
        <f aca="false">IF($C24&lt;=G$14,IF(G$14-$C24+1&lt;=0,0,$C$7*INDEX(Inputs!$C$19:$C$24,MIN(G$14-$C24+1,6))),0)</f>
        <v>0.11813438016128</v>
      </c>
      <c r="H25" s="17" t="n">
        <f aca="false">IF($C24&lt;=H$14,IF(H$14-$C24+1&lt;=0,0,$C$7*INDEX(Inputs!$C$19:$C$24,MIN(H$14-$C24+1,6))),0)</f>
        <v>0.216579696962347</v>
      </c>
      <c r="I25" s="17" t="n">
        <f aca="false">IF($C24&lt;=I$14,IF(I$14-$C24+1&lt;=0,0,$C$7*INDEX(Inputs!$C$19:$C$24,MIN(I$14-$C24+1,6))),0)</f>
        <v>0.295335950403201</v>
      </c>
      <c r="J25" s="17" t="n">
        <f aca="false">IF($C24&lt;=J$14,IF(J$14-$C24+1&lt;=0,0,$C$7*INDEX(Inputs!$C$19:$C$24,MIN(J$14-$C24+1,6))),0)</f>
        <v>0.344558608803734</v>
      </c>
      <c r="K25" s="17" t="n">
        <f aca="false">IF($C24&lt;=K$14,IF(K$14-$C24+1&lt;=0,0,$C$7*INDEX(Inputs!$C$19:$C$24,MIN(K$14-$C24+1,6))),0)</f>
        <v>0.374092203844054</v>
      </c>
      <c r="L25" s="17" t="n">
        <f aca="false">IF($C24&lt;=L$14,IF(L$14-$C24+1&lt;=0,0,$C$7*INDEX(Inputs!$C$19:$C$24,MIN(L$14-$C24+1,6))),0)</f>
        <v>0.393781267204268</v>
      </c>
      <c r="M25" s="17" t="n">
        <f aca="false">IF($C24&lt;=M$14,IF(M$14-$C24+1&lt;=0,0,$C$7*INDEX(Inputs!$C$19:$C$24,MIN(M$14-$C24+1,6))),0)</f>
        <v>0.393781267204268</v>
      </c>
      <c r="N25" s="17" t="n">
        <f aca="false">IF($C24&lt;=N$14,IF(N$14-$C24+1&lt;=0,0,$C$7*INDEX(Inputs!$C$19:$C$24,MIN(N$14-$C24+1,6))),0)</f>
        <v>0.393781267204268</v>
      </c>
    </row>
    <row r="26" customFormat="false" ht="15" hidden="false" customHeight="false" outlineLevel="0" collapsed="false">
      <c r="B26" s="9" t="s">
        <v>82</v>
      </c>
      <c r="D26" s="25" t="n">
        <f aca="false">D24*D25</f>
        <v>0</v>
      </c>
      <c r="E26" s="25" t="n">
        <f aca="false">E24*E25</f>
        <v>0</v>
      </c>
      <c r="F26" s="25" t="n">
        <f aca="false">F24*F25</f>
        <v>0</v>
      </c>
      <c r="G26" s="25" t="n">
        <f aca="false">G24*G25</f>
        <v>2362.6876032256</v>
      </c>
      <c r="H26" s="25" t="n">
        <f aca="false">H24*H25</f>
        <v>4331.59393924694</v>
      </c>
      <c r="I26" s="25" t="n">
        <f aca="false">I24*I25</f>
        <v>5906.71900806401</v>
      </c>
      <c r="J26" s="25" t="n">
        <f aca="false">J24*J25</f>
        <v>6891.17217607468</v>
      </c>
      <c r="K26" s="25" t="n">
        <f aca="false">K24*K25</f>
        <v>7481.84407688108</v>
      </c>
      <c r="L26" s="25" t="n">
        <f aca="false">L24*L25</f>
        <v>7875.62534408535</v>
      </c>
      <c r="M26" s="25" t="n">
        <f aca="false">M24*M25</f>
        <v>7875.62534408535</v>
      </c>
      <c r="N26" s="25" t="n">
        <f aca="false">N24*N25</f>
        <v>7875.62534408535</v>
      </c>
    </row>
    <row r="28" customFormat="false" ht="15" hidden="false" customHeight="false" outlineLevel="0" collapsed="false">
      <c r="B28" s="22" t="s">
        <v>83</v>
      </c>
      <c r="C28" s="23"/>
      <c r="D28" s="23" t="n">
        <v>0</v>
      </c>
      <c r="E28" s="23" t="n">
        <v>1</v>
      </c>
      <c r="F28" s="23" t="n">
        <v>2</v>
      </c>
      <c r="G28" s="23" t="n">
        <v>3</v>
      </c>
      <c r="H28" s="23" t="n">
        <v>4</v>
      </c>
      <c r="I28" s="23" t="n">
        <v>5</v>
      </c>
      <c r="J28" s="23" t="n">
        <v>6</v>
      </c>
      <c r="K28" s="23" t="n">
        <v>7</v>
      </c>
      <c r="L28" s="23" t="n">
        <v>8</v>
      </c>
      <c r="M28" s="23" t="n">
        <v>9</v>
      </c>
      <c r="N28" s="23" t="n">
        <v>10</v>
      </c>
    </row>
    <row r="29" customFormat="false" ht="15" hidden="false" customHeight="false" outlineLevel="0" collapsed="false">
      <c r="B29" s="9" t="s">
        <v>84</v>
      </c>
      <c r="D29" s="25" t="n">
        <f aca="false">D15+D18+D21+D24</f>
        <v>60000</v>
      </c>
      <c r="E29" s="25" t="n">
        <f aca="false">E15+E18+E21+E24</f>
        <v>80000</v>
      </c>
      <c r="F29" s="25" t="n">
        <f aca="false">F15+F18+F21+F24</f>
        <v>100000</v>
      </c>
      <c r="G29" s="25" t="n">
        <f aca="false">G15+G18+G21+G24</f>
        <v>120000</v>
      </c>
      <c r="H29" s="25" t="n">
        <f aca="false">H15+H18+H21+H24</f>
        <v>120000</v>
      </c>
      <c r="I29" s="25" t="n">
        <f aca="false">I15+I18+I21+I24</f>
        <v>120000</v>
      </c>
      <c r="J29" s="25" t="n">
        <f aca="false">J15+J18+J21+J24</f>
        <v>120000</v>
      </c>
      <c r="K29" s="25" t="n">
        <f aca="false">K15+K18+K21+K24</f>
        <v>120000</v>
      </c>
      <c r="L29" s="25" t="n">
        <f aca="false">L15+L18+L21+L24</f>
        <v>120000</v>
      </c>
      <c r="M29" s="25" t="n">
        <f aca="false">M15+M18+M21+M24</f>
        <v>120000</v>
      </c>
      <c r="N29" s="25" t="n">
        <f aca="false">N15+N18+N21+N24</f>
        <v>120000</v>
      </c>
    </row>
    <row r="30" customFormat="false" ht="15" hidden="false" customHeight="false" outlineLevel="0" collapsed="false">
      <c r="B30" s="9" t="s">
        <v>85</v>
      </c>
      <c r="D30" s="25" t="n">
        <f aca="false">D17+D20+D23+D26</f>
        <v>17720.157024192</v>
      </c>
      <c r="E30" s="25" t="n">
        <f aca="false">E17+E20+E23+E26</f>
        <v>23036.2041314497</v>
      </c>
      <c r="F30" s="25" t="n">
        <f aca="false">F17+F20+F23+F26</f>
        <v>29139.8137731158</v>
      </c>
      <c r="G30" s="25" t="n">
        <f aca="false">G17+G20+G23+G26</f>
        <v>36227.8765827926</v>
      </c>
      <c r="H30" s="25" t="n">
        <f aca="false">H17+H20+H23+H26</f>
        <v>40756.3611556417</v>
      </c>
      <c r="I30" s="25" t="n">
        <f aca="false">I17+I20+I23+I26</f>
        <v>43906.6112932758</v>
      </c>
      <c r="J30" s="25" t="n">
        <f aca="false">J17+J20+J23+J26</f>
        <v>45875.5176292972</v>
      </c>
      <c r="K30" s="25" t="n">
        <f aca="false">K17+K20+K23+K26</f>
        <v>46859.9707973078</v>
      </c>
      <c r="L30" s="25" t="n">
        <f aca="false">L17+L20+L23+L26</f>
        <v>47253.7520645121</v>
      </c>
      <c r="M30" s="25" t="n">
        <f aca="false">M17+M20+M23+M26</f>
        <v>47253.7520645121</v>
      </c>
      <c r="N30" s="25" t="n">
        <f aca="false">N17+N20+N23+N26</f>
        <v>47253.7520645121</v>
      </c>
    </row>
    <row r="31" customFormat="false" ht="15" hidden="false" customHeight="false" outlineLevel="0" collapsed="false">
      <c r="B31" s="9" t="s">
        <v>86</v>
      </c>
      <c r="E31" s="25" t="n">
        <f aca="false">E29-D29</f>
        <v>20000</v>
      </c>
      <c r="F31" s="25" t="n">
        <f aca="false">F29-E29</f>
        <v>20000</v>
      </c>
      <c r="G31" s="25" t="n">
        <f aca="false">G29-F29</f>
        <v>20000</v>
      </c>
      <c r="H31" s="25" t="n">
        <f aca="false">H29-G29</f>
        <v>0</v>
      </c>
      <c r="I31" s="25" t="n">
        <f aca="false">I29-H29</f>
        <v>0</v>
      </c>
      <c r="J31" s="25" t="n">
        <f aca="false">J29-I29</f>
        <v>0</v>
      </c>
      <c r="K31" s="25" t="n">
        <f aca="false">K29-J29</f>
        <v>0</v>
      </c>
      <c r="L31" s="25" t="n">
        <f aca="false">L29-K29</f>
        <v>0</v>
      </c>
      <c r="M31" s="25" t="n">
        <f aca="false">M29-L29</f>
        <v>0</v>
      </c>
      <c r="N31" s="25" t="n">
        <f aca="false">N29-M29</f>
        <v>0</v>
      </c>
    </row>
    <row r="32" customFormat="false" ht="15" hidden="false" customHeight="false" outlineLevel="0" collapsed="false">
      <c r="B32" s="9" t="s">
        <v>87</v>
      </c>
      <c r="E32" s="25" t="n">
        <f aca="false">(E29+D29)/2</f>
        <v>70000</v>
      </c>
      <c r="F32" s="25" t="n">
        <f aca="false">(F29+E29)/2</f>
        <v>90000</v>
      </c>
      <c r="G32" s="25" t="n">
        <f aca="false">(G29+F29)/2</f>
        <v>110000</v>
      </c>
      <c r="H32" s="25" t="n">
        <f aca="false">(H29+G29)/2</f>
        <v>120000</v>
      </c>
      <c r="I32" s="25" t="n">
        <f aca="false">(I29+H29)/2</f>
        <v>120000</v>
      </c>
      <c r="J32" s="25" t="n">
        <f aca="false">(J29+I29)/2</f>
        <v>120000</v>
      </c>
      <c r="K32" s="25" t="n">
        <f aca="false">(K29+J29)/2</f>
        <v>120000</v>
      </c>
      <c r="L32" s="25" t="n">
        <f aca="false">(L29+K29)/2</f>
        <v>120000</v>
      </c>
      <c r="M32" s="25" t="n">
        <f aca="false">(M29+L29)/2</f>
        <v>120000</v>
      </c>
      <c r="N32" s="25" t="n">
        <f aca="false">(N29+M29)/2</f>
        <v>120000</v>
      </c>
    </row>
    <row r="33" customFormat="false" ht="15" hidden="false" customHeight="false" outlineLevel="0" collapsed="false">
      <c r="B33" s="9" t="s">
        <v>88</v>
      </c>
      <c r="E33" s="25" t="n">
        <f aca="false">(E30+D30)/2</f>
        <v>20378.1805778208</v>
      </c>
      <c r="F33" s="25" t="n">
        <f aca="false">(F30+E30)/2</f>
        <v>26088.0089522827</v>
      </c>
      <c r="G33" s="25" t="n">
        <f aca="false">(G30+F30)/2</f>
        <v>32683.8451779542</v>
      </c>
      <c r="H33" s="25" t="n">
        <f aca="false">(H30+G30)/2</f>
        <v>38492.1188692172</v>
      </c>
      <c r="I33" s="25" t="n">
        <f aca="false">(I30+H30)/2</f>
        <v>42331.4862244588</v>
      </c>
      <c r="J33" s="25" t="n">
        <f aca="false">(J30+I30)/2</f>
        <v>44891.0644612865</v>
      </c>
      <c r="K33" s="25" t="n">
        <f aca="false">(K30+J30)/2</f>
        <v>46367.7442133025</v>
      </c>
      <c r="L33" s="25" t="n">
        <f aca="false">(L30+K30)/2</f>
        <v>47056.86143091</v>
      </c>
      <c r="M33" s="25" t="n">
        <f aca="false">(M30+L30)/2</f>
        <v>47253.7520645121</v>
      </c>
      <c r="N33" s="25" t="n">
        <f aca="false">(N30+M30)/2</f>
        <v>47253.7520645121</v>
      </c>
    </row>
    <row r="34" customFormat="false" ht="15" hidden="false" customHeight="false" outlineLevel="0" collapsed="false">
      <c r="B34" s="9" t="s">
        <v>89</v>
      </c>
      <c r="E34" s="17" t="n">
        <f aca="false">E30/E29</f>
        <v>0.287952551643121</v>
      </c>
      <c r="F34" s="17" t="n">
        <f aca="false">F30/F29</f>
        <v>0.291398137731158</v>
      </c>
      <c r="G34" s="17" t="n">
        <f aca="false">G30/G29</f>
        <v>0.301898971523272</v>
      </c>
      <c r="H34" s="17" t="n">
        <f aca="false">H30/H29</f>
        <v>0.339636342963681</v>
      </c>
      <c r="I34" s="17" t="n">
        <f aca="false">I30/I29</f>
        <v>0.365888427443965</v>
      </c>
      <c r="J34" s="17" t="n">
        <f aca="false">J30/J29</f>
        <v>0.382295980244143</v>
      </c>
      <c r="K34" s="17" t="n">
        <f aca="false">K30/K29</f>
        <v>0.390499756644232</v>
      </c>
      <c r="L34" s="17" t="n">
        <f aca="false">L30/L29</f>
        <v>0.393781267204268</v>
      </c>
      <c r="M34" s="17" t="n">
        <f aca="false">M30/M29</f>
        <v>0.393781267204268</v>
      </c>
      <c r="N34" s="17" t="n">
        <f aca="false">N30/N29</f>
        <v>0.393781267204268</v>
      </c>
    </row>
    <row r="35" customFormat="false" ht="15" hidden="false" customHeight="false" outlineLevel="0" collapsed="false">
      <c r="B35" s="9" t="s">
        <v>90</v>
      </c>
      <c r="E35" s="18" t="n">
        <f aca="false">$C$8*(1+Inputs!$C$26)^(E$14-1)</f>
        <v>70</v>
      </c>
      <c r="F35" s="18" t="n">
        <f aca="false">$C$8*(1+Inputs!$C$26)^(F$14-1)</f>
        <v>71.4</v>
      </c>
      <c r="G35" s="18" t="n">
        <f aca="false">$C$8*(1+Inputs!$C$26)^(G$14-1)</f>
        <v>72.828</v>
      </c>
      <c r="H35" s="18" t="n">
        <f aca="false">$C$8*(1+Inputs!$C$26)^(H$14-1)</f>
        <v>74.28456</v>
      </c>
      <c r="I35" s="18" t="n">
        <f aca="false">$C$8*(1+Inputs!$C$26)^(I$14-1)</f>
        <v>75.7702512</v>
      </c>
      <c r="J35" s="18" t="n">
        <f aca="false">$C$8*(1+Inputs!$C$26)^(J$14-1)</f>
        <v>77.285656224</v>
      </c>
      <c r="K35" s="18" t="n">
        <f aca="false">$C$8*(1+Inputs!$C$26)^(K$14-1)</f>
        <v>78.83136934848</v>
      </c>
      <c r="L35" s="18" t="n">
        <f aca="false">$C$8*(1+Inputs!$C$26)^(L$14-1)</f>
        <v>80.4079967354496</v>
      </c>
      <c r="M35" s="18" t="n">
        <f aca="false">$C$8*(1+Inputs!$C$26)^(M$14-1)</f>
        <v>82.0161566701586</v>
      </c>
      <c r="N35" s="18" t="n">
        <f aca="false">$C$8*(1+Inputs!$C$26)^(N$14-1)</f>
        <v>83.6564798035618</v>
      </c>
    </row>
    <row r="36" customFormat="false" ht="15" hidden="false" customHeight="false" outlineLevel="0" collapsed="false">
      <c r="B36" s="9" t="s">
        <v>91</v>
      </c>
      <c r="E36" s="18" t="n">
        <f aca="false">E33*E35*12/1000000</f>
        <v>17.1176716853695</v>
      </c>
      <c r="F36" s="18" t="n">
        <f aca="false">F33*F35*12/1000000</f>
        <v>22.3522060703158</v>
      </c>
      <c r="G36" s="18" t="n">
        <f aca="false">G33*G35*12/1000000</f>
        <v>28.5635889194406</v>
      </c>
      <c r="H36" s="18" t="n">
        <f aca="false">H33*H35*12/1000000</f>
        <v>34.3124413640099</v>
      </c>
      <c r="I36" s="18" t="n">
        <f aca="false">I33*I35*12/1000000</f>
        <v>38.489608138759</v>
      </c>
      <c r="J36" s="18" t="n">
        <f aca="false">J33*J35*12/1000000</f>
        <v>41.6332245058129</v>
      </c>
      <c r="K36" s="18" t="n">
        <f aca="false">K33*K35*12/1000000</f>
        <v>43.8627932392164</v>
      </c>
      <c r="L36" s="18" t="n">
        <f aca="false">L33*L35*12/1000000</f>
        <v>45.4049755238054</v>
      </c>
      <c r="M36" s="18" t="n">
        <f aca="false">M33*M35*12/1000000</f>
        <v>46.5068535909103</v>
      </c>
      <c r="N36" s="18" t="n">
        <f aca="false">N33*N35*12/1000000</f>
        <v>47.4369906627285</v>
      </c>
    </row>
    <row r="37" customFormat="false" ht="15" hidden="false" customHeight="false" outlineLevel="0" collapsed="false">
      <c r="B37" s="9" t="s">
        <v>92</v>
      </c>
      <c r="E37" s="18" t="n">
        <f aca="false">E33*$C$9*(1+Inputs!$C$31)^(E$14-1)*12/1000000</f>
        <v>4.4016870048093</v>
      </c>
      <c r="F37" s="18" t="n">
        <f aca="false">F33*$C$9*(1+Inputs!$C$31)^(F$14-1)*12/1000000</f>
        <v>5.77588518203539</v>
      </c>
      <c r="G37" s="18" t="n">
        <f aca="false">G33*$C$9*(1+Inputs!$C$31)^(G$14-1)*12/1000000</f>
        <v>7.41710840545904</v>
      </c>
      <c r="H37" s="18" t="n">
        <f aca="false">H33*$C$9*(1+Inputs!$C$31)^(H$14-1)*12/1000000</f>
        <v>8.95358922047543</v>
      </c>
      <c r="I37" s="18" t="n">
        <f aca="false">I33*$C$9*(1+Inputs!$C$31)^(I$14-1)*12/1000000</f>
        <v>10.0928246775564</v>
      </c>
      <c r="J37" s="18" t="n">
        <f aca="false">J33*$C$9*(1+Inputs!$C$31)^(J$14-1)*12/1000000</f>
        <v>10.9706657076508</v>
      </c>
      <c r="K37" s="18" t="n">
        <f aca="false">K33*$C$9*(1+Inputs!$C$31)^(K$14-1)*12/1000000</f>
        <v>11.6148314408139</v>
      </c>
      <c r="L37" s="18" t="n">
        <f aca="false">L33*$C$9*(1+Inputs!$C$31)^(L$14-1)*12/1000000</f>
        <v>12.0821372917766</v>
      </c>
      <c r="M37" s="18" t="n">
        <f aca="false">M33*$C$9*(1+Inputs!$C$31)^(M$14-1)*12/1000000</f>
        <v>12.4360074216612</v>
      </c>
      <c r="N37" s="18" t="n">
        <f aca="false">N33*$C$9*(1+Inputs!$C$31)^(N$14-1)*12/1000000</f>
        <v>12.7469076072028</v>
      </c>
    </row>
    <row r="38" customFormat="false" ht="15" hidden="false" customHeight="false" outlineLevel="0" collapsed="false">
      <c r="B38" s="9" t="s">
        <v>93</v>
      </c>
      <c r="E38" s="18" t="n">
        <f aca="false">E32*Inputs!$C$29*(1+Inputs!$C$31)^(E$14-1)*12/1000000</f>
        <v>2.52</v>
      </c>
      <c r="F38" s="18" t="n">
        <f aca="false">F32*Inputs!$C$29*(1+Inputs!$C$31)^(F$14-1)*12/1000000</f>
        <v>3.321</v>
      </c>
      <c r="G38" s="18" t="n">
        <f aca="false">G32*Inputs!$C$29*(1+Inputs!$C$31)^(G$14-1)*12/1000000</f>
        <v>4.160475</v>
      </c>
      <c r="H38" s="18" t="n">
        <f aca="false">H32*Inputs!$C$29*(1+Inputs!$C$31)^(H$14-1)*12/1000000</f>
        <v>4.6521675</v>
      </c>
      <c r="I38" s="18" t="n">
        <f aca="false">I32*Inputs!$C$29*(1+Inputs!$C$31)^(I$14-1)*12/1000000</f>
        <v>4.7684716875</v>
      </c>
      <c r="J38" s="18" t="n">
        <f aca="false">J32*Inputs!$C$29*(1+Inputs!$C$31)^(J$14-1)*12/1000000</f>
        <v>4.8876834796875</v>
      </c>
      <c r="K38" s="18" t="n">
        <f aca="false">K32*Inputs!$C$29*(1+Inputs!$C$31)^(K$14-1)*12/1000000</f>
        <v>5.00987556667969</v>
      </c>
      <c r="L38" s="18" t="n">
        <f aca="false">L32*Inputs!$C$29*(1+Inputs!$C$31)^(L$14-1)*12/1000000</f>
        <v>5.13512245584668</v>
      </c>
      <c r="M38" s="18" t="n">
        <f aca="false">M32*Inputs!$C$29*(1+Inputs!$C$31)^(M$14-1)*12/1000000</f>
        <v>5.26350051724284</v>
      </c>
      <c r="N38" s="18" t="n">
        <f aca="false">N32*Inputs!$C$29*(1+Inputs!$C$31)^(N$14-1)*12/1000000</f>
        <v>5.39508803017391</v>
      </c>
    </row>
    <row r="39" customFormat="false" ht="15" hidden="false" customHeight="false" outlineLevel="0" collapsed="false">
      <c r="B39" s="9" t="s">
        <v>94</v>
      </c>
      <c r="E39" s="18" t="n">
        <f aca="false">$C$10*(1+Inputs!$C$32)^(E$14-1)</f>
        <v>4</v>
      </c>
      <c r="F39" s="18" t="n">
        <f aca="false">$C$10*(1+Inputs!$C$32)^(F$14-1)</f>
        <v>4.12</v>
      </c>
      <c r="G39" s="18" t="n">
        <f aca="false">$C$10*(1+Inputs!$C$32)^(G$14-1)</f>
        <v>4.2436</v>
      </c>
      <c r="H39" s="18" t="n">
        <f aca="false">$C$10*(1+Inputs!$C$32)^(H$14-1)</f>
        <v>4.370908</v>
      </c>
      <c r="I39" s="18" t="n">
        <f aca="false">$C$10*(1+Inputs!$C$32)^(I$14-1)</f>
        <v>4.50203524</v>
      </c>
      <c r="J39" s="18" t="n">
        <f aca="false">$C$10*(1+Inputs!$C$32)^(J$14-1)</f>
        <v>4.6370962972</v>
      </c>
      <c r="K39" s="18" t="n">
        <f aca="false">$C$10*(1+Inputs!$C$32)^(K$14-1)</f>
        <v>4.776209186116</v>
      </c>
      <c r="L39" s="18" t="n">
        <f aca="false">$C$10*(1+Inputs!$C$32)^(L$14-1)</f>
        <v>4.91949546169948</v>
      </c>
      <c r="M39" s="18" t="n">
        <f aca="false">$C$10*(1+Inputs!$C$32)^(M$14-1)</f>
        <v>5.06708032555047</v>
      </c>
      <c r="N39" s="18" t="n">
        <f aca="false">$C$10*(1+Inputs!$C$32)^(N$14-1)</f>
        <v>5.21909273531698</v>
      </c>
    </row>
    <row r="40" customFormat="false" ht="15" hidden="false" customHeight="false" outlineLevel="0" collapsed="false">
      <c r="B40" s="26" t="s">
        <v>95</v>
      </c>
      <c r="E40" s="27" t="n">
        <f aca="false">E36-E37-E38-E39</f>
        <v>6.1959846805602</v>
      </c>
      <c r="F40" s="27" t="n">
        <f aca="false">F36-F37-F38-F39</f>
        <v>9.13532088828044</v>
      </c>
      <c r="G40" s="27" t="n">
        <f aca="false">G36-G37-G38-G39</f>
        <v>12.7424055139816</v>
      </c>
      <c r="H40" s="27" t="n">
        <f aca="false">H36-H37-H38-H39</f>
        <v>16.3357766435345</v>
      </c>
      <c r="I40" s="27" t="n">
        <f aca="false">I36-I37-I38-I39</f>
        <v>19.1262765337026</v>
      </c>
      <c r="J40" s="27" t="n">
        <f aca="false">J36-J37-J38-J39</f>
        <v>21.1377790212746</v>
      </c>
      <c r="K40" s="27" t="n">
        <f aca="false">K36-K37-K38-K39</f>
        <v>22.4618770456068</v>
      </c>
      <c r="L40" s="27" t="n">
        <f aca="false">L36-L37-L38-L39</f>
        <v>23.2682203144826</v>
      </c>
      <c r="M40" s="27" t="n">
        <f aca="false">M36-M37-M38-M39</f>
        <v>23.7402653264557</v>
      </c>
      <c r="N40" s="27" t="n">
        <f aca="false">N36-N37-N38-N39</f>
        <v>24.0759022900348</v>
      </c>
    </row>
    <row r="41" customFormat="false" ht="15" hidden="false" customHeight="false" outlineLevel="0" collapsed="false">
      <c r="B41" s="9" t="s">
        <v>96</v>
      </c>
      <c r="E41" s="25" t="n">
        <f aca="false">E30-D30</f>
        <v>5316.04710725762</v>
      </c>
      <c r="F41" s="25" t="n">
        <f aca="false">F30-E30</f>
        <v>6103.60964166614</v>
      </c>
      <c r="G41" s="25" t="n">
        <f aca="false">G30-F30</f>
        <v>7088.06280967682</v>
      </c>
      <c r="H41" s="25" t="n">
        <f aca="false">H30-G30</f>
        <v>4528.48457284908</v>
      </c>
      <c r="I41" s="25" t="n">
        <f aca="false">I30-H30</f>
        <v>3150.25013763414</v>
      </c>
      <c r="J41" s="25" t="n">
        <f aca="false">J30-I30</f>
        <v>1968.90633602133</v>
      </c>
      <c r="K41" s="25" t="n">
        <f aca="false">K30-J30</f>
        <v>984.453168010674</v>
      </c>
      <c r="L41" s="25" t="n">
        <f aca="false">L30-K30</f>
        <v>393.781267204264</v>
      </c>
      <c r="M41" s="25" t="n">
        <f aca="false">M30-L30</f>
        <v>0</v>
      </c>
      <c r="N41" s="25" t="n">
        <f aca="false">N30-M30</f>
        <v>0</v>
      </c>
    </row>
    <row r="42" customFormat="false" ht="15" hidden="false" customHeight="false" outlineLevel="0" collapsed="false">
      <c r="B42" s="9" t="s">
        <v>97</v>
      </c>
      <c r="E42" s="25" t="n">
        <f aca="false">E33*$C$11*12</f>
        <v>3178.99617014005</v>
      </c>
      <c r="F42" s="25" t="n">
        <f aca="false">F33*$C$11*12</f>
        <v>4069.7293965561</v>
      </c>
      <c r="G42" s="25" t="n">
        <f aca="false">G33*$C$11*12</f>
        <v>5098.67984776086</v>
      </c>
      <c r="H42" s="25" t="n">
        <f aca="false">H33*$C$11*12</f>
        <v>6004.77054359788</v>
      </c>
      <c r="I42" s="25" t="n">
        <f aca="false">I33*$C$11*12</f>
        <v>6603.71185101557</v>
      </c>
      <c r="J42" s="25" t="n">
        <f aca="false">J33*$C$11*12</f>
        <v>7003.00605596069</v>
      </c>
      <c r="K42" s="25" t="n">
        <f aca="false">K33*$C$11*12</f>
        <v>7233.36809727519</v>
      </c>
      <c r="L42" s="25" t="n">
        <f aca="false">L33*$C$11*12</f>
        <v>7340.87038322195</v>
      </c>
      <c r="M42" s="25" t="n">
        <f aca="false">M33*$C$11*12</f>
        <v>7371.58532206389</v>
      </c>
      <c r="N42" s="25" t="n">
        <f aca="false">N33*$C$11*12</f>
        <v>7371.58532206389</v>
      </c>
    </row>
    <row r="43" customFormat="false" ht="15" hidden="false" customHeight="false" outlineLevel="0" collapsed="false">
      <c r="B43" s="9" t="s">
        <v>98</v>
      </c>
      <c r="E43" s="25" t="n">
        <f aca="false">E41+E42</f>
        <v>8495.04327739767</v>
      </c>
      <c r="F43" s="25" t="n">
        <f aca="false">F41+F42</f>
        <v>10173.3390382222</v>
      </c>
      <c r="G43" s="25" t="n">
        <f aca="false">G41+G42</f>
        <v>12186.7426574377</v>
      </c>
      <c r="H43" s="25" t="n">
        <f aca="false">H41+H42</f>
        <v>10533.255116447</v>
      </c>
      <c r="I43" s="25" t="n">
        <f aca="false">I41+I42</f>
        <v>9753.9619886497</v>
      </c>
      <c r="J43" s="25" t="n">
        <f aca="false">J41+J42</f>
        <v>8971.91239198203</v>
      </c>
      <c r="K43" s="25" t="n">
        <f aca="false">K41+K42</f>
        <v>8217.82126528586</v>
      </c>
      <c r="L43" s="25" t="n">
        <f aca="false">L41+L42</f>
        <v>7734.65165042622</v>
      </c>
      <c r="M43" s="25" t="n">
        <f aca="false">M41+M42</f>
        <v>7371.58532206389</v>
      </c>
      <c r="N43" s="25" t="n">
        <f aca="false">N41+N42</f>
        <v>7371.58532206389</v>
      </c>
    </row>
    <row r="44" customFormat="false" ht="15" hidden="false" customHeight="false" outlineLevel="0" collapsed="false">
      <c r="B44" s="9" t="s">
        <v>99</v>
      </c>
      <c r="E44" s="28" t="n">
        <f aca="false">(1+Inputs!$C$12)^(E$14-1)</f>
        <v>1</v>
      </c>
      <c r="F44" s="28" t="n">
        <f aca="false">(1+Inputs!$C$12)^(F$14-1)</f>
        <v>1.03</v>
      </c>
      <c r="G44" s="28" t="n">
        <f aca="false">(1+Inputs!$C$12)^(G$14-1)</f>
        <v>1.0609</v>
      </c>
      <c r="H44" s="28" t="n">
        <f aca="false">(1+Inputs!$C$12)^(H$14-1)</f>
        <v>1.092727</v>
      </c>
      <c r="I44" s="28" t="n">
        <f aca="false">(1+Inputs!$C$12)^(I$14-1)</f>
        <v>1.12550881</v>
      </c>
      <c r="J44" s="28" t="n">
        <f aca="false">(1+Inputs!$C$12)^(J$14-1)</f>
        <v>1.1592740743</v>
      </c>
      <c r="K44" s="28" t="n">
        <f aca="false">(1+Inputs!$C$12)^(K$14-1)</f>
        <v>1.194052296529</v>
      </c>
      <c r="L44" s="28" t="n">
        <f aca="false">(1+Inputs!$C$12)^(L$14-1)</f>
        <v>1.22987386542487</v>
      </c>
      <c r="M44" s="28" t="n">
        <f aca="false">(1+Inputs!$C$12)^(M$14-1)</f>
        <v>1.26677008138762</v>
      </c>
      <c r="N44" s="28" t="n">
        <f aca="false">(1+Inputs!$C$12)^(N$14-1)</f>
        <v>1.30477318382925</v>
      </c>
    </row>
    <row r="45" customFormat="false" ht="15" hidden="false" customHeight="false" outlineLevel="0" collapsed="false">
      <c r="B45" s="9" t="s">
        <v>100</v>
      </c>
      <c r="E45" s="18" t="n">
        <f aca="false">E31*$C$12*E44/1000000</f>
        <v>23</v>
      </c>
      <c r="F45" s="18" t="n">
        <f aca="false">F31*$C$12*F44/1000000</f>
        <v>23.69</v>
      </c>
      <c r="G45" s="18" t="n">
        <f aca="false">G31*$C$12*G44/1000000</f>
        <v>24.4007</v>
      </c>
      <c r="H45" s="18" t="n">
        <f aca="false">H31*$C$12*H44/1000000</f>
        <v>0</v>
      </c>
      <c r="I45" s="18" t="n">
        <f aca="false">I31*$C$12*I44/1000000</f>
        <v>0</v>
      </c>
      <c r="J45" s="18" t="n">
        <f aca="false">J31*$C$12*J44/1000000</f>
        <v>0</v>
      </c>
      <c r="K45" s="18" t="n">
        <f aca="false">K31*$C$12*K44/1000000</f>
        <v>0</v>
      </c>
      <c r="L45" s="18" t="n">
        <f aca="false">L31*$C$12*L44/1000000</f>
        <v>0</v>
      </c>
      <c r="M45" s="18" t="n">
        <f aca="false">M31*$C$12*M44/1000000</f>
        <v>0</v>
      </c>
      <c r="N45" s="18" t="n">
        <f aca="false">N31*$C$12*N44/1000000</f>
        <v>0</v>
      </c>
    </row>
    <row r="46" customFormat="false" ht="15" hidden="false" customHeight="false" outlineLevel="0" collapsed="false">
      <c r="B46" s="9" t="s">
        <v>101</v>
      </c>
      <c r="E46" s="18" t="n">
        <f aca="false">(MAX(E41,0)*Inputs!$C$13+E42*Inputs!$C$14)*E44/1000000</f>
        <v>4.35703220910834</v>
      </c>
      <c r="F46" s="18" t="n">
        <f aca="false">(MAX(F41,0)*Inputs!$C$13+F42*Inputs!$C$14)*F44/1000000</f>
        <v>5.23906680733185</v>
      </c>
      <c r="G46" s="18" t="n">
        <f aca="false">(MAX(G41,0)*Inputs!$C$13+G42*Inputs!$C$14)*G44/1000000</f>
        <v>6.34564597444819</v>
      </c>
      <c r="H46" s="18" t="n">
        <f aca="false">(MAX(H41,0)*Inputs!$C$13+H42*Inputs!$C$14)*H44/1000000</f>
        <v>4.77619313364377</v>
      </c>
      <c r="I46" s="18" t="n">
        <f aca="false">(MAX(I41,0)*Inputs!$C$13+I42*Inputs!$C$14)*I44/1000000</f>
        <v>3.96845117193154</v>
      </c>
      <c r="J46" s="18" t="n">
        <f aca="false">(MAX(J41,0)*Inputs!$C$13+J42*Inputs!$C$14)*J44/1000000</f>
        <v>3.2214321216204</v>
      </c>
      <c r="K46" s="18" t="n">
        <f aca="false">(MAX(K41,0)*Inputs!$C$13+K42*Inputs!$C$14)*K44/1000000</f>
        <v>2.55024595390009</v>
      </c>
      <c r="L46" s="18" t="n">
        <f aca="false">(MAX(L41,0)*Inputs!$C$13+L42*Inputs!$C$14)*L44/1000000</f>
        <v>2.14467982921911</v>
      </c>
      <c r="M46" s="18" t="n">
        <f aca="false">(MAX(M41,0)*Inputs!$C$13+M42*Inputs!$C$14)*M44/1000000</f>
        <v>1.86762074767733</v>
      </c>
      <c r="N46" s="18" t="n">
        <f aca="false">(MAX(N41,0)*Inputs!$C$13+N42*Inputs!$C$14)*N44/1000000</f>
        <v>1.92364937010765</v>
      </c>
    </row>
    <row r="47" customFormat="false" ht="15" hidden="false" customHeight="false" outlineLevel="0" collapsed="false">
      <c r="B47" s="9" t="s">
        <v>102</v>
      </c>
      <c r="E47" s="18" t="n">
        <f aca="false">E29*Inputs!$C$15*E44/1000000</f>
        <v>1.2</v>
      </c>
      <c r="F47" s="18" t="n">
        <f aca="false">F29*Inputs!$C$15*F44/1000000</f>
        <v>1.545</v>
      </c>
      <c r="G47" s="18" t="n">
        <f aca="false">G29*Inputs!$C$15*G44/1000000</f>
        <v>1.90962</v>
      </c>
      <c r="H47" s="18" t="n">
        <f aca="false">H29*Inputs!$C$15*H44/1000000</f>
        <v>1.9669086</v>
      </c>
      <c r="I47" s="18" t="n">
        <f aca="false">I29*Inputs!$C$15*I44/1000000</f>
        <v>2.025915858</v>
      </c>
      <c r="J47" s="18" t="n">
        <f aca="false">J29*Inputs!$C$15*J44/1000000</f>
        <v>2.08669333374</v>
      </c>
      <c r="K47" s="18" t="n">
        <f aca="false">K29*Inputs!$C$15*K44/1000000</f>
        <v>2.1492941337522</v>
      </c>
      <c r="L47" s="18" t="n">
        <f aca="false">L29*Inputs!$C$15*L44/1000000</f>
        <v>2.21377295776477</v>
      </c>
      <c r="M47" s="18" t="n">
        <f aca="false">M29*Inputs!$C$15*M44/1000000</f>
        <v>2.28018614649771</v>
      </c>
      <c r="N47" s="18" t="n">
        <f aca="false">N29*Inputs!$C$15*N44/1000000</f>
        <v>2.34859173089264</v>
      </c>
    </row>
    <row r="48" customFormat="false" ht="15" hidden="false" customHeight="false" outlineLevel="0" collapsed="false">
      <c r="B48" s="26" t="s">
        <v>103</v>
      </c>
      <c r="E48" s="27" t="n">
        <f aca="false">E40-E45-E46-E47</f>
        <v>-22.3610475285481</v>
      </c>
      <c r="F48" s="27" t="n">
        <f aca="false">F40-F45-F46-F47</f>
        <v>-21.3387459190514</v>
      </c>
      <c r="G48" s="27" t="n">
        <f aca="false">G40-G45-G46-G47</f>
        <v>-19.9135604604666</v>
      </c>
      <c r="H48" s="27" t="n">
        <f aca="false">H40-H45-H46-H47</f>
        <v>9.59267490989073</v>
      </c>
      <c r="I48" s="27" t="n">
        <f aca="false">I40-I45-I46-I47</f>
        <v>13.131909503771</v>
      </c>
      <c r="J48" s="27" t="n">
        <f aca="false">J40-J45-J46-J47</f>
        <v>15.8296535659142</v>
      </c>
      <c r="K48" s="27" t="n">
        <f aca="false">K40-K45-K46-K47</f>
        <v>17.7623369579545</v>
      </c>
      <c r="L48" s="27" t="n">
        <f aca="false">L40-L45-L46-L47</f>
        <v>18.9097675274988</v>
      </c>
      <c r="M48" s="27" t="n">
        <f aca="false">M40-M45-M46-M47</f>
        <v>19.5924584322807</v>
      </c>
      <c r="N48" s="27" t="n">
        <f aca="false">N40-N45-N46-N47</f>
        <v>19.8036611890345</v>
      </c>
    </row>
    <row r="49" customFormat="false" ht="15" hidden="false" customHeight="false" outlineLevel="0" collapsed="false">
      <c r="B49" s="9" t="s">
        <v>104</v>
      </c>
      <c r="C49" s="18" t="n">
        <f aca="false">Inputs!$C$42*(1+Inputs!$C$43)</f>
        <v>132.6</v>
      </c>
    </row>
    <row r="50" customFormat="false" ht="15" hidden="false" customHeight="false" outlineLevel="0" collapsed="false">
      <c r="B50" s="26" t="s">
        <v>105</v>
      </c>
      <c r="C50" s="27" t="n">
        <f aca="false">N40*$C$13*(1-Inputs!$C$45)</f>
        <v>332.00669257958</v>
      </c>
    </row>
    <row r="51" customFormat="false" ht="15" hidden="false" customHeight="false" outlineLevel="0" collapsed="false">
      <c r="B51" s="26" t="s">
        <v>106</v>
      </c>
      <c r="D51" s="27" t="n">
        <f aca="false">-$C$49</f>
        <v>-132.6</v>
      </c>
      <c r="E51" s="27" t="n">
        <f aca="false">E48</f>
        <v>-22.3610475285481</v>
      </c>
      <c r="F51" s="27" t="n">
        <f aca="false">F48</f>
        <v>-21.3387459190514</v>
      </c>
      <c r="G51" s="27" t="n">
        <f aca="false">G48</f>
        <v>-19.9135604604666</v>
      </c>
      <c r="H51" s="27" t="n">
        <f aca="false">H48</f>
        <v>9.59267490989073</v>
      </c>
      <c r="I51" s="27" t="n">
        <f aca="false">I48</f>
        <v>13.131909503771</v>
      </c>
      <c r="J51" s="27" t="n">
        <f aca="false">J48</f>
        <v>15.8296535659142</v>
      </c>
      <c r="K51" s="27" t="n">
        <f aca="false">K48</f>
        <v>17.7623369579545</v>
      </c>
      <c r="L51" s="27" t="n">
        <f aca="false">L48</f>
        <v>18.9097675274988</v>
      </c>
      <c r="M51" s="27" t="n">
        <f aca="false">M48</f>
        <v>19.5924584322807</v>
      </c>
      <c r="N51" s="27" t="n">
        <f aca="false">N48+$C$50</f>
        <v>351.810353768615</v>
      </c>
    </row>
    <row r="53" customFormat="false" ht="15" hidden="false" customHeight="false" outlineLevel="0" collapsed="false">
      <c r="B53" s="26" t="s">
        <v>107</v>
      </c>
      <c r="C53" s="29" t="n">
        <f aca="false">IRR(D51:N51,0.08)</f>
        <v>0.1</v>
      </c>
    </row>
    <row r="54" customFormat="false" ht="15" hidden="false" customHeight="false" outlineLevel="0" collapsed="false">
      <c r="B54" s="9" t="s">
        <v>108</v>
      </c>
      <c r="C54" s="30" t="n">
        <f aca="false">SUMIF(D51:N51,"&gt;0")/-SUMIF(D51:N51,"&lt;0")</f>
        <v>2.27624239517963</v>
      </c>
    </row>
    <row r="55" customFormat="false" ht="15" hidden="false" customHeight="false" outlineLevel="0" collapsed="false">
      <c r="B55" s="9" t="s">
        <v>109</v>
      </c>
      <c r="C55" s="18" t="n">
        <f aca="false">SUM(E45:N45)</f>
        <v>71.0907</v>
      </c>
    </row>
    <row r="56" customFormat="false" ht="15" hidden="false" customHeight="false" outlineLevel="0" collapsed="false">
      <c r="B56" s="9" t="s">
        <v>110</v>
      </c>
      <c r="C56" s="18" t="n">
        <f aca="false">N40</f>
        <v>24.0759022900348</v>
      </c>
    </row>
    <row r="57" customFormat="false" ht="15" hidden="false" customHeight="false" outlineLevel="0" collapsed="false">
      <c r="B57" s="9" t="s">
        <v>111</v>
      </c>
      <c r="C57" s="17" t="n">
        <f aca="false">N34</f>
        <v>0.393781267204268</v>
      </c>
    </row>
    <row r="59" customFormat="false" ht="15" hidden="false" customHeight="false" outlineLevel="0" collapsed="false">
      <c r="B59" s="26" t="s">
        <v>163</v>
      </c>
      <c r="C59" s="29" t="n">
        <f aca="false">Inputs!$C$46</f>
        <v>0.1</v>
      </c>
    </row>
    <row r="60" customFormat="false" ht="15" hidden="false" customHeight="false" outlineLevel="0" collapsed="false">
      <c r="B60" s="26" t="s">
        <v>164</v>
      </c>
      <c r="C60" s="29" t="n">
        <f aca="false">$C$53</f>
        <v>0.1</v>
      </c>
    </row>
    <row r="61" customFormat="false" ht="15" hidden="false" customHeight="false" outlineLevel="0" collapsed="false">
      <c r="B61" s="26" t="s">
        <v>165</v>
      </c>
      <c r="C61" s="34" t="n">
        <f aca="false">C60-C59</f>
        <v>0</v>
      </c>
    </row>
    <row r="62" customFormat="false" ht="15" hidden="false" customHeight="false" outlineLevel="0" collapsed="false">
      <c r="B62" s="26" t="s">
        <v>166</v>
      </c>
      <c r="C62" s="35" t="str">
        <f aca="false">IF(ABS(C61)&lt;=0.000001,"OK","FAIL")</f>
        <v>OK</v>
      </c>
    </row>
    <row r="65" customFormat="false" ht="15" hidden="false" customHeight="false" outlineLevel="0" collapsed="false">
      <c r="B65" s="7" t="s">
        <v>167</v>
      </c>
      <c r="C65" s="8"/>
      <c r="D65" s="8"/>
      <c r="E65" s="8"/>
      <c r="F65" s="8"/>
      <c r="G65" s="8"/>
      <c r="H65" s="8"/>
      <c r="I65" s="8"/>
      <c r="J65" s="8"/>
      <c r="K65" s="8"/>
      <c r="L65" s="8"/>
      <c r="M65" s="8"/>
      <c r="N65" s="8"/>
    </row>
    <row r="66" customFormat="false" ht="15" hidden="false" customHeight="false" outlineLevel="0" collapsed="false">
      <c r="B66" s="26" t="s">
        <v>168</v>
      </c>
      <c r="C66" s="33" t="n">
        <v>0.562937019424303</v>
      </c>
      <c r="D66" s="6" t="s">
        <v>162</v>
      </c>
    </row>
    <row r="67" customFormat="false" ht="15" hidden="false" customHeight="false" outlineLevel="0" collapsed="false">
      <c r="B67" s="9" t="s">
        <v>50</v>
      </c>
      <c r="C67" s="17" t="n">
        <f aca="false">$C$66</f>
        <v>0.562937019424303</v>
      </c>
    </row>
    <row r="68" customFormat="false" ht="15" hidden="false" customHeight="false" outlineLevel="0" collapsed="false">
      <c r="B68" s="9" t="s">
        <v>64</v>
      </c>
      <c r="C68" s="18" t="n">
        <f aca="false">Inputs!$C$35</f>
        <v>40</v>
      </c>
    </row>
    <row r="69" customFormat="false" ht="15" hidden="false" customHeight="false" outlineLevel="0" collapsed="false">
      <c r="B69" s="9" t="s">
        <v>65</v>
      </c>
      <c r="C69" s="18" t="n">
        <f aca="false">Inputs!$C$37</f>
        <v>5</v>
      </c>
    </row>
    <row r="70" customFormat="false" ht="15" hidden="false" customHeight="false" outlineLevel="0" collapsed="false">
      <c r="B70" s="9" t="s">
        <v>66</v>
      </c>
      <c r="C70" s="18" t="n">
        <f aca="false">Inputs!$C$38</f>
        <v>3</v>
      </c>
    </row>
    <row r="71" customFormat="false" ht="15" hidden="false" customHeight="false" outlineLevel="0" collapsed="false">
      <c r="B71" s="9" t="s">
        <v>67</v>
      </c>
      <c r="C71" s="19" t="n">
        <f aca="false">Inputs!$C$39</f>
        <v>0.005</v>
      </c>
    </row>
    <row r="72" customFormat="false" ht="15" hidden="false" customHeight="false" outlineLevel="0" collapsed="false">
      <c r="B72" s="9" t="s">
        <v>68</v>
      </c>
      <c r="C72" s="20" t="n">
        <f aca="false">Inputs!$C$11</f>
        <v>1150</v>
      </c>
    </row>
    <row r="73" customFormat="false" ht="15" hidden="false" customHeight="false" outlineLevel="0" collapsed="false">
      <c r="B73" s="9" t="s">
        <v>57</v>
      </c>
      <c r="C73" s="21" t="n">
        <f aca="false">Inputs!$C$44</f>
        <v>14</v>
      </c>
    </row>
    <row r="74" customFormat="false" ht="15" hidden="false" customHeight="false" outlineLevel="0" collapsed="false">
      <c r="B74" s="22" t="s">
        <v>69</v>
      </c>
      <c r="C74" s="23" t="s">
        <v>70</v>
      </c>
      <c r="D74" s="23" t="n">
        <v>0</v>
      </c>
      <c r="E74" s="23" t="n">
        <v>1</v>
      </c>
      <c r="F74" s="23" t="n">
        <v>2</v>
      </c>
      <c r="G74" s="23" t="n">
        <v>3</v>
      </c>
      <c r="H74" s="23" t="n">
        <v>4</v>
      </c>
      <c r="I74" s="23" t="n">
        <v>5</v>
      </c>
      <c r="J74" s="23" t="n">
        <v>6</v>
      </c>
      <c r="K74" s="23" t="n">
        <v>7</v>
      </c>
      <c r="L74" s="23" t="n">
        <v>8</v>
      </c>
      <c r="M74" s="23" t="n">
        <v>9</v>
      </c>
      <c r="N74" s="23" t="n">
        <v>10</v>
      </c>
    </row>
    <row r="75" customFormat="false" ht="15" hidden="false" customHeight="false" outlineLevel="0" collapsed="false">
      <c r="B75" s="9" t="s">
        <v>71</v>
      </c>
      <c r="C75" s="24" t="n">
        <f aca="false">1-Inputs!$C$7</f>
        <v>-2</v>
      </c>
      <c r="D75" s="25" t="n">
        <f aca="false">IF($C75&lt;=D$74,Inputs!$C$6,0)</f>
        <v>60000</v>
      </c>
      <c r="E75" s="25" t="n">
        <f aca="false">IF($C75&lt;=E$74,Inputs!$C$6,0)</f>
        <v>60000</v>
      </c>
      <c r="F75" s="25" t="n">
        <f aca="false">IF($C75&lt;=F$74,Inputs!$C$6,0)</f>
        <v>60000</v>
      </c>
      <c r="G75" s="25" t="n">
        <f aca="false">IF($C75&lt;=G$74,Inputs!$C$6,0)</f>
        <v>60000</v>
      </c>
      <c r="H75" s="25" t="n">
        <f aca="false">IF($C75&lt;=H$74,Inputs!$C$6,0)</f>
        <v>60000</v>
      </c>
      <c r="I75" s="25" t="n">
        <f aca="false">IF($C75&lt;=I$74,Inputs!$C$6,0)</f>
        <v>60000</v>
      </c>
      <c r="J75" s="25" t="n">
        <f aca="false">IF($C75&lt;=J$74,Inputs!$C$6,0)</f>
        <v>60000</v>
      </c>
      <c r="K75" s="25" t="n">
        <f aca="false">IF($C75&lt;=K$74,Inputs!$C$6,0)</f>
        <v>60000</v>
      </c>
      <c r="L75" s="25" t="n">
        <f aca="false">IF($C75&lt;=L$74,Inputs!$C$6,0)</f>
        <v>60000</v>
      </c>
      <c r="M75" s="25" t="n">
        <f aca="false">IF($C75&lt;=M$74,Inputs!$C$6,0)</f>
        <v>60000</v>
      </c>
      <c r="N75" s="25" t="n">
        <f aca="false">IF($C75&lt;=N$74,Inputs!$C$6,0)</f>
        <v>60000</v>
      </c>
    </row>
    <row r="76" customFormat="false" ht="15" hidden="false" customHeight="false" outlineLevel="0" collapsed="false">
      <c r="B76" s="9" t="s">
        <v>72</v>
      </c>
      <c r="D76" s="17" t="n">
        <f aca="false">IF($C75&lt;=D$74,IF(D$74-$C75+1&lt;=0,0,$C$67*INDEX(Inputs!$C$19:$C$24,MIN(D$74-$C75+1,6))),0)</f>
        <v>0.422202764568227</v>
      </c>
      <c r="E76" s="17" t="n">
        <f aca="false">IF($C75&lt;=E$74,IF(E$74-$C75+1&lt;=0,0,$C$67*INDEX(Inputs!$C$19:$C$24,MIN(E$74-$C75+1,6))),0)</f>
        <v>0.492569891996265</v>
      </c>
      <c r="F76" s="17" t="n">
        <f aca="false">IF($C75&lt;=F$74,IF(F$74-$C75+1&lt;=0,0,$C$67*INDEX(Inputs!$C$19:$C$24,MIN(F$74-$C75+1,6))),0)</f>
        <v>0.534790168453088</v>
      </c>
      <c r="G76" s="17" t="n">
        <f aca="false">IF($C75&lt;=G$74,IF(G$74-$C75+1&lt;=0,0,$C$67*INDEX(Inputs!$C$19:$C$24,MIN(G$74-$C75+1,6))),0)</f>
        <v>0.562937019424303</v>
      </c>
      <c r="H76" s="17" t="n">
        <f aca="false">IF($C75&lt;=H$74,IF(H$74-$C75+1&lt;=0,0,$C$67*INDEX(Inputs!$C$19:$C$24,MIN(H$74-$C75+1,6))),0)</f>
        <v>0.562937019424303</v>
      </c>
      <c r="I76" s="17" t="n">
        <f aca="false">IF($C75&lt;=I$74,IF(I$74-$C75+1&lt;=0,0,$C$67*INDEX(Inputs!$C$19:$C$24,MIN(I$74-$C75+1,6))),0)</f>
        <v>0.562937019424303</v>
      </c>
      <c r="J76" s="17" t="n">
        <f aca="false">IF($C75&lt;=J$74,IF(J$74-$C75+1&lt;=0,0,$C$67*INDEX(Inputs!$C$19:$C$24,MIN(J$74-$C75+1,6))),0)</f>
        <v>0.562937019424303</v>
      </c>
      <c r="K76" s="17" t="n">
        <f aca="false">IF($C75&lt;=K$74,IF(K$74-$C75+1&lt;=0,0,$C$67*INDEX(Inputs!$C$19:$C$24,MIN(K$74-$C75+1,6))),0)</f>
        <v>0.562937019424303</v>
      </c>
      <c r="L76" s="17" t="n">
        <f aca="false">IF($C75&lt;=L$74,IF(L$74-$C75+1&lt;=0,0,$C$67*INDEX(Inputs!$C$19:$C$24,MIN(L$74-$C75+1,6))),0)</f>
        <v>0.562937019424303</v>
      </c>
      <c r="M76" s="17" t="n">
        <f aca="false">IF($C75&lt;=M$74,IF(M$74-$C75+1&lt;=0,0,$C$67*INDEX(Inputs!$C$19:$C$24,MIN(M$74-$C75+1,6))),0)</f>
        <v>0.562937019424303</v>
      </c>
      <c r="N76" s="17" t="n">
        <f aca="false">IF($C75&lt;=N$74,IF(N$74-$C75+1&lt;=0,0,$C$67*INDEX(Inputs!$C$19:$C$24,MIN(N$74-$C75+1,6))),0)</f>
        <v>0.562937019424303</v>
      </c>
    </row>
    <row r="77" customFormat="false" ht="15" hidden="false" customHeight="false" outlineLevel="0" collapsed="false">
      <c r="B77" s="9" t="s">
        <v>73</v>
      </c>
      <c r="D77" s="25" t="n">
        <f aca="false">D75*D76</f>
        <v>25332.1658740936</v>
      </c>
      <c r="E77" s="25" t="n">
        <f aca="false">E75*E76</f>
        <v>29554.1935197759</v>
      </c>
      <c r="F77" s="25" t="n">
        <f aca="false">F75*F76</f>
        <v>32087.4101071853</v>
      </c>
      <c r="G77" s="25" t="n">
        <f aca="false">G75*G76</f>
        <v>33776.2211654582</v>
      </c>
      <c r="H77" s="25" t="n">
        <f aca="false">H75*H76</f>
        <v>33776.2211654582</v>
      </c>
      <c r="I77" s="25" t="n">
        <f aca="false">I75*I76</f>
        <v>33776.2211654582</v>
      </c>
      <c r="J77" s="25" t="n">
        <f aca="false">J75*J76</f>
        <v>33776.2211654582</v>
      </c>
      <c r="K77" s="25" t="n">
        <f aca="false">K75*K76</f>
        <v>33776.2211654582</v>
      </c>
      <c r="L77" s="25" t="n">
        <f aca="false">L75*L76</f>
        <v>33776.2211654582</v>
      </c>
      <c r="M77" s="25" t="n">
        <f aca="false">M75*M76</f>
        <v>33776.2211654582</v>
      </c>
      <c r="N77" s="25" t="n">
        <f aca="false">N75*N76</f>
        <v>33776.2211654582</v>
      </c>
    </row>
    <row r="78" customFormat="false" ht="15" hidden="false" customHeight="false" outlineLevel="0" collapsed="false">
      <c r="B78" s="9" t="s">
        <v>74</v>
      </c>
      <c r="C78" s="24" t="n">
        <f aca="false">1</f>
        <v>1</v>
      </c>
      <c r="D78" s="25" t="n">
        <f aca="false">IF($C78&lt;=D$74,Inputs!$C$8,0)</f>
        <v>0</v>
      </c>
      <c r="E78" s="25" t="n">
        <f aca="false">IF($C78&lt;=E$74,Inputs!$C$8,0)</f>
        <v>20000</v>
      </c>
      <c r="F78" s="25" t="n">
        <f aca="false">IF($C78&lt;=F$74,Inputs!$C$8,0)</f>
        <v>20000</v>
      </c>
      <c r="G78" s="25" t="n">
        <f aca="false">IF($C78&lt;=G$74,Inputs!$C$8,0)</f>
        <v>20000</v>
      </c>
      <c r="H78" s="25" t="n">
        <f aca="false">IF($C78&lt;=H$74,Inputs!$C$8,0)</f>
        <v>20000</v>
      </c>
      <c r="I78" s="25" t="n">
        <f aca="false">IF($C78&lt;=I$74,Inputs!$C$8,0)</f>
        <v>20000</v>
      </c>
      <c r="J78" s="25" t="n">
        <f aca="false">IF($C78&lt;=J$74,Inputs!$C$8,0)</f>
        <v>20000</v>
      </c>
      <c r="K78" s="25" t="n">
        <f aca="false">IF($C78&lt;=K$74,Inputs!$C$8,0)</f>
        <v>20000</v>
      </c>
      <c r="L78" s="25" t="n">
        <f aca="false">IF($C78&lt;=L$74,Inputs!$C$8,0)</f>
        <v>20000</v>
      </c>
      <c r="M78" s="25" t="n">
        <f aca="false">IF($C78&lt;=M$74,Inputs!$C$8,0)</f>
        <v>20000</v>
      </c>
      <c r="N78" s="25" t="n">
        <f aca="false">IF($C78&lt;=N$74,Inputs!$C$8,0)</f>
        <v>20000</v>
      </c>
    </row>
    <row r="79" customFormat="false" ht="15" hidden="false" customHeight="false" outlineLevel="0" collapsed="false">
      <c r="B79" s="9" t="s">
        <v>75</v>
      </c>
      <c r="D79" s="17" t="n">
        <f aca="false">IF($C78&lt;=D$74,IF(D$74-$C78+1&lt;=0,0,$C$67*INDEX(Inputs!$C$19:$C$24,MIN(D$74-$C78+1,6))),0)</f>
        <v>0</v>
      </c>
      <c r="E79" s="17" t="n">
        <f aca="false">IF($C78&lt;=E$74,IF(E$74-$C78+1&lt;=0,0,$C$67*INDEX(Inputs!$C$19:$C$24,MIN(E$74-$C78+1,6))),0)</f>
        <v>0.168881105827291</v>
      </c>
      <c r="F79" s="17" t="n">
        <f aca="false">IF($C78&lt;=F$74,IF(F$74-$C78+1&lt;=0,0,$C$67*INDEX(Inputs!$C$19:$C$24,MIN(F$74-$C78+1,6))),0)</f>
        <v>0.309615360683367</v>
      </c>
      <c r="G79" s="17" t="n">
        <f aca="false">IF($C78&lt;=G$74,IF(G$74-$C78+1&lt;=0,0,$C$67*INDEX(Inputs!$C$19:$C$24,MIN(G$74-$C78+1,6))),0)</f>
        <v>0.422202764568227</v>
      </c>
      <c r="H79" s="17" t="n">
        <f aca="false">IF($C78&lt;=H$74,IF(H$74-$C78+1&lt;=0,0,$C$67*INDEX(Inputs!$C$19:$C$24,MIN(H$74-$C78+1,6))),0)</f>
        <v>0.492569891996265</v>
      </c>
      <c r="I79" s="17" t="n">
        <f aca="false">IF($C78&lt;=I$74,IF(I$74-$C78+1&lt;=0,0,$C$67*INDEX(Inputs!$C$19:$C$24,MIN(I$74-$C78+1,6))),0)</f>
        <v>0.534790168453088</v>
      </c>
      <c r="J79" s="17" t="n">
        <f aca="false">IF($C78&lt;=J$74,IF(J$74-$C78+1&lt;=0,0,$C$67*INDEX(Inputs!$C$19:$C$24,MIN(J$74-$C78+1,6))),0)</f>
        <v>0.562937019424303</v>
      </c>
      <c r="K79" s="17" t="n">
        <f aca="false">IF($C78&lt;=K$74,IF(K$74-$C78+1&lt;=0,0,$C$67*INDEX(Inputs!$C$19:$C$24,MIN(K$74-$C78+1,6))),0)</f>
        <v>0.562937019424303</v>
      </c>
      <c r="L79" s="17" t="n">
        <f aca="false">IF($C78&lt;=L$74,IF(L$74-$C78+1&lt;=0,0,$C$67*INDEX(Inputs!$C$19:$C$24,MIN(L$74-$C78+1,6))),0)</f>
        <v>0.562937019424303</v>
      </c>
      <c r="M79" s="17" t="n">
        <f aca="false">IF($C78&lt;=M$74,IF(M$74-$C78+1&lt;=0,0,$C$67*INDEX(Inputs!$C$19:$C$24,MIN(M$74-$C78+1,6))),0)</f>
        <v>0.562937019424303</v>
      </c>
      <c r="N79" s="17" t="n">
        <f aca="false">IF($C78&lt;=N$74,IF(N$74-$C78+1&lt;=0,0,$C$67*INDEX(Inputs!$C$19:$C$24,MIN(N$74-$C78+1,6))),0)</f>
        <v>0.562937019424303</v>
      </c>
    </row>
    <row r="80" customFormat="false" ht="15" hidden="false" customHeight="false" outlineLevel="0" collapsed="false">
      <c r="B80" s="9" t="s">
        <v>76</v>
      </c>
      <c r="D80" s="25" t="n">
        <f aca="false">D78*D79</f>
        <v>0</v>
      </c>
      <c r="E80" s="25" t="n">
        <f aca="false">E78*E79</f>
        <v>3377.62211654582</v>
      </c>
      <c r="F80" s="25" t="n">
        <f aca="false">F78*F79</f>
        <v>6192.30721366733</v>
      </c>
      <c r="G80" s="25" t="n">
        <f aca="false">G78*G79</f>
        <v>8444.05529136454</v>
      </c>
      <c r="H80" s="25" t="n">
        <f aca="false">H78*H79</f>
        <v>9851.3978399253</v>
      </c>
      <c r="I80" s="25" t="n">
        <f aca="false">I78*I79</f>
        <v>10695.8033690618</v>
      </c>
      <c r="J80" s="25" t="n">
        <f aca="false">J78*J79</f>
        <v>11258.7403884861</v>
      </c>
      <c r="K80" s="25" t="n">
        <f aca="false">K78*K79</f>
        <v>11258.7403884861</v>
      </c>
      <c r="L80" s="25" t="n">
        <f aca="false">L78*L79</f>
        <v>11258.7403884861</v>
      </c>
      <c r="M80" s="25" t="n">
        <f aca="false">M78*M79</f>
        <v>11258.7403884861</v>
      </c>
      <c r="N80" s="25" t="n">
        <f aca="false">N78*N79</f>
        <v>11258.7403884861</v>
      </c>
    </row>
    <row r="81" customFormat="false" ht="15" hidden="false" customHeight="false" outlineLevel="0" collapsed="false">
      <c r="B81" s="9" t="s">
        <v>77</v>
      </c>
      <c r="C81" s="24" t="n">
        <f aca="false">2</f>
        <v>2</v>
      </c>
      <c r="D81" s="25" t="n">
        <f aca="false">IF($C81&lt;=D$74,Inputs!$C$9,0)</f>
        <v>0</v>
      </c>
      <c r="E81" s="25" t="n">
        <f aca="false">IF($C81&lt;=E$74,Inputs!$C$9,0)</f>
        <v>0</v>
      </c>
      <c r="F81" s="25" t="n">
        <f aca="false">IF($C81&lt;=F$74,Inputs!$C$9,0)</f>
        <v>20000</v>
      </c>
      <c r="G81" s="25" t="n">
        <f aca="false">IF($C81&lt;=G$74,Inputs!$C$9,0)</f>
        <v>20000</v>
      </c>
      <c r="H81" s="25" t="n">
        <f aca="false">IF($C81&lt;=H$74,Inputs!$C$9,0)</f>
        <v>20000</v>
      </c>
      <c r="I81" s="25" t="n">
        <f aca="false">IF($C81&lt;=I$74,Inputs!$C$9,0)</f>
        <v>20000</v>
      </c>
      <c r="J81" s="25" t="n">
        <f aca="false">IF($C81&lt;=J$74,Inputs!$C$9,0)</f>
        <v>20000</v>
      </c>
      <c r="K81" s="25" t="n">
        <f aca="false">IF($C81&lt;=K$74,Inputs!$C$9,0)</f>
        <v>20000</v>
      </c>
      <c r="L81" s="25" t="n">
        <f aca="false">IF($C81&lt;=L$74,Inputs!$C$9,0)</f>
        <v>20000</v>
      </c>
      <c r="M81" s="25" t="n">
        <f aca="false">IF($C81&lt;=M$74,Inputs!$C$9,0)</f>
        <v>20000</v>
      </c>
      <c r="N81" s="25" t="n">
        <f aca="false">IF($C81&lt;=N$74,Inputs!$C$9,0)</f>
        <v>20000</v>
      </c>
    </row>
    <row r="82" customFormat="false" ht="15" hidden="false" customHeight="false" outlineLevel="0" collapsed="false">
      <c r="B82" s="9" t="s">
        <v>78</v>
      </c>
      <c r="D82" s="17" t="n">
        <f aca="false">IF($C81&lt;=D$74,IF(D$74-$C81+1&lt;=0,0,$C$67*INDEX(Inputs!$C$19:$C$24,MIN(D$74-$C81+1,6))),0)</f>
        <v>0</v>
      </c>
      <c r="E82" s="17" t="n">
        <f aca="false">IF($C81&lt;=E$74,IF(E$74-$C81+1&lt;=0,0,$C$67*INDEX(Inputs!$C$19:$C$24,MIN(E$74-$C81+1,6))),0)</f>
        <v>0</v>
      </c>
      <c r="F82" s="17" t="n">
        <f aca="false">IF($C81&lt;=F$74,IF(F$74-$C81+1&lt;=0,0,$C$67*INDEX(Inputs!$C$19:$C$24,MIN(F$74-$C81+1,6))),0)</f>
        <v>0.168881105827291</v>
      </c>
      <c r="G82" s="17" t="n">
        <f aca="false">IF($C81&lt;=G$74,IF(G$74-$C81+1&lt;=0,0,$C$67*INDEX(Inputs!$C$19:$C$24,MIN(G$74-$C81+1,6))),0)</f>
        <v>0.309615360683367</v>
      </c>
      <c r="H82" s="17" t="n">
        <f aca="false">IF($C81&lt;=H$74,IF(H$74-$C81+1&lt;=0,0,$C$67*INDEX(Inputs!$C$19:$C$24,MIN(H$74-$C81+1,6))),0)</f>
        <v>0.422202764568227</v>
      </c>
      <c r="I82" s="17" t="n">
        <f aca="false">IF($C81&lt;=I$74,IF(I$74-$C81+1&lt;=0,0,$C$67*INDEX(Inputs!$C$19:$C$24,MIN(I$74-$C81+1,6))),0)</f>
        <v>0.492569891996265</v>
      </c>
      <c r="J82" s="17" t="n">
        <f aca="false">IF($C81&lt;=J$74,IF(J$74-$C81+1&lt;=0,0,$C$67*INDEX(Inputs!$C$19:$C$24,MIN(J$74-$C81+1,6))),0)</f>
        <v>0.534790168453088</v>
      </c>
      <c r="K82" s="17" t="n">
        <f aca="false">IF($C81&lt;=K$74,IF(K$74-$C81+1&lt;=0,0,$C$67*INDEX(Inputs!$C$19:$C$24,MIN(K$74-$C81+1,6))),0)</f>
        <v>0.562937019424303</v>
      </c>
      <c r="L82" s="17" t="n">
        <f aca="false">IF($C81&lt;=L$74,IF(L$74-$C81+1&lt;=0,0,$C$67*INDEX(Inputs!$C$19:$C$24,MIN(L$74-$C81+1,6))),0)</f>
        <v>0.562937019424303</v>
      </c>
      <c r="M82" s="17" t="n">
        <f aca="false">IF($C81&lt;=M$74,IF(M$74-$C81+1&lt;=0,0,$C$67*INDEX(Inputs!$C$19:$C$24,MIN(M$74-$C81+1,6))),0)</f>
        <v>0.562937019424303</v>
      </c>
      <c r="N82" s="17" t="n">
        <f aca="false">IF($C81&lt;=N$74,IF(N$74-$C81+1&lt;=0,0,$C$67*INDEX(Inputs!$C$19:$C$24,MIN(N$74-$C81+1,6))),0)</f>
        <v>0.562937019424303</v>
      </c>
    </row>
    <row r="83" customFormat="false" ht="15" hidden="false" customHeight="false" outlineLevel="0" collapsed="false">
      <c r="B83" s="9" t="s">
        <v>79</v>
      </c>
      <c r="D83" s="25" t="n">
        <f aca="false">D81*D82</f>
        <v>0</v>
      </c>
      <c r="E83" s="25" t="n">
        <f aca="false">E81*E82</f>
        <v>0</v>
      </c>
      <c r="F83" s="25" t="n">
        <f aca="false">F81*F82</f>
        <v>3377.62211654582</v>
      </c>
      <c r="G83" s="25" t="n">
        <f aca="false">G81*G82</f>
        <v>6192.30721366733</v>
      </c>
      <c r="H83" s="25" t="n">
        <f aca="false">H81*H82</f>
        <v>8444.05529136454</v>
      </c>
      <c r="I83" s="25" t="n">
        <f aca="false">I81*I82</f>
        <v>9851.3978399253</v>
      </c>
      <c r="J83" s="25" t="n">
        <f aca="false">J81*J82</f>
        <v>10695.8033690618</v>
      </c>
      <c r="K83" s="25" t="n">
        <f aca="false">K81*K82</f>
        <v>11258.7403884861</v>
      </c>
      <c r="L83" s="25" t="n">
        <f aca="false">L81*L82</f>
        <v>11258.7403884861</v>
      </c>
      <c r="M83" s="25" t="n">
        <f aca="false">M81*M82</f>
        <v>11258.7403884861</v>
      </c>
      <c r="N83" s="25" t="n">
        <f aca="false">N81*N82</f>
        <v>11258.7403884861</v>
      </c>
    </row>
    <row r="84" customFormat="false" ht="15" hidden="false" customHeight="false" outlineLevel="0" collapsed="false">
      <c r="B84" s="9" t="s">
        <v>80</v>
      </c>
      <c r="C84" s="24" t="n">
        <f aca="false">3</f>
        <v>3</v>
      </c>
      <c r="D84" s="25" t="n">
        <f aca="false">IF($C84&lt;=D$74,Inputs!$C$10,0)</f>
        <v>0</v>
      </c>
      <c r="E84" s="25" t="n">
        <f aca="false">IF($C84&lt;=E$74,Inputs!$C$10,0)</f>
        <v>0</v>
      </c>
      <c r="F84" s="25" t="n">
        <f aca="false">IF($C84&lt;=F$74,Inputs!$C$10,0)</f>
        <v>0</v>
      </c>
      <c r="G84" s="25" t="n">
        <f aca="false">IF($C84&lt;=G$74,Inputs!$C$10,0)</f>
        <v>20000</v>
      </c>
      <c r="H84" s="25" t="n">
        <f aca="false">IF($C84&lt;=H$74,Inputs!$C$10,0)</f>
        <v>20000</v>
      </c>
      <c r="I84" s="25" t="n">
        <f aca="false">IF($C84&lt;=I$74,Inputs!$C$10,0)</f>
        <v>20000</v>
      </c>
      <c r="J84" s="25" t="n">
        <f aca="false">IF($C84&lt;=J$74,Inputs!$C$10,0)</f>
        <v>20000</v>
      </c>
      <c r="K84" s="25" t="n">
        <f aca="false">IF($C84&lt;=K$74,Inputs!$C$10,0)</f>
        <v>20000</v>
      </c>
      <c r="L84" s="25" t="n">
        <f aca="false">IF($C84&lt;=L$74,Inputs!$C$10,0)</f>
        <v>20000</v>
      </c>
      <c r="M84" s="25" t="n">
        <f aca="false">IF($C84&lt;=M$74,Inputs!$C$10,0)</f>
        <v>20000</v>
      </c>
      <c r="N84" s="25" t="n">
        <f aca="false">IF($C84&lt;=N$74,Inputs!$C$10,0)</f>
        <v>20000</v>
      </c>
    </row>
    <row r="85" customFormat="false" ht="15" hidden="false" customHeight="false" outlineLevel="0" collapsed="false">
      <c r="B85" s="9" t="s">
        <v>81</v>
      </c>
      <c r="D85" s="17" t="n">
        <f aca="false">IF($C84&lt;=D$74,IF(D$74-$C84+1&lt;=0,0,$C$67*INDEX(Inputs!$C$19:$C$24,MIN(D$74-$C84+1,6))),0)</f>
        <v>0</v>
      </c>
      <c r="E85" s="17" t="n">
        <f aca="false">IF($C84&lt;=E$74,IF(E$74-$C84+1&lt;=0,0,$C$67*INDEX(Inputs!$C$19:$C$24,MIN(E$74-$C84+1,6))),0)</f>
        <v>0</v>
      </c>
      <c r="F85" s="17" t="n">
        <f aca="false">IF($C84&lt;=F$74,IF(F$74-$C84+1&lt;=0,0,$C$67*INDEX(Inputs!$C$19:$C$24,MIN(F$74-$C84+1,6))),0)</f>
        <v>0</v>
      </c>
      <c r="G85" s="17" t="n">
        <f aca="false">IF($C84&lt;=G$74,IF(G$74-$C84+1&lt;=0,0,$C$67*INDEX(Inputs!$C$19:$C$24,MIN(G$74-$C84+1,6))),0)</f>
        <v>0.168881105827291</v>
      </c>
      <c r="H85" s="17" t="n">
        <f aca="false">IF($C84&lt;=H$74,IF(H$74-$C84+1&lt;=0,0,$C$67*INDEX(Inputs!$C$19:$C$24,MIN(H$74-$C84+1,6))),0)</f>
        <v>0.309615360683367</v>
      </c>
      <c r="I85" s="17" t="n">
        <f aca="false">IF($C84&lt;=I$74,IF(I$74-$C84+1&lt;=0,0,$C$67*INDEX(Inputs!$C$19:$C$24,MIN(I$74-$C84+1,6))),0)</f>
        <v>0.422202764568227</v>
      </c>
      <c r="J85" s="17" t="n">
        <f aca="false">IF($C84&lt;=J$74,IF(J$74-$C84+1&lt;=0,0,$C$67*INDEX(Inputs!$C$19:$C$24,MIN(J$74-$C84+1,6))),0)</f>
        <v>0.492569891996265</v>
      </c>
      <c r="K85" s="17" t="n">
        <f aca="false">IF($C84&lt;=K$74,IF(K$74-$C84+1&lt;=0,0,$C$67*INDEX(Inputs!$C$19:$C$24,MIN(K$74-$C84+1,6))),0)</f>
        <v>0.534790168453088</v>
      </c>
      <c r="L85" s="17" t="n">
        <f aca="false">IF($C84&lt;=L$74,IF(L$74-$C84+1&lt;=0,0,$C$67*INDEX(Inputs!$C$19:$C$24,MIN(L$74-$C84+1,6))),0)</f>
        <v>0.562937019424303</v>
      </c>
      <c r="M85" s="17" t="n">
        <f aca="false">IF($C84&lt;=M$74,IF(M$74-$C84+1&lt;=0,0,$C$67*INDEX(Inputs!$C$19:$C$24,MIN(M$74-$C84+1,6))),0)</f>
        <v>0.562937019424303</v>
      </c>
      <c r="N85" s="17" t="n">
        <f aca="false">IF($C84&lt;=N$74,IF(N$74-$C84+1&lt;=0,0,$C$67*INDEX(Inputs!$C$19:$C$24,MIN(N$74-$C84+1,6))),0)</f>
        <v>0.562937019424303</v>
      </c>
    </row>
    <row r="86" customFormat="false" ht="15" hidden="false" customHeight="false" outlineLevel="0" collapsed="false">
      <c r="B86" s="9" t="s">
        <v>82</v>
      </c>
      <c r="D86" s="25" t="n">
        <f aca="false">D84*D85</f>
        <v>0</v>
      </c>
      <c r="E86" s="25" t="n">
        <f aca="false">E84*E85</f>
        <v>0</v>
      </c>
      <c r="F86" s="25" t="n">
        <f aca="false">F84*F85</f>
        <v>0</v>
      </c>
      <c r="G86" s="25" t="n">
        <f aca="false">G84*G85</f>
        <v>3377.62211654582</v>
      </c>
      <c r="H86" s="25" t="n">
        <f aca="false">H84*H85</f>
        <v>6192.30721366733</v>
      </c>
      <c r="I86" s="25" t="n">
        <f aca="false">I84*I85</f>
        <v>8444.05529136454</v>
      </c>
      <c r="J86" s="25" t="n">
        <f aca="false">J84*J85</f>
        <v>9851.3978399253</v>
      </c>
      <c r="K86" s="25" t="n">
        <f aca="false">K84*K85</f>
        <v>10695.8033690618</v>
      </c>
      <c r="L86" s="25" t="n">
        <f aca="false">L84*L85</f>
        <v>11258.7403884861</v>
      </c>
      <c r="M86" s="25" t="n">
        <f aca="false">M84*M85</f>
        <v>11258.7403884861</v>
      </c>
      <c r="N86" s="25" t="n">
        <f aca="false">N84*N85</f>
        <v>11258.7403884861</v>
      </c>
    </row>
    <row r="88" customFormat="false" ht="15" hidden="false" customHeight="false" outlineLevel="0" collapsed="false">
      <c r="B88" s="22" t="s">
        <v>83</v>
      </c>
      <c r="C88" s="23"/>
      <c r="D88" s="23" t="n">
        <v>0</v>
      </c>
      <c r="E88" s="23" t="n">
        <v>1</v>
      </c>
      <c r="F88" s="23" t="n">
        <v>2</v>
      </c>
      <c r="G88" s="23" t="n">
        <v>3</v>
      </c>
      <c r="H88" s="23" t="n">
        <v>4</v>
      </c>
      <c r="I88" s="23" t="n">
        <v>5</v>
      </c>
      <c r="J88" s="23" t="n">
        <v>6</v>
      </c>
      <c r="K88" s="23" t="n">
        <v>7</v>
      </c>
      <c r="L88" s="23" t="n">
        <v>8</v>
      </c>
      <c r="M88" s="23" t="n">
        <v>9</v>
      </c>
      <c r="N88" s="23" t="n">
        <v>10</v>
      </c>
    </row>
    <row r="89" customFormat="false" ht="15" hidden="false" customHeight="false" outlineLevel="0" collapsed="false">
      <c r="B89" s="9" t="s">
        <v>84</v>
      </c>
      <c r="D89" s="25" t="n">
        <f aca="false">D75+D78+D81+D84</f>
        <v>60000</v>
      </c>
      <c r="E89" s="25" t="n">
        <f aca="false">E75+E78+E81+E84</f>
        <v>80000</v>
      </c>
      <c r="F89" s="25" t="n">
        <f aca="false">F75+F78+F81+F84</f>
        <v>100000</v>
      </c>
      <c r="G89" s="25" t="n">
        <f aca="false">G75+G78+G81+G84</f>
        <v>120000</v>
      </c>
      <c r="H89" s="25" t="n">
        <f aca="false">H75+H78+H81+H84</f>
        <v>120000</v>
      </c>
      <c r="I89" s="25" t="n">
        <f aca="false">I75+I78+I81+I84</f>
        <v>120000</v>
      </c>
      <c r="J89" s="25" t="n">
        <f aca="false">J75+J78+J81+J84</f>
        <v>120000</v>
      </c>
      <c r="K89" s="25" t="n">
        <f aca="false">K75+K78+K81+K84</f>
        <v>120000</v>
      </c>
      <c r="L89" s="25" t="n">
        <f aca="false">L75+L78+L81+L84</f>
        <v>120000</v>
      </c>
      <c r="M89" s="25" t="n">
        <f aca="false">M75+M78+M81+M84</f>
        <v>120000</v>
      </c>
      <c r="N89" s="25" t="n">
        <f aca="false">N75+N78+N81+N84</f>
        <v>120000</v>
      </c>
    </row>
    <row r="90" customFormat="false" ht="15" hidden="false" customHeight="false" outlineLevel="0" collapsed="false">
      <c r="B90" s="9" t="s">
        <v>85</v>
      </c>
      <c r="D90" s="25" t="n">
        <f aca="false">D77+D80+D83+D86</f>
        <v>25332.1658740936</v>
      </c>
      <c r="E90" s="25" t="n">
        <f aca="false">E77+E80+E83+E86</f>
        <v>32931.8156363217</v>
      </c>
      <c r="F90" s="25" t="n">
        <f aca="false">F77+F80+F83+F86</f>
        <v>41657.3394373984</v>
      </c>
      <c r="G90" s="25" t="n">
        <f aca="false">G77+G80+G83+G86</f>
        <v>51790.2057870359</v>
      </c>
      <c r="H90" s="25" t="n">
        <f aca="false">H77+H80+H83+H86</f>
        <v>58263.9815104153</v>
      </c>
      <c r="I90" s="25" t="n">
        <f aca="false">I77+I80+I83+I86</f>
        <v>62767.4776658098</v>
      </c>
      <c r="J90" s="25" t="n">
        <f aca="false">J77+J80+J83+J86</f>
        <v>65582.1627629313</v>
      </c>
      <c r="K90" s="25" t="n">
        <f aca="false">K77+K80+K83+K86</f>
        <v>66989.505311492</v>
      </c>
      <c r="L90" s="25" t="n">
        <f aca="false">L77+L80+L83+L86</f>
        <v>67552.4423309163</v>
      </c>
      <c r="M90" s="25" t="n">
        <f aca="false">M77+M80+M83+M86</f>
        <v>67552.4423309163</v>
      </c>
      <c r="N90" s="25" t="n">
        <f aca="false">N77+N80+N83+N86</f>
        <v>67552.4423309163</v>
      </c>
    </row>
    <row r="91" customFormat="false" ht="15" hidden="false" customHeight="false" outlineLevel="0" collapsed="false">
      <c r="B91" s="9" t="s">
        <v>86</v>
      </c>
      <c r="E91" s="25" t="n">
        <f aca="false">E89-D89</f>
        <v>20000</v>
      </c>
      <c r="F91" s="25" t="n">
        <f aca="false">F89-E89</f>
        <v>20000</v>
      </c>
      <c r="G91" s="25" t="n">
        <f aca="false">G89-F89</f>
        <v>20000</v>
      </c>
      <c r="H91" s="25" t="n">
        <f aca="false">H89-G89</f>
        <v>0</v>
      </c>
      <c r="I91" s="25" t="n">
        <f aca="false">I89-H89</f>
        <v>0</v>
      </c>
      <c r="J91" s="25" t="n">
        <f aca="false">J89-I89</f>
        <v>0</v>
      </c>
      <c r="K91" s="25" t="n">
        <f aca="false">K89-J89</f>
        <v>0</v>
      </c>
      <c r="L91" s="25" t="n">
        <f aca="false">L89-K89</f>
        <v>0</v>
      </c>
      <c r="M91" s="25" t="n">
        <f aca="false">M89-L89</f>
        <v>0</v>
      </c>
      <c r="N91" s="25" t="n">
        <f aca="false">N89-M89</f>
        <v>0</v>
      </c>
    </row>
    <row r="92" customFormat="false" ht="15" hidden="false" customHeight="false" outlineLevel="0" collapsed="false">
      <c r="B92" s="9" t="s">
        <v>87</v>
      </c>
      <c r="E92" s="25" t="n">
        <f aca="false">(E89+D89)/2</f>
        <v>70000</v>
      </c>
      <c r="F92" s="25" t="n">
        <f aca="false">(F89+E89)/2</f>
        <v>90000</v>
      </c>
      <c r="G92" s="25" t="n">
        <f aca="false">(G89+F89)/2</f>
        <v>110000</v>
      </c>
      <c r="H92" s="25" t="n">
        <f aca="false">(H89+G89)/2</f>
        <v>120000</v>
      </c>
      <c r="I92" s="25" t="n">
        <f aca="false">(I89+H89)/2</f>
        <v>120000</v>
      </c>
      <c r="J92" s="25" t="n">
        <f aca="false">(J89+I89)/2</f>
        <v>120000</v>
      </c>
      <c r="K92" s="25" t="n">
        <f aca="false">(K89+J89)/2</f>
        <v>120000</v>
      </c>
      <c r="L92" s="25" t="n">
        <f aca="false">(L89+K89)/2</f>
        <v>120000</v>
      </c>
      <c r="M92" s="25" t="n">
        <f aca="false">(M89+L89)/2</f>
        <v>120000</v>
      </c>
      <c r="N92" s="25" t="n">
        <f aca="false">(N89+M89)/2</f>
        <v>120000</v>
      </c>
    </row>
    <row r="93" customFormat="false" ht="15" hidden="false" customHeight="false" outlineLevel="0" collapsed="false">
      <c r="B93" s="9" t="s">
        <v>88</v>
      </c>
      <c r="E93" s="25" t="n">
        <f aca="false">(E90+D90)/2</f>
        <v>29131.9907552077</v>
      </c>
      <c r="F93" s="25" t="n">
        <f aca="false">(F90+E90)/2</f>
        <v>37294.5775368601</v>
      </c>
      <c r="G93" s="25" t="n">
        <f aca="false">(G90+F90)/2</f>
        <v>46723.7726122171</v>
      </c>
      <c r="H93" s="25" t="n">
        <f aca="false">(H90+G90)/2</f>
        <v>55027.0936487256</v>
      </c>
      <c r="I93" s="25" t="n">
        <f aca="false">(I90+H90)/2</f>
        <v>60515.7295881126</v>
      </c>
      <c r="J93" s="25" t="n">
        <f aca="false">(J90+I90)/2</f>
        <v>64174.8202143705</v>
      </c>
      <c r="K93" s="25" t="n">
        <f aca="false">(K90+J90)/2</f>
        <v>66285.8340372117</v>
      </c>
      <c r="L93" s="25" t="n">
        <f aca="false">(L90+K90)/2</f>
        <v>67270.9738212042</v>
      </c>
      <c r="M93" s="25" t="n">
        <f aca="false">(M90+L90)/2</f>
        <v>67552.4423309163</v>
      </c>
      <c r="N93" s="25" t="n">
        <f aca="false">(N90+M90)/2</f>
        <v>67552.4423309163</v>
      </c>
    </row>
    <row r="94" customFormat="false" ht="15" hidden="false" customHeight="false" outlineLevel="0" collapsed="false">
      <c r="B94" s="9" t="s">
        <v>89</v>
      </c>
      <c r="E94" s="17" t="n">
        <f aca="false">E90/E89</f>
        <v>0.411647695454022</v>
      </c>
      <c r="F94" s="17" t="n">
        <f aca="false">F90/F89</f>
        <v>0.416573394373984</v>
      </c>
      <c r="G94" s="17" t="n">
        <f aca="false">G90/G89</f>
        <v>0.431585048225299</v>
      </c>
      <c r="H94" s="17" t="n">
        <f aca="false">H90/H89</f>
        <v>0.485533179253461</v>
      </c>
      <c r="I94" s="17" t="n">
        <f aca="false">I90/I89</f>
        <v>0.523062313881748</v>
      </c>
      <c r="J94" s="17" t="n">
        <f aca="false">J90/J89</f>
        <v>0.546518023024427</v>
      </c>
      <c r="K94" s="17" t="n">
        <f aca="false">K90/K89</f>
        <v>0.558245877595767</v>
      </c>
      <c r="L94" s="17" t="n">
        <f aca="false">L90/L89</f>
        <v>0.562937019424303</v>
      </c>
      <c r="M94" s="17" t="n">
        <f aca="false">M90/M89</f>
        <v>0.562937019424303</v>
      </c>
      <c r="N94" s="17" t="n">
        <f aca="false">N90/N89</f>
        <v>0.562937019424303</v>
      </c>
    </row>
    <row r="95" customFormat="false" ht="15" hidden="false" customHeight="false" outlineLevel="0" collapsed="false">
      <c r="B95" s="9" t="s">
        <v>90</v>
      </c>
      <c r="E95" s="18" t="n">
        <f aca="false">$C$68*(1+Inputs!$C$26)^(E$74-1)</f>
        <v>40</v>
      </c>
      <c r="F95" s="18" t="n">
        <f aca="false">$C$68*(1+Inputs!$C$26)^(F$74-1)</f>
        <v>40.8</v>
      </c>
      <c r="G95" s="18" t="n">
        <f aca="false">$C$68*(1+Inputs!$C$26)^(G$74-1)</f>
        <v>41.616</v>
      </c>
      <c r="H95" s="18" t="n">
        <f aca="false">$C$68*(1+Inputs!$C$26)^(H$74-1)</f>
        <v>42.44832</v>
      </c>
      <c r="I95" s="18" t="n">
        <f aca="false">$C$68*(1+Inputs!$C$26)^(I$74-1)</f>
        <v>43.2972864</v>
      </c>
      <c r="J95" s="18" t="n">
        <f aca="false">$C$68*(1+Inputs!$C$26)^(J$74-1)</f>
        <v>44.163232128</v>
      </c>
      <c r="K95" s="18" t="n">
        <f aca="false">$C$68*(1+Inputs!$C$26)^(K$74-1)</f>
        <v>45.04649677056</v>
      </c>
      <c r="L95" s="18" t="n">
        <f aca="false">$C$68*(1+Inputs!$C$26)^(L$74-1)</f>
        <v>45.9474267059712</v>
      </c>
      <c r="M95" s="18" t="n">
        <f aca="false">$C$68*(1+Inputs!$C$26)^(M$74-1)</f>
        <v>46.8663752400906</v>
      </c>
      <c r="N95" s="18" t="n">
        <f aca="false">$C$68*(1+Inputs!$C$26)^(N$74-1)</f>
        <v>47.8037027448924</v>
      </c>
    </row>
    <row r="96" customFormat="false" ht="15" hidden="false" customHeight="false" outlineLevel="0" collapsed="false">
      <c r="B96" s="9" t="s">
        <v>91</v>
      </c>
      <c r="E96" s="18" t="n">
        <f aca="false">E93*E95*12/1000000</f>
        <v>13.9833555624997</v>
      </c>
      <c r="F96" s="18" t="n">
        <f aca="false">F93*F95*12/1000000</f>
        <v>18.2594251620467</v>
      </c>
      <c r="G96" s="18" t="n">
        <f aca="false">G93*G95*12/1000000</f>
        <v>23.3334782523603</v>
      </c>
      <c r="H96" s="18" t="n">
        <f aca="false">H93*H95*12/1000000</f>
        <v>28.0296921584529</v>
      </c>
      <c r="I96" s="18" t="n">
        <f aca="false">I93*I95*12/1000000</f>
        <v>31.4420025081776</v>
      </c>
      <c r="J96" s="18" t="n">
        <f aca="false">J93*J95*12/1000000</f>
        <v>34.0100097827989</v>
      </c>
      <c r="K96" s="18" t="n">
        <f aca="false">K93*K95*12/1000000</f>
        <v>35.8313353066936</v>
      </c>
      <c r="L96" s="18" t="n">
        <f aca="false">L93*L95*12/1000000</f>
        <v>37.091137669069</v>
      </c>
      <c r="M96" s="18" t="n">
        <f aca="false">M93*M95*12/1000000</f>
        <v>37.9912573279837</v>
      </c>
      <c r="N96" s="18" t="n">
        <f aca="false">N93*N95*12/1000000</f>
        <v>38.7510824745434</v>
      </c>
    </row>
    <row r="97" customFormat="false" ht="15" hidden="false" customHeight="false" outlineLevel="0" collapsed="false">
      <c r="B97" s="9" t="s">
        <v>92</v>
      </c>
      <c r="E97" s="18" t="n">
        <f aca="false">E93*$C$69*(1+Inputs!$C$31)^(E$74-1)*12/1000000</f>
        <v>1.74791944531246</v>
      </c>
      <c r="F97" s="18" t="n">
        <f aca="false">F93*$C$69*(1+Inputs!$C$31)^(F$74-1)*12/1000000</f>
        <v>2.29361651851689</v>
      </c>
      <c r="G97" s="18" t="n">
        <f aca="false">G93*$C$69*(1+Inputs!$C$31)^(G$74-1)*12/1000000</f>
        <v>2.94534981604264</v>
      </c>
      <c r="H97" s="18" t="n">
        <f aca="false">H93*$C$69*(1+Inputs!$C$31)^(H$74-1)*12/1000000</f>
        <v>3.55548967627858</v>
      </c>
      <c r="I97" s="18" t="n">
        <f aca="false">I93*$C$69*(1+Inputs!$C$31)^(I$74-1)*12/1000000</f>
        <v>4.00788254429612</v>
      </c>
      <c r="J97" s="18" t="n">
        <f aca="false">J93*$C$69*(1+Inputs!$C$31)^(J$74-1)*12/1000000</f>
        <v>4.35647511907908</v>
      </c>
      <c r="K97" s="18" t="n">
        <f aca="false">K93*$C$69*(1+Inputs!$C$31)^(K$74-1)*12/1000000</f>
        <v>4.61227472722238</v>
      </c>
      <c r="L97" s="18" t="n">
        <f aca="false">L93*$C$69*(1+Inputs!$C$31)^(L$74-1)*12/1000000</f>
        <v>4.79784289299916</v>
      </c>
      <c r="M97" s="18" t="n">
        <f aca="false">M93*$C$69*(1+Inputs!$C$31)^(M$74-1)*12/1000000</f>
        <v>4.9383654881916</v>
      </c>
      <c r="N97" s="18" t="n">
        <f aca="false">N93*$C$69*(1+Inputs!$C$31)^(N$74-1)*12/1000000</f>
        <v>5.06182462539639</v>
      </c>
    </row>
    <row r="98" customFormat="false" ht="15" hidden="false" customHeight="false" outlineLevel="0" collapsed="false">
      <c r="B98" s="9" t="s">
        <v>93</v>
      </c>
      <c r="E98" s="18" t="n">
        <f aca="false">E92*Inputs!$C$29*(1+Inputs!$C$31)^(E$74-1)*12/1000000</f>
        <v>2.52</v>
      </c>
      <c r="F98" s="18" t="n">
        <f aca="false">F92*Inputs!$C$29*(1+Inputs!$C$31)^(F$74-1)*12/1000000</f>
        <v>3.321</v>
      </c>
      <c r="G98" s="18" t="n">
        <f aca="false">G92*Inputs!$C$29*(1+Inputs!$C$31)^(G$74-1)*12/1000000</f>
        <v>4.160475</v>
      </c>
      <c r="H98" s="18" t="n">
        <f aca="false">H92*Inputs!$C$29*(1+Inputs!$C$31)^(H$74-1)*12/1000000</f>
        <v>4.6521675</v>
      </c>
      <c r="I98" s="18" t="n">
        <f aca="false">I92*Inputs!$C$29*(1+Inputs!$C$31)^(I$74-1)*12/1000000</f>
        <v>4.7684716875</v>
      </c>
      <c r="J98" s="18" t="n">
        <f aca="false">J92*Inputs!$C$29*(1+Inputs!$C$31)^(J$74-1)*12/1000000</f>
        <v>4.8876834796875</v>
      </c>
      <c r="K98" s="18" t="n">
        <f aca="false">K92*Inputs!$C$29*(1+Inputs!$C$31)^(K$74-1)*12/1000000</f>
        <v>5.00987556667969</v>
      </c>
      <c r="L98" s="18" t="n">
        <f aca="false">L92*Inputs!$C$29*(1+Inputs!$C$31)^(L$74-1)*12/1000000</f>
        <v>5.13512245584668</v>
      </c>
      <c r="M98" s="18" t="n">
        <f aca="false">M92*Inputs!$C$29*(1+Inputs!$C$31)^(M$74-1)*12/1000000</f>
        <v>5.26350051724284</v>
      </c>
      <c r="N98" s="18" t="n">
        <f aca="false">N92*Inputs!$C$29*(1+Inputs!$C$31)^(N$74-1)*12/1000000</f>
        <v>5.39508803017391</v>
      </c>
    </row>
    <row r="99" customFormat="false" ht="15" hidden="false" customHeight="false" outlineLevel="0" collapsed="false">
      <c r="B99" s="9" t="s">
        <v>94</v>
      </c>
      <c r="E99" s="18" t="n">
        <f aca="false">$C$70*(1+Inputs!$C$32)^(E$74-1)</f>
        <v>3</v>
      </c>
      <c r="F99" s="18" t="n">
        <f aca="false">$C$70*(1+Inputs!$C$32)^(F$74-1)</f>
        <v>3.09</v>
      </c>
      <c r="G99" s="18" t="n">
        <f aca="false">$C$70*(1+Inputs!$C$32)^(G$74-1)</f>
        <v>3.1827</v>
      </c>
      <c r="H99" s="18" t="n">
        <f aca="false">$C$70*(1+Inputs!$C$32)^(H$74-1)</f>
        <v>3.278181</v>
      </c>
      <c r="I99" s="18" t="n">
        <f aca="false">$C$70*(1+Inputs!$C$32)^(I$74-1)</f>
        <v>3.37652643</v>
      </c>
      <c r="J99" s="18" t="n">
        <f aca="false">$C$70*(1+Inputs!$C$32)^(J$74-1)</f>
        <v>3.4778222229</v>
      </c>
      <c r="K99" s="18" t="n">
        <f aca="false">$C$70*(1+Inputs!$C$32)^(K$74-1)</f>
        <v>3.582156889587</v>
      </c>
      <c r="L99" s="18" t="n">
        <f aca="false">$C$70*(1+Inputs!$C$32)^(L$74-1)</f>
        <v>3.68962159627461</v>
      </c>
      <c r="M99" s="18" t="n">
        <f aca="false">$C$70*(1+Inputs!$C$32)^(M$74-1)</f>
        <v>3.80031024416285</v>
      </c>
      <c r="N99" s="18" t="n">
        <f aca="false">$C$70*(1+Inputs!$C$32)^(N$74-1)</f>
        <v>3.91431955148773</v>
      </c>
    </row>
    <row r="100" customFormat="false" ht="15" hidden="false" customHeight="false" outlineLevel="0" collapsed="false">
      <c r="B100" s="26" t="s">
        <v>95</v>
      </c>
      <c r="E100" s="27" t="n">
        <f aca="false">E96-E97-E98-E99</f>
        <v>6.71543611718722</v>
      </c>
      <c r="F100" s="27" t="n">
        <f aca="false">F96-F97-F98-F99</f>
        <v>9.55480864352979</v>
      </c>
      <c r="G100" s="27" t="n">
        <f aca="false">G96-G97-G98-G99</f>
        <v>13.0449534363177</v>
      </c>
      <c r="H100" s="27" t="n">
        <f aca="false">H96-H97-H98-H99</f>
        <v>16.5438539821743</v>
      </c>
      <c r="I100" s="27" t="n">
        <f aca="false">I96-I97-I98-I99</f>
        <v>19.2891218463814</v>
      </c>
      <c r="J100" s="27" t="n">
        <f aca="false">J96-J97-J98-J99</f>
        <v>21.2880289611324</v>
      </c>
      <c r="K100" s="27" t="n">
        <f aca="false">K96-K97-K98-K99</f>
        <v>22.6270281232045</v>
      </c>
      <c r="L100" s="27" t="n">
        <f aca="false">L96-L97-L98-L99</f>
        <v>23.4685507239486</v>
      </c>
      <c r="M100" s="27" t="n">
        <f aca="false">M96-M97-M98-M99</f>
        <v>23.9890810783864</v>
      </c>
      <c r="N100" s="27" t="n">
        <f aca="false">N96-N97-N98-N99</f>
        <v>24.3798502674853</v>
      </c>
    </row>
    <row r="101" customFormat="false" ht="15" hidden="false" customHeight="false" outlineLevel="0" collapsed="false">
      <c r="B101" s="9" t="s">
        <v>96</v>
      </c>
      <c r="E101" s="25" t="n">
        <f aca="false">E90-D90</f>
        <v>7599.64976222809</v>
      </c>
      <c r="F101" s="25" t="n">
        <f aca="false">F90-E90</f>
        <v>8725.52380107669</v>
      </c>
      <c r="G101" s="25" t="n">
        <f aca="false">G90-F90</f>
        <v>10132.8663496375</v>
      </c>
      <c r="H101" s="25" t="n">
        <f aca="false">H90-G90</f>
        <v>6473.77572337948</v>
      </c>
      <c r="I101" s="25" t="n">
        <f aca="false">I90-H90</f>
        <v>4503.49615539442</v>
      </c>
      <c r="J101" s="25" t="n">
        <f aca="false">J90-I90</f>
        <v>2814.68509712152</v>
      </c>
      <c r="K101" s="25" t="n">
        <f aca="false">K90-J90</f>
        <v>1407.34254856076</v>
      </c>
      <c r="L101" s="25" t="n">
        <f aca="false">L90-K90</f>
        <v>562.937019424295</v>
      </c>
      <c r="M101" s="25" t="n">
        <f aca="false">M90-L90</f>
        <v>0</v>
      </c>
      <c r="N101" s="25" t="n">
        <f aca="false">N90-M90</f>
        <v>0</v>
      </c>
    </row>
    <row r="102" customFormat="false" ht="15" hidden="false" customHeight="false" outlineLevel="0" collapsed="false">
      <c r="B102" s="9" t="s">
        <v>97</v>
      </c>
      <c r="E102" s="25" t="n">
        <f aca="false">E93*$C$71*12</f>
        <v>1747.91944531246</v>
      </c>
      <c r="F102" s="25" t="n">
        <f aca="false">F93*$C$71*12</f>
        <v>2237.6746522116</v>
      </c>
      <c r="G102" s="25" t="n">
        <f aca="false">G93*$C$71*12</f>
        <v>2803.42635673303</v>
      </c>
      <c r="H102" s="25" t="n">
        <f aca="false">H93*$C$71*12</f>
        <v>3301.62561892354</v>
      </c>
      <c r="I102" s="25" t="n">
        <f aca="false">I93*$C$71*12</f>
        <v>3630.94377528675</v>
      </c>
      <c r="J102" s="25" t="n">
        <f aca="false">J93*$C$71*12</f>
        <v>3850.48921286223</v>
      </c>
      <c r="K102" s="25" t="n">
        <f aca="false">K93*$C$71*12</f>
        <v>3977.1500422327</v>
      </c>
      <c r="L102" s="25" t="n">
        <f aca="false">L93*$C$71*12</f>
        <v>4036.25842927225</v>
      </c>
      <c r="M102" s="25" t="n">
        <f aca="false">M93*$C$71*12</f>
        <v>4053.14653985498</v>
      </c>
      <c r="N102" s="25" t="n">
        <f aca="false">N93*$C$71*12</f>
        <v>4053.14653985498</v>
      </c>
    </row>
    <row r="103" customFormat="false" ht="15" hidden="false" customHeight="false" outlineLevel="0" collapsed="false">
      <c r="B103" s="9" t="s">
        <v>98</v>
      </c>
      <c r="E103" s="25" t="n">
        <f aca="false">E101+E102</f>
        <v>9347.56920754055</v>
      </c>
      <c r="F103" s="25" t="n">
        <f aca="false">F101+F102</f>
        <v>10963.1984532883</v>
      </c>
      <c r="G103" s="25" t="n">
        <f aca="false">G101+G102</f>
        <v>12936.2927063705</v>
      </c>
      <c r="H103" s="25" t="n">
        <f aca="false">H101+H102</f>
        <v>9775.40134230302</v>
      </c>
      <c r="I103" s="25" t="n">
        <f aca="false">I101+I102</f>
        <v>8134.43993068117</v>
      </c>
      <c r="J103" s="25" t="n">
        <f aca="false">J101+J102</f>
        <v>6665.17430998376</v>
      </c>
      <c r="K103" s="25" t="n">
        <f aca="false">K101+K102</f>
        <v>5384.49259079346</v>
      </c>
      <c r="L103" s="25" t="n">
        <f aca="false">L101+L102</f>
        <v>4599.19544869655</v>
      </c>
      <c r="M103" s="25" t="n">
        <f aca="false">M101+M102</f>
        <v>4053.14653985498</v>
      </c>
      <c r="N103" s="25" t="n">
        <f aca="false">N101+N102</f>
        <v>4053.14653985498</v>
      </c>
    </row>
    <row r="104" customFormat="false" ht="15" hidden="false" customHeight="false" outlineLevel="0" collapsed="false">
      <c r="B104" s="9" t="s">
        <v>99</v>
      </c>
      <c r="E104" s="28" t="n">
        <f aca="false">(1+Inputs!$C$12)^(E$74-1)</f>
        <v>1</v>
      </c>
      <c r="F104" s="28" t="n">
        <f aca="false">(1+Inputs!$C$12)^(F$74-1)</f>
        <v>1.03</v>
      </c>
      <c r="G104" s="28" t="n">
        <f aca="false">(1+Inputs!$C$12)^(G$74-1)</f>
        <v>1.0609</v>
      </c>
      <c r="H104" s="28" t="n">
        <f aca="false">(1+Inputs!$C$12)^(H$74-1)</f>
        <v>1.092727</v>
      </c>
      <c r="I104" s="28" t="n">
        <f aca="false">(1+Inputs!$C$12)^(I$74-1)</f>
        <v>1.12550881</v>
      </c>
      <c r="J104" s="28" t="n">
        <f aca="false">(1+Inputs!$C$12)^(J$74-1)</f>
        <v>1.1592740743</v>
      </c>
      <c r="K104" s="28" t="n">
        <f aca="false">(1+Inputs!$C$12)^(K$74-1)</f>
        <v>1.194052296529</v>
      </c>
      <c r="L104" s="28" t="n">
        <f aca="false">(1+Inputs!$C$12)^(L$74-1)</f>
        <v>1.22987386542487</v>
      </c>
      <c r="M104" s="28" t="n">
        <f aca="false">(1+Inputs!$C$12)^(M$74-1)</f>
        <v>1.26677008138762</v>
      </c>
      <c r="N104" s="28" t="n">
        <f aca="false">(1+Inputs!$C$12)^(N$74-1)</f>
        <v>1.30477318382925</v>
      </c>
    </row>
    <row r="105" customFormat="false" ht="15" hidden="false" customHeight="false" outlineLevel="0" collapsed="false">
      <c r="B105" s="9" t="s">
        <v>100</v>
      </c>
      <c r="E105" s="18" t="n">
        <f aca="false">E91*$C$72*E104/1000000</f>
        <v>23</v>
      </c>
      <c r="F105" s="18" t="n">
        <f aca="false">F91*$C$72*F104/1000000</f>
        <v>23.69</v>
      </c>
      <c r="G105" s="18" t="n">
        <f aca="false">G91*$C$72*G104/1000000</f>
        <v>24.4007</v>
      </c>
      <c r="H105" s="18" t="n">
        <f aca="false">H91*$C$72*H104/1000000</f>
        <v>0</v>
      </c>
      <c r="I105" s="18" t="n">
        <f aca="false">I91*$C$72*I104/1000000</f>
        <v>0</v>
      </c>
      <c r="J105" s="18" t="n">
        <f aca="false">J91*$C$72*J104/1000000</f>
        <v>0</v>
      </c>
      <c r="K105" s="18" t="n">
        <f aca="false">K91*$C$72*K104/1000000</f>
        <v>0</v>
      </c>
      <c r="L105" s="18" t="n">
        <f aca="false">L91*$C$72*L104/1000000</f>
        <v>0</v>
      </c>
      <c r="M105" s="18" t="n">
        <f aca="false">M91*$C$72*M104/1000000</f>
        <v>0</v>
      </c>
      <c r="N105" s="18" t="n">
        <f aca="false">N91*$C$72*N104/1000000</f>
        <v>0</v>
      </c>
    </row>
    <row r="106" customFormat="false" ht="15" hidden="false" customHeight="false" outlineLevel="0" collapsed="false">
      <c r="B106" s="9" t="s">
        <v>101</v>
      </c>
      <c r="E106" s="18" t="n">
        <f aca="false">(MAX(E101,0)*Inputs!$C$13+E102*Inputs!$C$14)*E104/1000000</f>
        <v>5.66933872262216</v>
      </c>
      <c r="F106" s="18" t="n">
        <f aca="false">(MAX(F101,0)*Inputs!$C$13+F102*Inputs!$C$14)*F104/1000000</f>
        <v>6.75206363893189</v>
      </c>
      <c r="G106" s="18" t="n">
        <f aca="false">(MAX(G101,0)*Inputs!$C$13+G102*Inputs!$C$14)*G104/1000000</f>
        <v>8.11980154160287</v>
      </c>
      <c r="H106" s="18" t="n">
        <f aca="false">(MAX(H101,0)*Inputs!$C$13+H102*Inputs!$C$14)*H104/1000000</f>
        <v>5.6734037589548</v>
      </c>
      <c r="I106" s="18" t="n">
        <f aca="false">(MAX(I101,0)*Inputs!$C$13+I102*Inputs!$C$14)*I104/1000000</f>
        <v>4.36543906062826</v>
      </c>
      <c r="J106" s="18" t="n">
        <f aca="false">(MAX(J101,0)*Inputs!$C$13+J102*Inputs!$C$14)*J104/1000000</f>
        <v>3.17684848585669</v>
      </c>
      <c r="K106" s="18" t="n">
        <f aca="false">(MAX(K101,0)*Inputs!$C$13+K102*Inputs!$C$14)*K104/1000000</f>
        <v>2.12609344979204</v>
      </c>
      <c r="L106" s="18" t="n">
        <f aca="false">(MAX(L101,0)*Inputs!$C$13+L102*Inputs!$C$14)*L104/1000000</f>
        <v>1.47745682090163</v>
      </c>
      <c r="M106" s="18" t="n">
        <f aca="false">(MAX(M101,0)*Inputs!$C$13+M102*Inputs!$C$14)*M104/1000000</f>
        <v>1.02688095443361</v>
      </c>
      <c r="N106" s="18" t="n">
        <f aca="false">(MAX(N101,0)*Inputs!$C$13+N102*Inputs!$C$14)*N104/1000000</f>
        <v>1.05768738306661</v>
      </c>
    </row>
    <row r="107" customFormat="false" ht="15" hidden="false" customHeight="false" outlineLevel="0" collapsed="false">
      <c r="B107" s="9" t="s">
        <v>102</v>
      </c>
      <c r="E107" s="18" t="n">
        <f aca="false">E89*Inputs!$C$15*E104/1000000</f>
        <v>1.2</v>
      </c>
      <c r="F107" s="18" t="n">
        <f aca="false">F89*Inputs!$C$15*F104/1000000</f>
        <v>1.545</v>
      </c>
      <c r="G107" s="18" t="n">
        <f aca="false">G89*Inputs!$C$15*G104/1000000</f>
        <v>1.90962</v>
      </c>
      <c r="H107" s="18" t="n">
        <f aca="false">H89*Inputs!$C$15*H104/1000000</f>
        <v>1.9669086</v>
      </c>
      <c r="I107" s="18" t="n">
        <f aca="false">I89*Inputs!$C$15*I104/1000000</f>
        <v>2.025915858</v>
      </c>
      <c r="J107" s="18" t="n">
        <f aca="false">J89*Inputs!$C$15*J104/1000000</f>
        <v>2.08669333374</v>
      </c>
      <c r="K107" s="18" t="n">
        <f aca="false">K89*Inputs!$C$15*K104/1000000</f>
        <v>2.1492941337522</v>
      </c>
      <c r="L107" s="18" t="n">
        <f aca="false">L89*Inputs!$C$15*L104/1000000</f>
        <v>2.21377295776477</v>
      </c>
      <c r="M107" s="18" t="n">
        <f aca="false">M89*Inputs!$C$15*M104/1000000</f>
        <v>2.28018614649771</v>
      </c>
      <c r="N107" s="18" t="n">
        <f aca="false">N89*Inputs!$C$15*N104/1000000</f>
        <v>2.34859173089264</v>
      </c>
    </row>
    <row r="108" customFormat="false" ht="15" hidden="false" customHeight="false" outlineLevel="0" collapsed="false">
      <c r="B108" s="26" t="s">
        <v>103</v>
      </c>
      <c r="E108" s="27" t="n">
        <f aca="false">E100-E105-E106-E107</f>
        <v>-23.1539026054349</v>
      </c>
      <c r="F108" s="27" t="n">
        <f aca="false">F100-F105-F106-F107</f>
        <v>-22.4322549954021</v>
      </c>
      <c r="G108" s="27" t="n">
        <f aca="false">G100-G105-G106-G107</f>
        <v>-21.3851681052852</v>
      </c>
      <c r="H108" s="27" t="n">
        <f aca="false">H100-H105-H106-H107</f>
        <v>8.90354162321949</v>
      </c>
      <c r="I108" s="27" t="n">
        <f aca="false">I100-I105-I106-I107</f>
        <v>12.8977669277532</v>
      </c>
      <c r="J108" s="27" t="n">
        <f aca="false">J100-J105-J106-J107</f>
        <v>16.0244871415357</v>
      </c>
      <c r="K108" s="27" t="n">
        <f aca="false">K100-K105-K106-K107</f>
        <v>18.3516405396603</v>
      </c>
      <c r="L108" s="27" t="n">
        <f aca="false">L100-L105-L106-L107</f>
        <v>19.7773209452822</v>
      </c>
      <c r="M108" s="27" t="n">
        <f aca="false">M100-M105-M106-M107</f>
        <v>20.6820139774551</v>
      </c>
      <c r="N108" s="27" t="n">
        <f aca="false">N100-N105-N106-N107</f>
        <v>20.9735711535261</v>
      </c>
    </row>
    <row r="109" customFormat="false" ht="15" hidden="false" customHeight="false" outlineLevel="0" collapsed="false">
      <c r="B109" s="9" t="s">
        <v>104</v>
      </c>
      <c r="C109" s="18" t="n">
        <f aca="false">Inputs!$C$42*(1+Inputs!$C$43)</f>
        <v>132.6</v>
      </c>
    </row>
    <row r="110" customFormat="false" ht="15" hidden="false" customHeight="false" outlineLevel="0" collapsed="false">
      <c r="B110" s="26" t="s">
        <v>105</v>
      </c>
      <c r="C110" s="27" t="n">
        <f aca="false">N100*$C$73*(1-Inputs!$C$45)</f>
        <v>336.198135188623</v>
      </c>
    </row>
    <row r="111" customFormat="false" ht="15" hidden="false" customHeight="false" outlineLevel="0" collapsed="false">
      <c r="B111" s="26" t="s">
        <v>106</v>
      </c>
      <c r="D111" s="27" t="n">
        <f aca="false">-$C$109</f>
        <v>-132.6</v>
      </c>
      <c r="E111" s="27" t="n">
        <f aca="false">E108</f>
        <v>-23.1539026054349</v>
      </c>
      <c r="F111" s="27" t="n">
        <f aca="false">F108</f>
        <v>-22.4322549954021</v>
      </c>
      <c r="G111" s="27" t="n">
        <f aca="false">G108</f>
        <v>-21.3851681052852</v>
      </c>
      <c r="H111" s="27" t="n">
        <f aca="false">H108</f>
        <v>8.90354162321949</v>
      </c>
      <c r="I111" s="27" t="n">
        <f aca="false">I108</f>
        <v>12.8977669277532</v>
      </c>
      <c r="J111" s="27" t="n">
        <f aca="false">J108</f>
        <v>16.0244871415357</v>
      </c>
      <c r="K111" s="27" t="n">
        <f aca="false">K108</f>
        <v>18.3516405396603</v>
      </c>
      <c r="L111" s="27" t="n">
        <f aca="false">L108</f>
        <v>19.7773209452822</v>
      </c>
      <c r="M111" s="27" t="n">
        <f aca="false">M108</f>
        <v>20.6820139774551</v>
      </c>
      <c r="N111" s="27" t="n">
        <f aca="false">N108+$C$110</f>
        <v>357.171706342149</v>
      </c>
    </row>
    <row r="113" customFormat="false" ht="15" hidden="false" customHeight="false" outlineLevel="0" collapsed="false">
      <c r="B113" s="26" t="s">
        <v>107</v>
      </c>
      <c r="C113" s="29" t="n">
        <f aca="false">IRR(D111:N111,0.08)</f>
        <v>0.1</v>
      </c>
    </row>
    <row r="114" customFormat="false" ht="15" hidden="false" customHeight="false" outlineLevel="0" collapsed="false">
      <c r="B114" s="9" t="s">
        <v>108</v>
      </c>
      <c r="C114" s="30" t="n">
        <f aca="false">SUMIF(D111:N111,"&gt;0")/-SUMIF(D111:N111,"&lt;0")</f>
        <v>2.27391623466644</v>
      </c>
    </row>
    <row r="115" customFormat="false" ht="15" hidden="false" customHeight="false" outlineLevel="0" collapsed="false">
      <c r="B115" s="9" t="s">
        <v>109</v>
      </c>
      <c r="C115" s="18" t="n">
        <f aca="false">SUM(E105:N105)</f>
        <v>71.0907</v>
      </c>
    </row>
    <row r="116" customFormat="false" ht="15" hidden="false" customHeight="false" outlineLevel="0" collapsed="false">
      <c r="B116" s="9" t="s">
        <v>110</v>
      </c>
      <c r="C116" s="18" t="n">
        <f aca="false">N100</f>
        <v>24.3798502674853</v>
      </c>
    </row>
    <row r="117" customFormat="false" ht="15" hidden="false" customHeight="false" outlineLevel="0" collapsed="false">
      <c r="B117" s="9" t="s">
        <v>111</v>
      </c>
      <c r="C117" s="17" t="n">
        <f aca="false">N94</f>
        <v>0.562937019424303</v>
      </c>
    </row>
    <row r="119" customFormat="false" ht="15" hidden="false" customHeight="false" outlineLevel="0" collapsed="false">
      <c r="B119" s="26" t="s">
        <v>163</v>
      </c>
      <c r="C119" s="29" t="n">
        <f aca="false">Inputs!$C$46</f>
        <v>0.1</v>
      </c>
    </row>
    <row r="120" customFormat="false" ht="15" hidden="false" customHeight="false" outlineLevel="0" collapsed="false">
      <c r="B120" s="26" t="s">
        <v>164</v>
      </c>
      <c r="C120" s="29" t="n">
        <f aca="false">$C$113</f>
        <v>0.1</v>
      </c>
    </row>
    <row r="121" customFormat="false" ht="15" hidden="false" customHeight="false" outlineLevel="0" collapsed="false">
      <c r="B121" s="26" t="s">
        <v>165</v>
      </c>
      <c r="C121" s="34" t="n">
        <f aca="false">C120-C119</f>
        <v>0</v>
      </c>
    </row>
    <row r="122" customFormat="false" ht="15" hidden="false" customHeight="false" outlineLevel="0" collapsed="false">
      <c r="B122" s="26" t="s">
        <v>166</v>
      </c>
      <c r="C122" s="35" t="str">
        <f aca="false">IF(ABS(C121)&lt;=0.000001,"OK","FAIL")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169</v>
      </c>
    </row>
    <row r="3" customFormat="false" ht="15" hidden="false" customHeight="false" outlineLevel="0" collapsed="false">
      <c r="B3" s="6" t="s">
        <v>170</v>
      </c>
    </row>
    <row r="5" customFormat="false" ht="15" hidden="false" customHeight="false" outlineLevel="0" collapsed="false">
      <c r="C5" s="26" t="s">
        <v>171</v>
      </c>
      <c r="D5" s="26"/>
      <c r="E5" s="36" t="n">
        <f aca="false">COUNTA(K11:K115)</f>
        <v>105</v>
      </c>
    </row>
    <row r="6" customFormat="false" ht="15" hidden="false" customHeight="false" outlineLevel="0" collapsed="false">
      <c r="C6" s="26" t="s">
        <v>172</v>
      </c>
      <c r="D6" s="26"/>
      <c r="E6" s="36" t="n">
        <f aca="false">COUNTIF(K11:K115,"PASS")</f>
        <v>105</v>
      </c>
    </row>
    <row r="7" customFormat="false" ht="15" hidden="false" customHeight="false" outlineLevel="0" collapsed="false">
      <c r="C7" s="26" t="s">
        <v>173</v>
      </c>
      <c r="D7" s="26"/>
      <c r="E7" s="36" t="n">
        <f aca="false">E5-E6</f>
        <v>0</v>
      </c>
    </row>
    <row r="8" customFormat="false" ht="15" hidden="false" customHeight="false" outlineLevel="0" collapsed="false">
      <c r="C8" s="26" t="s">
        <v>174</v>
      </c>
      <c r="D8" s="26"/>
      <c r="E8" s="35" t="str">
        <f aca="false">IF(AND(E5&gt;0,E6=E5,E7=0),"PASS","FAIL")</f>
        <v>PASS</v>
      </c>
    </row>
    <row r="10" customFormat="false" ht="30" hidden="false" customHeight="true" outlineLevel="0" collapsed="false">
      <c r="B10" s="22" t="s">
        <v>175</v>
      </c>
      <c r="C10" s="23" t="s">
        <v>176</v>
      </c>
      <c r="D10" s="23" t="s">
        <v>177</v>
      </c>
      <c r="E10" s="23" t="s">
        <v>178</v>
      </c>
      <c r="F10" s="23" t="s">
        <v>179</v>
      </c>
      <c r="G10" s="23" t="s">
        <v>180</v>
      </c>
      <c r="H10" s="23" t="s">
        <v>181</v>
      </c>
      <c r="I10" s="23" t="s">
        <v>165</v>
      </c>
      <c r="J10" s="23" t="s">
        <v>182</v>
      </c>
      <c r="K10" s="23" t="s">
        <v>183</v>
      </c>
    </row>
    <row r="11" customFormat="false" ht="15" hidden="false" customHeight="false" outlineLevel="0" collapsed="false">
      <c r="B11" s="37" t="n">
        <v>1</v>
      </c>
      <c r="C11" s="9" t="s">
        <v>184</v>
      </c>
      <c r="D11" s="9" t="s">
        <v>185</v>
      </c>
      <c r="E11" s="9" t="s">
        <v>109</v>
      </c>
      <c r="F11" s="38" t="s">
        <v>186</v>
      </c>
      <c r="G11" s="16" t="n">
        <v>71.1</v>
      </c>
      <c r="H11" s="39" t="n">
        <f aca="false">Model!$C$54</f>
        <v>71.0907</v>
      </c>
      <c r="I11" s="40" t="n">
        <f aca="false">H11-G11</f>
        <v>-0.00929999999999609</v>
      </c>
      <c r="J11" s="41" t="n">
        <v>0.050000001</v>
      </c>
      <c r="K11" s="35" t="str">
        <f aca="false">IF(ISERROR(I11),"FAIL",IF(ABS(I11)&lt;=J11,"PASS","FAIL"))</f>
        <v>PASS</v>
      </c>
    </row>
    <row r="12" customFormat="false" ht="15" hidden="false" customHeight="false" outlineLevel="0" collapsed="false">
      <c r="B12" s="37" t="n">
        <v>2</v>
      </c>
      <c r="C12" s="9" t="s">
        <v>187</v>
      </c>
      <c r="D12" s="9" t="s">
        <v>188</v>
      </c>
      <c r="E12" s="9" t="s">
        <v>189</v>
      </c>
      <c r="F12" s="38" t="s">
        <v>190</v>
      </c>
      <c r="G12" s="10" t="n">
        <v>130</v>
      </c>
      <c r="H12" s="42" t="n">
        <f aca="false">Inputs!$C$42</f>
        <v>130</v>
      </c>
      <c r="I12" s="40" t="n">
        <f aca="false">H12-G12</f>
        <v>0</v>
      </c>
      <c r="J12" s="41" t="n">
        <v>0.500000001</v>
      </c>
      <c r="K12" s="35" t="str">
        <f aca="false">IF(ISERROR(I12),"FAIL",IF(ABS(I12)&lt;=J12,"PASS","FAIL"))</f>
        <v>PASS</v>
      </c>
    </row>
    <row r="13" customFormat="false" ht="15" hidden="false" customHeight="false" outlineLevel="0" collapsed="false">
      <c r="B13" s="37" t="n">
        <v>3</v>
      </c>
      <c r="C13" s="9" t="s">
        <v>184</v>
      </c>
      <c r="D13" s="9" t="s">
        <v>191</v>
      </c>
      <c r="E13" s="9" t="s">
        <v>192</v>
      </c>
      <c r="F13" s="38" t="s">
        <v>193</v>
      </c>
      <c r="G13" s="10" t="n">
        <v>2167</v>
      </c>
      <c r="H13" s="42" t="n">
        <f aca="false">Model!$C$59</f>
        <v>2166.66666666667</v>
      </c>
      <c r="I13" s="40" t="n">
        <f aca="false">H13-G13</f>
        <v>-0.333333333333485</v>
      </c>
      <c r="J13" s="41" t="n">
        <v>0.500000001</v>
      </c>
      <c r="K13" s="35" t="str">
        <f aca="false">IF(ISERROR(I13),"FAIL",IF(ABS(I13)&lt;=J13,"PASS","FAIL"))</f>
        <v>PASS</v>
      </c>
    </row>
    <row r="14" customFormat="false" ht="15" hidden="false" customHeight="false" outlineLevel="0" collapsed="false">
      <c r="B14" s="37" t="n">
        <v>4</v>
      </c>
      <c r="C14" s="9" t="s">
        <v>184</v>
      </c>
      <c r="D14" s="9" t="s">
        <v>194</v>
      </c>
      <c r="E14" s="9" t="s">
        <v>114</v>
      </c>
      <c r="F14" s="38" t="s">
        <v>195</v>
      </c>
      <c r="G14" s="16" t="n">
        <v>20.3</v>
      </c>
      <c r="H14" s="39" t="n">
        <f aca="false">Model!$C$60</f>
        <v>20.3226613306653</v>
      </c>
      <c r="I14" s="40" t="n">
        <f aca="false">H14-G14</f>
        <v>0.0226613306653114</v>
      </c>
      <c r="J14" s="41" t="n">
        <v>0.050000001</v>
      </c>
      <c r="K14" s="35" t="str">
        <f aca="false">IF(ISERROR(I14),"FAIL",IF(ABS(I14)&lt;=J14,"PASS","FAIL"))</f>
        <v>PASS</v>
      </c>
    </row>
    <row r="15" customFormat="false" ht="15" hidden="false" customHeight="false" outlineLevel="0" collapsed="false">
      <c r="B15" s="37" t="n">
        <v>5</v>
      </c>
      <c r="C15" s="9" t="s">
        <v>184</v>
      </c>
      <c r="D15" s="9" t="s">
        <v>196</v>
      </c>
      <c r="E15" s="9" t="s">
        <v>116</v>
      </c>
      <c r="F15" s="38" t="s">
        <v>197</v>
      </c>
      <c r="G15" s="16" t="n">
        <v>13.5</v>
      </c>
      <c r="H15" s="39" t="n">
        <f aca="false">Model!$C$62</f>
        <v>13.4615384615385</v>
      </c>
      <c r="I15" s="40" t="n">
        <f aca="false">H15-G15</f>
        <v>-0.0384615384615383</v>
      </c>
      <c r="J15" s="41" t="n">
        <v>0.050000001</v>
      </c>
      <c r="K15" s="35" t="str">
        <f aca="false">IF(ISERROR(I15),"FAIL",IF(ABS(I15)&lt;=J15,"PASS","FAIL"))</f>
        <v>PASS</v>
      </c>
    </row>
    <row r="16" customFormat="false" ht="15" hidden="false" customHeight="false" outlineLevel="0" collapsed="false">
      <c r="B16" s="37" t="n">
        <v>6</v>
      </c>
      <c r="C16" s="9" t="s">
        <v>198</v>
      </c>
      <c r="D16" s="9" t="s">
        <v>199</v>
      </c>
      <c r="E16" s="9" t="s">
        <v>200</v>
      </c>
      <c r="F16" s="38" t="s">
        <v>201</v>
      </c>
      <c r="G16" s="16" t="n">
        <v>20.6</v>
      </c>
      <c r="H16" s="39" t="n">
        <f aca="false">Open_Access!$C$161</f>
        <v>20.6133517028493</v>
      </c>
      <c r="I16" s="40" t="n">
        <f aca="false">H16-G16</f>
        <v>0.0133517028493202</v>
      </c>
      <c r="J16" s="41" t="n">
        <v>0.050000001</v>
      </c>
      <c r="K16" s="35" t="str">
        <f aca="false">IF(ISERROR(I16),"FAIL",IF(ABS(I16)&lt;=J16,"PASS","FAIL"))</f>
        <v>PASS</v>
      </c>
    </row>
    <row r="17" customFormat="false" ht="15" hidden="false" customHeight="false" outlineLevel="0" collapsed="false">
      <c r="B17" s="37" t="n">
        <v>7</v>
      </c>
      <c r="C17" s="9" t="s">
        <v>184</v>
      </c>
      <c r="D17" s="9" t="s">
        <v>202</v>
      </c>
      <c r="E17" s="9" t="s">
        <v>203</v>
      </c>
      <c r="F17" s="38" t="s">
        <v>204</v>
      </c>
      <c r="G17" s="16" t="n">
        <v>24.6</v>
      </c>
      <c r="H17" s="39" t="n">
        <f aca="false">Model!$C$55</f>
        <v>24.6237403289433</v>
      </c>
      <c r="I17" s="40" t="n">
        <f aca="false">H17-G17</f>
        <v>0.0237403289432905</v>
      </c>
      <c r="J17" s="41" t="n">
        <v>0.050000001</v>
      </c>
      <c r="K17" s="35" t="str">
        <f aca="false">IF(ISERROR(I17),"FAIL",IF(ABS(I17)&lt;=J17,"PASS","FAIL"))</f>
        <v>PASS</v>
      </c>
    </row>
    <row r="18" customFormat="false" ht="15" hidden="false" customHeight="false" outlineLevel="0" collapsed="false">
      <c r="B18" s="37" t="n">
        <v>8</v>
      </c>
      <c r="C18" s="9" t="s">
        <v>198</v>
      </c>
      <c r="D18" s="9" t="s">
        <v>205</v>
      </c>
      <c r="E18" s="9" t="s">
        <v>206</v>
      </c>
      <c r="F18" s="38" t="s">
        <v>207</v>
      </c>
      <c r="G18" s="15" t="n">
        <v>0.0755</v>
      </c>
      <c r="H18" s="43" t="n">
        <f aca="false">Open_Access!$C$158</f>
        <v>0.0755216063175752</v>
      </c>
      <c r="I18" s="40" t="n">
        <f aca="false">H18-G18</f>
        <v>2.16063175752373E-005</v>
      </c>
      <c r="J18" s="41" t="n">
        <v>5.0001E-005</v>
      </c>
      <c r="K18" s="35" t="str">
        <f aca="false">IF(ISERROR(I18),"FAIL",IF(ABS(I18)&lt;=J18,"PASS","FAIL"))</f>
        <v>PASS</v>
      </c>
    </row>
    <row r="19" customFormat="false" ht="15" hidden="false" customHeight="false" outlineLevel="0" collapsed="false">
      <c r="B19" s="37" t="n">
        <v>9</v>
      </c>
      <c r="C19" s="9" t="s">
        <v>184</v>
      </c>
      <c r="D19" s="9" t="s">
        <v>208</v>
      </c>
      <c r="E19" s="9" t="s">
        <v>209</v>
      </c>
      <c r="F19" s="38" t="s">
        <v>210</v>
      </c>
      <c r="G19" s="15" t="n">
        <v>0.1034</v>
      </c>
      <c r="H19" s="43" t="n">
        <f aca="false">Model!$C$52</f>
        <v>0.103402258795326</v>
      </c>
      <c r="I19" s="40" t="n">
        <f aca="false">H19-G19</f>
        <v>2.25879532564366E-006</v>
      </c>
      <c r="J19" s="41" t="n">
        <v>5.0001E-005</v>
      </c>
      <c r="K19" s="35" t="str">
        <f aca="false">IF(ISERROR(I19),"FAIL",IF(ABS(I19)&lt;=J19,"PASS","FAIL"))</f>
        <v>PASS</v>
      </c>
    </row>
    <row r="20" customFormat="false" ht="15" hidden="false" customHeight="false" outlineLevel="0" collapsed="false">
      <c r="B20" s="37" t="n">
        <v>10</v>
      </c>
      <c r="C20" s="9" t="s">
        <v>198</v>
      </c>
      <c r="D20" s="9" t="s">
        <v>211</v>
      </c>
      <c r="E20" s="9" t="s">
        <v>212</v>
      </c>
      <c r="F20" s="38" t="s">
        <v>213</v>
      </c>
      <c r="G20" s="15" t="n">
        <v>0.0277</v>
      </c>
      <c r="H20" s="43" t="n">
        <f aca="false">Open_Access!$C$52</f>
        <v>0.0277201863170104</v>
      </c>
      <c r="I20" s="40" t="n">
        <f aca="false">H20-G20</f>
        <v>2.01863170104233E-005</v>
      </c>
      <c r="J20" s="41" t="n">
        <v>5.0001E-005</v>
      </c>
      <c r="K20" s="35" t="str">
        <f aca="false">IF(ISERROR(I20),"FAIL",IF(ABS(I20)&lt;=J20,"PASS","FAIL"))</f>
        <v>PASS</v>
      </c>
    </row>
    <row r="21" customFormat="false" ht="15" hidden="false" customHeight="false" outlineLevel="0" collapsed="false">
      <c r="B21" s="37" t="n">
        <v>11</v>
      </c>
      <c r="C21" s="9" t="s">
        <v>198</v>
      </c>
      <c r="D21" s="9" t="s">
        <v>214</v>
      </c>
      <c r="E21" s="9" t="s">
        <v>215</v>
      </c>
      <c r="F21" s="38" t="s">
        <v>216</v>
      </c>
      <c r="G21" s="15" t="n">
        <v>0.0533</v>
      </c>
      <c r="H21" s="43" t="n">
        <f aca="false">Open_Access!$C$105</f>
        <v>0.0533178892140244</v>
      </c>
      <c r="I21" s="40" t="n">
        <f aca="false">H21-G21</f>
        <v>1.78892140244302E-005</v>
      </c>
      <c r="J21" s="41" t="n">
        <v>5.0001E-005</v>
      </c>
      <c r="K21" s="35" t="str">
        <f aca="false">IF(ISERROR(I21),"FAIL",IF(ABS(I21)&lt;=J21,"PASS","FAIL"))</f>
        <v>PASS</v>
      </c>
    </row>
    <row r="22" customFormat="false" ht="15" hidden="false" customHeight="false" outlineLevel="0" collapsed="false">
      <c r="B22" s="37" t="n">
        <v>12</v>
      </c>
      <c r="C22" s="9" t="s">
        <v>198</v>
      </c>
      <c r="D22" s="9" t="s">
        <v>217</v>
      </c>
      <c r="E22" s="9" t="s">
        <v>218</v>
      </c>
      <c r="F22" s="38" t="s">
        <v>207</v>
      </c>
      <c r="G22" s="15" t="n">
        <v>0.0755</v>
      </c>
      <c r="H22" s="43" t="n">
        <f aca="false">Open_Access!$C$158</f>
        <v>0.0755216063175752</v>
      </c>
      <c r="I22" s="40" t="n">
        <f aca="false">H22-G22</f>
        <v>2.16063175752373E-005</v>
      </c>
      <c r="J22" s="41" t="n">
        <v>5.0001E-005</v>
      </c>
      <c r="K22" s="35" t="str">
        <f aca="false">IF(ISERROR(I22),"FAIL",IF(ABS(I22)&lt;=J22,"PASS","FAIL"))</f>
        <v>PASS</v>
      </c>
    </row>
    <row r="23" customFormat="false" ht="15" hidden="false" customHeight="false" outlineLevel="0" collapsed="false">
      <c r="B23" s="37" t="n">
        <v>13</v>
      </c>
      <c r="C23" s="9" t="s">
        <v>198</v>
      </c>
      <c r="D23" s="9" t="s">
        <v>219</v>
      </c>
      <c r="E23" s="9" t="s">
        <v>220</v>
      </c>
      <c r="F23" s="38" t="s">
        <v>221</v>
      </c>
      <c r="G23" s="15" t="n">
        <v>0.0952</v>
      </c>
      <c r="H23" s="43" t="n">
        <f aca="false">Open_Access!$C$211</f>
        <v>0.0952307358274721</v>
      </c>
      <c r="I23" s="40" t="n">
        <f aca="false">H23-G23</f>
        <v>3.07358274721503E-005</v>
      </c>
      <c r="J23" s="41" t="n">
        <v>5.0001E-005</v>
      </c>
      <c r="K23" s="35" t="str">
        <f aca="false">IF(ISERROR(I23),"FAIL",IF(ABS(I23)&lt;=J23,"PASS","FAIL"))</f>
        <v>PASS</v>
      </c>
    </row>
    <row r="24" customFormat="false" ht="15" hidden="false" customHeight="false" outlineLevel="0" collapsed="false">
      <c r="B24" s="37" t="n">
        <v>14</v>
      </c>
      <c r="C24" s="9" t="s">
        <v>222</v>
      </c>
      <c r="D24" s="9" t="s">
        <v>223</v>
      </c>
      <c r="E24" s="9" t="s">
        <v>224</v>
      </c>
      <c r="F24" s="38" t="s">
        <v>225</v>
      </c>
      <c r="G24" s="13" t="n">
        <v>0.563</v>
      </c>
      <c r="H24" s="44" t="n">
        <f aca="false">Thresholds!$C$66</f>
        <v>0.562937019424303</v>
      </c>
      <c r="I24" s="40" t="n">
        <f aca="false">H24-G24</f>
        <v>-6.29805756970914E-005</v>
      </c>
      <c r="J24" s="41" t="n">
        <v>0.000500001</v>
      </c>
      <c r="K24" s="35" t="str">
        <f aca="false">IF(ISERROR(I24),"FAIL",IF(ABS(I24)&lt;=J24,"PASS","FAIL"))</f>
        <v>PASS</v>
      </c>
    </row>
    <row r="25" customFormat="false" ht="15" hidden="false" customHeight="false" outlineLevel="0" collapsed="false">
      <c r="B25" s="37" t="n">
        <v>15</v>
      </c>
      <c r="C25" s="9" t="s">
        <v>184</v>
      </c>
      <c r="D25" s="9" t="s">
        <v>226</v>
      </c>
      <c r="E25" s="9" t="s">
        <v>227</v>
      </c>
      <c r="F25" s="38" t="s">
        <v>228</v>
      </c>
      <c r="G25" s="16" t="n">
        <v>339.6</v>
      </c>
      <c r="H25" s="39" t="n">
        <f aca="false">Model!$C$49</f>
        <v>339.561379136128</v>
      </c>
      <c r="I25" s="40" t="n">
        <f aca="false">H25-G25</f>
        <v>-0.0386208638720404</v>
      </c>
      <c r="J25" s="41" t="n">
        <v>0.050000001</v>
      </c>
      <c r="K25" s="35" t="str">
        <f aca="false">IF(ISERROR(I25),"FAIL",IF(ABS(I25)&lt;=J25,"PASS","FAIL"))</f>
        <v>PASS</v>
      </c>
    </row>
    <row r="26" customFormat="false" ht="15" hidden="false" customHeight="false" outlineLevel="0" collapsed="false">
      <c r="B26" s="37" t="n">
        <v>16</v>
      </c>
      <c r="C26" s="9" t="s">
        <v>184</v>
      </c>
      <c r="D26" s="9" t="s">
        <v>229</v>
      </c>
      <c r="E26" s="9" t="s">
        <v>230</v>
      </c>
      <c r="F26" s="38" t="s">
        <v>231</v>
      </c>
      <c r="G26" s="45" t="n">
        <v>2.34</v>
      </c>
      <c r="H26" s="46" t="n">
        <f aca="false">Model!$C$53</f>
        <v>2.33719416817145</v>
      </c>
      <c r="I26" s="40" t="n">
        <f aca="false">H26-G26</f>
        <v>-0.00280583182854643</v>
      </c>
      <c r="J26" s="41" t="n">
        <v>0.005000001</v>
      </c>
      <c r="K26" s="35" t="str">
        <f aca="false">IF(ISERROR(I26),"FAIL",IF(ABS(I26)&lt;=J26,"PASS","FAIL"))</f>
        <v>PASS</v>
      </c>
    </row>
    <row r="27" customFormat="false" ht="15" hidden="false" customHeight="false" outlineLevel="0" collapsed="false">
      <c r="B27" s="37" t="n">
        <v>17</v>
      </c>
      <c r="C27" s="9" t="s">
        <v>232</v>
      </c>
      <c r="D27" s="9" t="s">
        <v>233</v>
      </c>
      <c r="E27" s="9" t="s">
        <v>234</v>
      </c>
      <c r="F27" s="38" t="s">
        <v>235</v>
      </c>
      <c r="G27" s="13" t="n">
        <v>0.046</v>
      </c>
      <c r="H27" s="44" t="n">
        <f aca="false">Grid!$C$6</f>
        <v>0.0462150867071624</v>
      </c>
      <c r="I27" s="40" t="n">
        <f aca="false">H27-G27</f>
        <v>0.000215086707162374</v>
      </c>
      <c r="J27" s="41" t="n">
        <v>0.000500001</v>
      </c>
      <c r="K27" s="35" t="str">
        <f aca="false">IF(ISERROR(I27),"FAIL",IF(ABS(I27)&lt;=J27,"PASS","FAIL"))</f>
        <v>PASS</v>
      </c>
    </row>
    <row r="28" customFormat="false" ht="15" hidden="false" customHeight="false" outlineLevel="0" collapsed="false">
      <c r="B28" s="37" t="n">
        <v>18</v>
      </c>
      <c r="C28" s="9" t="s">
        <v>232</v>
      </c>
      <c r="D28" s="9" t="s">
        <v>236</v>
      </c>
      <c r="E28" s="9" t="s">
        <v>237</v>
      </c>
      <c r="F28" s="38" t="s">
        <v>238</v>
      </c>
      <c r="G28" s="13" t="n">
        <v>0.039</v>
      </c>
      <c r="H28" s="44" t="n">
        <f aca="false">Grid!$D$6</f>
        <v>0.0391629577427196</v>
      </c>
      <c r="I28" s="40" t="n">
        <f aca="false">H28-G28</f>
        <v>0.000162957742719634</v>
      </c>
      <c r="J28" s="41" t="n">
        <v>0.000500001</v>
      </c>
      <c r="K28" s="35" t="str">
        <f aca="false">IF(ISERROR(I28),"FAIL",IF(ABS(I28)&lt;=J28,"PASS","FAIL"))</f>
        <v>PASS</v>
      </c>
    </row>
    <row r="29" customFormat="false" ht="15" hidden="false" customHeight="false" outlineLevel="0" collapsed="false">
      <c r="B29" s="37" t="n">
        <v>19</v>
      </c>
      <c r="C29" s="9" t="s">
        <v>232</v>
      </c>
      <c r="D29" s="9" t="s">
        <v>239</v>
      </c>
      <c r="E29" s="9" t="s">
        <v>240</v>
      </c>
      <c r="F29" s="38" t="s">
        <v>241</v>
      </c>
      <c r="G29" s="13" t="n">
        <v>0.029</v>
      </c>
      <c r="H29" s="44" t="n">
        <f aca="false">Grid!$E$6</f>
        <v>0.0291871799707436</v>
      </c>
      <c r="I29" s="40" t="n">
        <f aca="false">H29-G29</f>
        <v>0.000187179970743582</v>
      </c>
      <c r="J29" s="41" t="n">
        <v>0.000500001</v>
      </c>
      <c r="K29" s="35" t="str">
        <f aca="false">IF(ISERROR(I29),"FAIL",IF(ABS(I29)&lt;=J29,"PASS","FAIL"))</f>
        <v>PASS</v>
      </c>
    </row>
    <row r="30" customFormat="false" ht="15" hidden="false" customHeight="false" outlineLevel="0" collapsed="false">
      <c r="B30" s="37" t="n">
        <v>20</v>
      </c>
      <c r="C30" s="9" t="s">
        <v>232</v>
      </c>
      <c r="D30" s="9" t="s">
        <v>242</v>
      </c>
      <c r="E30" s="9" t="s">
        <v>243</v>
      </c>
      <c r="F30" s="38" t="s">
        <v>244</v>
      </c>
      <c r="G30" s="13" t="n">
        <v>0.081</v>
      </c>
      <c r="H30" s="44" t="n">
        <f aca="false">Grid!$C$7</f>
        <v>0.0812977576475336</v>
      </c>
      <c r="I30" s="40" t="n">
        <f aca="false">H30-G30</f>
        <v>0.000297757647533592</v>
      </c>
      <c r="J30" s="41" t="n">
        <v>0.000500001</v>
      </c>
      <c r="K30" s="35" t="str">
        <f aca="false">IF(ISERROR(I30),"FAIL",IF(ABS(I30)&lt;=J30,"PASS","FAIL"))</f>
        <v>PASS</v>
      </c>
    </row>
    <row r="31" customFormat="false" ht="15" hidden="false" customHeight="false" outlineLevel="0" collapsed="false">
      <c r="B31" s="37" t="n">
        <v>21</v>
      </c>
      <c r="C31" s="9" t="s">
        <v>232</v>
      </c>
      <c r="D31" s="9" t="s">
        <v>245</v>
      </c>
      <c r="E31" s="9" t="s">
        <v>246</v>
      </c>
      <c r="F31" s="38" t="s">
        <v>247</v>
      </c>
      <c r="G31" s="13" t="n">
        <v>0.074</v>
      </c>
      <c r="H31" s="44" t="n">
        <f aca="false">Grid!$D$7</f>
        <v>0.0741334676856787</v>
      </c>
      <c r="I31" s="40" t="n">
        <f aca="false">H31-G31</f>
        <v>0.000133467685678637</v>
      </c>
      <c r="J31" s="41" t="n">
        <v>0.000500001</v>
      </c>
      <c r="K31" s="35" t="str">
        <f aca="false">IF(ISERROR(I31),"FAIL",IF(ABS(I31)&lt;=J31,"PASS","FAIL"))</f>
        <v>PASS</v>
      </c>
    </row>
    <row r="32" customFormat="false" ht="15" hidden="false" customHeight="false" outlineLevel="0" collapsed="false">
      <c r="B32" s="37" t="n">
        <v>22</v>
      </c>
      <c r="C32" s="9" t="s">
        <v>232</v>
      </c>
      <c r="D32" s="9" t="s">
        <v>248</v>
      </c>
      <c r="E32" s="9" t="s">
        <v>249</v>
      </c>
      <c r="F32" s="38" t="s">
        <v>250</v>
      </c>
      <c r="G32" s="13" t="n">
        <v>0.064</v>
      </c>
      <c r="H32" s="44" t="n">
        <f aca="false">Grid!$E$7</f>
        <v>0.0639816541873255</v>
      </c>
      <c r="I32" s="40" t="n">
        <f aca="false">H32-G32</f>
        <v>-1.83458126745556E-005</v>
      </c>
      <c r="J32" s="41" t="n">
        <v>0.000500001</v>
      </c>
      <c r="K32" s="35" t="str">
        <f aca="false">IF(ISERROR(I32),"FAIL",IF(ABS(I32)&lt;=J32,"PASS","FAIL"))</f>
        <v>PASS</v>
      </c>
    </row>
    <row r="33" customFormat="false" ht="15" hidden="false" customHeight="false" outlineLevel="0" collapsed="false">
      <c r="B33" s="37" t="n">
        <v>23</v>
      </c>
      <c r="C33" s="9" t="s">
        <v>232</v>
      </c>
      <c r="D33" s="9" t="s">
        <v>251</v>
      </c>
      <c r="E33" s="9" t="s">
        <v>252</v>
      </c>
      <c r="F33" s="38" t="s">
        <v>253</v>
      </c>
      <c r="G33" s="13" t="n">
        <v>0.111</v>
      </c>
      <c r="H33" s="44" t="n">
        <f aca="false">Grid!$C$8</f>
        <v>0.110675422210676</v>
      </c>
      <c r="I33" s="40" t="n">
        <f aca="false">H33-G33</f>
        <v>-0.000324577789324099</v>
      </c>
      <c r="J33" s="41" t="n">
        <v>0.000500001</v>
      </c>
      <c r="K33" s="35" t="str">
        <f aca="false">IF(ISERROR(I33),"FAIL",IF(ABS(I33)&lt;=J33,"PASS","FAIL"))</f>
        <v>PASS</v>
      </c>
    </row>
    <row r="34" customFormat="false" ht="15" hidden="false" customHeight="false" outlineLevel="0" collapsed="false">
      <c r="B34" s="37" t="n">
        <v>24</v>
      </c>
      <c r="C34" s="9" t="s">
        <v>232</v>
      </c>
      <c r="D34" s="9" t="s">
        <v>254</v>
      </c>
      <c r="E34" s="9" t="s">
        <v>255</v>
      </c>
      <c r="F34" s="38" t="s">
        <v>256</v>
      </c>
      <c r="G34" s="13" t="n">
        <v>0.103</v>
      </c>
      <c r="H34" s="44" t="n">
        <f aca="false">Grid!$D$8</f>
        <v>0.103402258795326</v>
      </c>
      <c r="I34" s="40" t="n">
        <f aca="false">H34-G34</f>
        <v>0.000402258795325655</v>
      </c>
      <c r="J34" s="41" t="n">
        <v>0.000500001</v>
      </c>
      <c r="K34" s="35" t="str">
        <f aca="false">IF(ISERROR(I34),"FAIL",IF(ABS(I34)&lt;=J34,"PASS","FAIL"))</f>
        <v>PASS</v>
      </c>
    </row>
    <row r="35" customFormat="false" ht="15" hidden="false" customHeight="false" outlineLevel="0" collapsed="false">
      <c r="B35" s="37" t="n">
        <v>25</v>
      </c>
      <c r="C35" s="9" t="s">
        <v>232</v>
      </c>
      <c r="D35" s="9" t="s">
        <v>257</v>
      </c>
      <c r="E35" s="9" t="s">
        <v>258</v>
      </c>
      <c r="F35" s="38" t="s">
        <v>259</v>
      </c>
      <c r="G35" s="13" t="n">
        <v>0.093</v>
      </c>
      <c r="H35" s="44" t="n">
        <f aca="false">Grid!$E$8</f>
        <v>0.0930828821561905</v>
      </c>
      <c r="I35" s="40" t="n">
        <f aca="false">H35-G35</f>
        <v>8.28821561904697E-005</v>
      </c>
      <c r="J35" s="41" t="n">
        <v>0.000500001</v>
      </c>
      <c r="K35" s="35" t="str">
        <f aca="false">IF(ISERROR(I35),"FAIL",IF(ABS(I35)&lt;=J35,"PASS","FAIL"))</f>
        <v>PASS</v>
      </c>
    </row>
    <row r="36" customFormat="false" ht="15" hidden="false" customHeight="false" outlineLevel="0" collapsed="false">
      <c r="B36" s="37" t="n">
        <v>26</v>
      </c>
      <c r="C36" s="9" t="s">
        <v>232</v>
      </c>
      <c r="D36" s="9" t="s">
        <v>260</v>
      </c>
      <c r="E36" s="9" t="s">
        <v>261</v>
      </c>
      <c r="F36" s="38" t="s">
        <v>262</v>
      </c>
      <c r="G36" s="13" t="n">
        <v>0.136</v>
      </c>
      <c r="H36" s="44" t="n">
        <f aca="false">Grid!$C$9</f>
        <v>0.136191366256285</v>
      </c>
      <c r="I36" s="40" t="n">
        <f aca="false">H36-G36</f>
        <v>0.000191366256285325</v>
      </c>
      <c r="J36" s="41" t="n">
        <v>0.000500001</v>
      </c>
      <c r="K36" s="35" t="str">
        <f aca="false">IF(ISERROR(I36),"FAIL",IF(ABS(I36)&lt;=J36,"PASS","FAIL"))</f>
        <v>PASS</v>
      </c>
    </row>
    <row r="37" customFormat="false" ht="15" hidden="false" customHeight="false" outlineLevel="0" collapsed="false">
      <c r="B37" s="37" t="n">
        <v>27</v>
      </c>
      <c r="C37" s="9" t="s">
        <v>232</v>
      </c>
      <c r="D37" s="9" t="s">
        <v>263</v>
      </c>
      <c r="E37" s="9" t="s">
        <v>264</v>
      </c>
      <c r="F37" s="38" t="s">
        <v>265</v>
      </c>
      <c r="G37" s="13" t="n">
        <v>0.129</v>
      </c>
      <c r="H37" s="44" t="n">
        <f aca="false">Grid!$D$9</f>
        <v>0.128811133780666</v>
      </c>
      <c r="I37" s="40" t="n">
        <f aca="false">H37-G37</f>
        <v>-0.000188866219334366</v>
      </c>
      <c r="J37" s="41" t="n">
        <v>0.000500001</v>
      </c>
      <c r="K37" s="35" t="str">
        <f aca="false">IF(ISERROR(I37),"FAIL",IF(ABS(I37)&lt;=J37,"PASS","FAIL"))</f>
        <v>PASS</v>
      </c>
    </row>
    <row r="38" customFormat="false" ht="15" hidden="false" customHeight="false" outlineLevel="0" collapsed="false">
      <c r="B38" s="37" t="n">
        <v>28</v>
      </c>
      <c r="C38" s="9" t="s">
        <v>232</v>
      </c>
      <c r="D38" s="9" t="s">
        <v>266</v>
      </c>
      <c r="E38" s="9" t="s">
        <v>267</v>
      </c>
      <c r="F38" s="38" t="s">
        <v>268</v>
      </c>
      <c r="G38" s="13" t="n">
        <v>0.118</v>
      </c>
      <c r="H38" s="44" t="n">
        <f aca="false">Grid!$E$9</f>
        <v>0.118329177933722</v>
      </c>
      <c r="I38" s="40" t="n">
        <f aca="false">H38-G38</f>
        <v>0.000329177933721656</v>
      </c>
      <c r="J38" s="41" t="n">
        <v>0.000500001</v>
      </c>
      <c r="K38" s="35" t="str">
        <f aca="false">IF(ISERROR(I38),"FAIL",IF(ABS(I38)&lt;=J38,"PASS","FAIL"))</f>
        <v>PASS</v>
      </c>
    </row>
    <row r="39" customFormat="false" ht="15" hidden="false" customHeight="false" outlineLevel="0" collapsed="false">
      <c r="B39" s="37" t="n">
        <v>29</v>
      </c>
      <c r="C39" s="9" t="s">
        <v>232</v>
      </c>
      <c r="D39" s="9" t="s">
        <v>269</v>
      </c>
      <c r="E39" s="9" t="s">
        <v>270</v>
      </c>
      <c r="F39" s="38" t="s">
        <v>271</v>
      </c>
      <c r="G39" s="13" t="n">
        <v>0.159</v>
      </c>
      <c r="H39" s="44" t="n">
        <f aca="false">Grid!$C$10</f>
        <v>0.158911750705043</v>
      </c>
      <c r="I39" s="40" t="n">
        <f aca="false">H39-G39</f>
        <v>-8.82492949571267E-005</v>
      </c>
      <c r="J39" s="41" t="n">
        <v>0.000500001</v>
      </c>
      <c r="K39" s="35" t="str">
        <f aca="false">IF(ISERROR(I39),"FAIL",IF(ABS(I39)&lt;=J39,"PASS","FAIL"))</f>
        <v>PASS</v>
      </c>
    </row>
    <row r="40" customFormat="false" ht="15" hidden="false" customHeight="false" outlineLevel="0" collapsed="false">
      <c r="B40" s="37" t="n">
        <v>30</v>
      </c>
      <c r="C40" s="9" t="s">
        <v>232</v>
      </c>
      <c r="D40" s="9" t="s">
        <v>272</v>
      </c>
      <c r="E40" s="9" t="s">
        <v>273</v>
      </c>
      <c r="F40" s="38" t="s">
        <v>274</v>
      </c>
      <c r="G40" s="13" t="n">
        <v>0.151</v>
      </c>
      <c r="H40" s="44" t="n">
        <f aca="false">Grid!$D$10</f>
        <v>0.151425532049417</v>
      </c>
      <c r="I40" s="40" t="n">
        <f aca="false">H40-G40</f>
        <v>0.000425532049416838</v>
      </c>
      <c r="J40" s="41" t="n">
        <v>0.000500001</v>
      </c>
      <c r="K40" s="35" t="str">
        <f aca="false">IF(ISERROR(I40),"FAIL",IF(ABS(I40)&lt;=J40,"PASS","FAIL"))</f>
        <v>PASS</v>
      </c>
    </row>
    <row r="41" customFormat="false" ht="15" hidden="false" customHeight="false" outlineLevel="0" collapsed="false">
      <c r="B41" s="37" t="n">
        <v>31</v>
      </c>
      <c r="C41" s="9" t="s">
        <v>232</v>
      </c>
      <c r="D41" s="9" t="s">
        <v>275</v>
      </c>
      <c r="E41" s="9" t="s">
        <v>276</v>
      </c>
      <c r="F41" s="38" t="s">
        <v>277</v>
      </c>
      <c r="G41" s="13" t="n">
        <v>0.141</v>
      </c>
      <c r="H41" s="44" t="n">
        <f aca="false">Grid!$E$10</f>
        <v>0.140784190389125</v>
      </c>
      <c r="I41" s="40" t="n">
        <f aca="false">H41-G41</f>
        <v>-0.000215809610874584</v>
      </c>
      <c r="J41" s="41" t="n">
        <v>0.000500001</v>
      </c>
      <c r="K41" s="35" t="str">
        <f aca="false">IF(ISERROR(I41),"FAIL",IF(ABS(I41)&lt;=J41,"PASS","FAIL"))</f>
        <v>PASS</v>
      </c>
    </row>
    <row r="42" customFormat="false" ht="15" hidden="false" customHeight="false" outlineLevel="0" collapsed="false">
      <c r="B42" s="37" t="n">
        <v>32</v>
      </c>
      <c r="C42" s="9" t="s">
        <v>222</v>
      </c>
      <c r="D42" s="9" t="s">
        <v>278</v>
      </c>
      <c r="E42" s="9" t="s">
        <v>279</v>
      </c>
      <c r="F42" s="38" t="s">
        <v>280</v>
      </c>
      <c r="G42" s="13" t="n">
        <v>0.394</v>
      </c>
      <c r="H42" s="44" t="n">
        <f aca="false">Thresholds!$C$6</f>
        <v>0.393781267204268</v>
      </c>
      <c r="I42" s="40" t="n">
        <f aca="false">H42-G42</f>
        <v>-0.000218732795732535</v>
      </c>
      <c r="J42" s="41" t="n">
        <v>0.000500001</v>
      </c>
      <c r="K42" s="35" t="str">
        <f aca="false">IF(ISERROR(I42),"FAIL",IF(ABS(I42)&lt;=J42,"PASS","FAIL"))</f>
        <v>PASS</v>
      </c>
    </row>
    <row r="43" customFormat="false" ht="15" hidden="false" customHeight="false" outlineLevel="0" collapsed="false">
      <c r="B43" s="37" t="n">
        <v>33</v>
      </c>
      <c r="C43" s="9" t="s">
        <v>281</v>
      </c>
      <c r="D43" s="9" t="s">
        <v>282</v>
      </c>
      <c r="E43" s="9" t="s">
        <v>283</v>
      </c>
      <c r="F43" s="38" t="s">
        <v>284</v>
      </c>
      <c r="G43" s="15" t="n">
        <v>0.054</v>
      </c>
      <c r="H43" s="43" t="n">
        <f aca="false">Sensitivity!$C$52</f>
        <v>0.0540075189436646</v>
      </c>
      <c r="I43" s="40" t="n">
        <f aca="false">H43-G43</f>
        <v>7.51894366453343E-006</v>
      </c>
      <c r="J43" s="41" t="n">
        <v>5.0001E-005</v>
      </c>
      <c r="K43" s="35" t="str">
        <f aca="false">IF(ISERROR(I43),"FAIL",IF(ABS(I43)&lt;=J43,"PASS","FAIL"))</f>
        <v>PASS</v>
      </c>
    </row>
    <row r="44" customFormat="false" ht="15" hidden="false" customHeight="false" outlineLevel="0" collapsed="false">
      <c r="B44" s="37" t="n">
        <v>34</v>
      </c>
      <c r="C44" s="9" t="s">
        <v>281</v>
      </c>
      <c r="D44" s="9" t="s">
        <v>285</v>
      </c>
      <c r="E44" s="9" t="s">
        <v>286</v>
      </c>
      <c r="F44" s="38" t="s">
        <v>287</v>
      </c>
      <c r="G44" s="15" t="n">
        <v>0.09</v>
      </c>
      <c r="H44" s="43" t="n">
        <f aca="false">Sensitivity!$C$105</f>
        <v>0.090001410459097</v>
      </c>
      <c r="I44" s="40" t="n">
        <f aca="false">H44-G44</f>
        <v>1.41045909696214E-006</v>
      </c>
      <c r="J44" s="41" t="n">
        <v>5.0001E-005</v>
      </c>
      <c r="K44" s="35" t="str">
        <f aca="false">IF(ISERROR(I44),"FAIL",IF(ABS(I44)&lt;=J44,"PASS","FAIL"))</f>
        <v>PASS</v>
      </c>
    </row>
    <row r="45" customFormat="false" ht="15" hidden="false" customHeight="false" outlineLevel="0" collapsed="false">
      <c r="B45" s="37" t="n">
        <v>35</v>
      </c>
      <c r="C45" s="9" t="s">
        <v>281</v>
      </c>
      <c r="D45" s="9" t="s">
        <v>288</v>
      </c>
      <c r="E45" s="9" t="s">
        <v>289</v>
      </c>
      <c r="F45" s="38" t="s">
        <v>290</v>
      </c>
      <c r="G45" s="15" t="n">
        <v>0.1155</v>
      </c>
      <c r="H45" s="43" t="n">
        <f aca="false">Sensitivity!$C$158</f>
        <v>0.115462188025215</v>
      </c>
      <c r="I45" s="40" t="n">
        <f aca="false">H45-G45</f>
        <v>-3.781197478471E-005</v>
      </c>
      <c r="J45" s="41" t="n">
        <v>5.0001E-005</v>
      </c>
      <c r="K45" s="35" t="str">
        <f aca="false">IF(ISERROR(I45),"FAIL",IF(ABS(I45)&lt;=J45,"PASS","FAIL"))</f>
        <v>PASS</v>
      </c>
    </row>
    <row r="46" customFormat="false" ht="15" hidden="false" customHeight="false" outlineLevel="0" collapsed="false">
      <c r="B46" s="37" t="n">
        <v>36</v>
      </c>
      <c r="C46" s="9" t="s">
        <v>281</v>
      </c>
      <c r="D46" s="9" t="s">
        <v>291</v>
      </c>
      <c r="E46" s="9" t="s">
        <v>292</v>
      </c>
      <c r="F46" s="38" t="s">
        <v>293</v>
      </c>
      <c r="G46" s="15" t="n">
        <v>0.1056</v>
      </c>
      <c r="H46" s="43" t="n">
        <f aca="false">Sensitivity!$C$211</f>
        <v>0.105571341888618</v>
      </c>
      <c r="I46" s="40" t="n">
        <f aca="false">H46-G46</f>
        <v>-2.86581113823348E-005</v>
      </c>
      <c r="J46" s="41" t="n">
        <v>5.0001E-005</v>
      </c>
      <c r="K46" s="35" t="str">
        <f aca="false">IF(ISERROR(I46),"FAIL",IF(ABS(I46)&lt;=J46,"PASS","FAIL"))</f>
        <v>PASS</v>
      </c>
    </row>
    <row r="47" customFormat="false" ht="15" hidden="false" customHeight="false" outlineLevel="0" collapsed="false">
      <c r="B47" s="37" t="n">
        <v>37</v>
      </c>
      <c r="C47" s="9" t="s">
        <v>281</v>
      </c>
      <c r="D47" s="9" t="s">
        <v>294</v>
      </c>
      <c r="E47" s="9" t="s">
        <v>295</v>
      </c>
      <c r="F47" s="38" t="s">
        <v>296</v>
      </c>
      <c r="G47" s="15" t="n">
        <v>0.1012</v>
      </c>
      <c r="H47" s="43" t="n">
        <f aca="false">Sensitivity!$C$264</f>
        <v>0.101231559385683</v>
      </c>
      <c r="I47" s="40" t="n">
        <f aca="false">H47-G47</f>
        <v>3.15593856829444E-005</v>
      </c>
      <c r="J47" s="41" t="n">
        <v>5.0001E-005</v>
      </c>
      <c r="K47" s="35" t="str">
        <f aca="false">IF(ISERROR(I47),"FAIL",IF(ABS(I47)&lt;=J47,"PASS","FAIL"))</f>
        <v>PASS</v>
      </c>
    </row>
    <row r="48" customFormat="false" ht="15" hidden="false" customHeight="false" outlineLevel="0" collapsed="false">
      <c r="B48" s="37" t="n">
        <v>38</v>
      </c>
      <c r="C48" s="9" t="s">
        <v>281</v>
      </c>
      <c r="D48" s="9" t="s">
        <v>297</v>
      </c>
      <c r="E48" s="9" t="s">
        <v>298</v>
      </c>
      <c r="F48" s="38" t="s">
        <v>299</v>
      </c>
      <c r="G48" s="15" t="n">
        <v>0.0793</v>
      </c>
      <c r="H48" s="43" t="n">
        <f aca="false">Sensitivity!$C$317</f>
        <v>0.079301284007224</v>
      </c>
      <c r="I48" s="40" t="n">
        <f aca="false">H48-G48</f>
        <v>1.28400722398947E-006</v>
      </c>
      <c r="J48" s="41" t="n">
        <v>5.0001E-005</v>
      </c>
      <c r="K48" s="35" t="str">
        <f aca="false">IF(ISERROR(I48),"FAIL",IF(ABS(I48)&lt;=J48,"PASS","FAIL"))</f>
        <v>PASS</v>
      </c>
    </row>
    <row r="49" customFormat="false" ht="15" hidden="false" customHeight="false" outlineLevel="0" collapsed="false">
      <c r="B49" s="37" t="n">
        <v>39</v>
      </c>
      <c r="C49" s="9" t="s">
        <v>281</v>
      </c>
      <c r="D49" s="9" t="s">
        <v>300</v>
      </c>
      <c r="E49" s="9" t="s">
        <v>301</v>
      </c>
      <c r="F49" s="38" t="s">
        <v>302</v>
      </c>
      <c r="G49" s="15" t="n">
        <v>0.1251</v>
      </c>
      <c r="H49" s="43" t="n">
        <f aca="false">Sensitivity!$C$370</f>
        <v>0.12508778517491</v>
      </c>
      <c r="I49" s="40" t="n">
        <f aca="false">H49-G49</f>
        <v>-1.22148250902843E-005</v>
      </c>
      <c r="J49" s="41" t="n">
        <v>5.0001E-005</v>
      </c>
      <c r="K49" s="35" t="str">
        <f aca="false">IF(ISERROR(I49),"FAIL",IF(ABS(I49)&lt;=J49,"PASS","FAIL"))</f>
        <v>PASS</v>
      </c>
    </row>
    <row r="50" customFormat="false" ht="30" hidden="false" customHeight="true" outlineLevel="0" collapsed="false">
      <c r="B50" s="37" t="n">
        <v>40</v>
      </c>
      <c r="C50" s="9" t="s">
        <v>184</v>
      </c>
      <c r="D50" s="9" t="s">
        <v>303</v>
      </c>
      <c r="E50" s="47" t="s">
        <v>304</v>
      </c>
      <c r="F50" s="38" t="s">
        <v>305</v>
      </c>
      <c r="G50" s="41" t="n">
        <v>0</v>
      </c>
      <c r="H50" s="40" t="n">
        <f aca="false">Model!D50+NPV(Model!$C$52,Model!$E$50:$N$50)</f>
        <v>0</v>
      </c>
      <c r="I50" s="40" t="n">
        <f aca="false">H50-G50</f>
        <v>0</v>
      </c>
      <c r="J50" s="48" t="n">
        <v>1E-005</v>
      </c>
      <c r="K50" s="35" t="str">
        <f aca="false">IF(ISERROR(I50),"FAIL",IF(ABS(I50)&lt;=J50,"PASS","FAIL"))</f>
        <v>PASS</v>
      </c>
    </row>
    <row r="51" customFormat="false" ht="30" hidden="false" customHeight="true" outlineLevel="0" collapsed="false">
      <c r="B51" s="37" t="n">
        <v>41</v>
      </c>
      <c r="C51" s="9" t="s">
        <v>184</v>
      </c>
      <c r="D51" s="9" t="s">
        <v>303</v>
      </c>
      <c r="E51" s="47" t="s">
        <v>306</v>
      </c>
      <c r="F51" s="38" t="s">
        <v>305</v>
      </c>
      <c r="G51" s="41" t="n">
        <v>0</v>
      </c>
      <c r="H51" s="40" t="n">
        <f aca="false">IF(MAX(Model!$E$33:$N$33)&lt;=1,0,1)</f>
        <v>0</v>
      </c>
      <c r="I51" s="40" t="n">
        <f aca="false">H51-G51</f>
        <v>0</v>
      </c>
      <c r="J51" s="48" t="n">
        <v>0</v>
      </c>
      <c r="K51" s="35" t="str">
        <f aca="false">IF(ISERROR(I51),"FAIL",IF(ABS(I51)&lt;=J51,"PASS","FAIL"))</f>
        <v>PASS</v>
      </c>
    </row>
    <row r="52" customFormat="false" ht="30" hidden="false" customHeight="true" outlineLevel="0" collapsed="false">
      <c r="B52" s="37" t="n">
        <v>42</v>
      </c>
      <c r="C52" s="9" t="s">
        <v>184</v>
      </c>
      <c r="D52" s="9" t="s">
        <v>303</v>
      </c>
      <c r="E52" s="47" t="s">
        <v>307</v>
      </c>
      <c r="F52" s="38" t="s">
        <v>305</v>
      </c>
      <c r="G52" s="41" t="n">
        <v>0</v>
      </c>
      <c r="H52" s="40" t="n">
        <f aca="false">SUM(Model!$E$39:$N$39)-SUM(Model!$E$35:$N$35)+SUM(Model!$E$36:$N$36)+SUM(Model!$E$37:$N$37)+SUM(Model!$E$38:$N$38)</f>
        <v>0</v>
      </c>
      <c r="I52" s="40" t="n">
        <f aca="false">H52-G52</f>
        <v>0</v>
      </c>
      <c r="J52" s="48" t="n">
        <v>1E-009</v>
      </c>
      <c r="K52" s="35" t="str">
        <f aca="false">IF(ISERROR(I52),"FAIL",IF(ABS(I52)&lt;=J52,"PASS","FAIL"))</f>
        <v>PASS</v>
      </c>
    </row>
    <row r="53" customFormat="false" ht="15" hidden="false" customHeight="true" outlineLevel="0" collapsed="false">
      <c r="B53" s="37" t="n">
        <v>43</v>
      </c>
      <c r="C53" s="9" t="s">
        <v>184</v>
      </c>
      <c r="D53" s="9" t="s">
        <v>303</v>
      </c>
      <c r="E53" s="47" t="s">
        <v>308</v>
      </c>
      <c r="F53" s="38" t="s">
        <v>305</v>
      </c>
      <c r="G53" s="41" t="n">
        <v>0</v>
      </c>
      <c r="H53" s="40" t="n">
        <f aca="false">Model!G28-120000</f>
        <v>0</v>
      </c>
      <c r="I53" s="40" t="n">
        <f aca="false">H53-G53</f>
        <v>0</v>
      </c>
      <c r="J53" s="48" t="n">
        <v>0</v>
      </c>
      <c r="K53" s="35" t="str">
        <f aca="false">IF(ISERROR(I53),"FAIL",IF(ABS(I53)&lt;=J53,"PASS","FAIL"))</f>
        <v>PASS</v>
      </c>
    </row>
    <row r="54" customFormat="false" ht="30" hidden="false" customHeight="true" outlineLevel="0" collapsed="false">
      <c r="B54" s="37" t="n">
        <v>44</v>
      </c>
      <c r="C54" s="9" t="s">
        <v>198</v>
      </c>
      <c r="D54" s="9" t="s">
        <v>303</v>
      </c>
      <c r="E54" s="47" t="s">
        <v>309</v>
      </c>
      <c r="F54" s="38" t="s">
        <v>305</v>
      </c>
      <c r="G54" s="41" t="n">
        <v>0</v>
      </c>
      <c r="H54" s="40" t="n">
        <f aca="false">Open_Access!D50+NPV(Open_Access!$C$52,Open_Access!$E$50:$N$50)</f>
        <v>0</v>
      </c>
      <c r="I54" s="40" t="n">
        <f aca="false">H54-G54</f>
        <v>0</v>
      </c>
      <c r="J54" s="48" t="n">
        <v>1E-005</v>
      </c>
      <c r="K54" s="35" t="str">
        <f aca="false">IF(ISERROR(I54),"FAIL",IF(ABS(I54)&lt;=J54,"PASS","FAIL"))</f>
        <v>PASS</v>
      </c>
    </row>
    <row r="55" customFormat="false" ht="30" hidden="false" customHeight="true" outlineLevel="0" collapsed="false">
      <c r="B55" s="37" t="n">
        <v>45</v>
      </c>
      <c r="C55" s="9" t="s">
        <v>198</v>
      </c>
      <c r="D55" s="9" t="s">
        <v>303</v>
      </c>
      <c r="E55" s="47" t="s">
        <v>310</v>
      </c>
      <c r="F55" s="38" t="s">
        <v>305</v>
      </c>
      <c r="G55" s="41" t="n">
        <v>0</v>
      </c>
      <c r="H55" s="40" t="n">
        <f aca="false">IF(MAX(Open_Access!$E$33:$N$33)&lt;=1,0,1)</f>
        <v>0</v>
      </c>
      <c r="I55" s="40" t="n">
        <f aca="false">H55-G55</f>
        <v>0</v>
      </c>
      <c r="J55" s="48" t="n">
        <v>0</v>
      </c>
      <c r="K55" s="35" t="str">
        <f aca="false">IF(ISERROR(I55),"FAIL",IF(ABS(I55)&lt;=J55,"PASS","FAIL"))</f>
        <v>PASS</v>
      </c>
    </row>
    <row r="56" customFormat="false" ht="30" hidden="false" customHeight="true" outlineLevel="0" collapsed="false">
      <c r="B56" s="37" t="n">
        <v>46</v>
      </c>
      <c r="C56" s="9" t="s">
        <v>198</v>
      </c>
      <c r="D56" s="9" t="s">
        <v>303</v>
      </c>
      <c r="E56" s="47" t="s">
        <v>311</v>
      </c>
      <c r="F56" s="38" t="s">
        <v>305</v>
      </c>
      <c r="G56" s="41" t="n">
        <v>0</v>
      </c>
      <c r="H56" s="40" t="n">
        <f aca="false">Open_Access!D103+NPV(Open_Access!$C$105,Open_Access!$E$103:$N$103)</f>
        <v>1.28466126625426E-011</v>
      </c>
      <c r="I56" s="40" t="n">
        <f aca="false">H56-G56</f>
        <v>1.28466126625426E-011</v>
      </c>
      <c r="J56" s="48" t="n">
        <v>1E-005</v>
      </c>
      <c r="K56" s="35" t="str">
        <f aca="false">IF(ISERROR(I56),"FAIL",IF(ABS(I56)&lt;=J56,"PASS","FAIL"))</f>
        <v>PASS</v>
      </c>
    </row>
    <row r="57" customFormat="false" ht="30" hidden="false" customHeight="true" outlineLevel="0" collapsed="false">
      <c r="B57" s="37" t="n">
        <v>47</v>
      </c>
      <c r="C57" s="9" t="s">
        <v>198</v>
      </c>
      <c r="D57" s="9" t="s">
        <v>303</v>
      </c>
      <c r="E57" s="47" t="s">
        <v>312</v>
      </c>
      <c r="F57" s="38" t="s">
        <v>305</v>
      </c>
      <c r="G57" s="41" t="n">
        <v>0</v>
      </c>
      <c r="H57" s="40" t="n">
        <f aca="false">IF(MAX(Open_Access!$E$86:$N$86)&lt;=1,0,1)</f>
        <v>0</v>
      </c>
      <c r="I57" s="40" t="n">
        <f aca="false">H57-G57</f>
        <v>0</v>
      </c>
      <c r="J57" s="48" t="n">
        <v>0</v>
      </c>
      <c r="K57" s="35" t="str">
        <f aca="false">IF(ISERROR(I57),"FAIL",IF(ABS(I57)&lt;=J57,"PASS","FAIL"))</f>
        <v>PASS</v>
      </c>
    </row>
    <row r="58" customFormat="false" ht="30" hidden="false" customHeight="true" outlineLevel="0" collapsed="false">
      <c r="B58" s="37" t="n">
        <v>48</v>
      </c>
      <c r="C58" s="9" t="s">
        <v>198</v>
      </c>
      <c r="D58" s="9" t="s">
        <v>303</v>
      </c>
      <c r="E58" s="47" t="s">
        <v>313</v>
      </c>
      <c r="F58" s="38" t="s">
        <v>305</v>
      </c>
      <c r="G58" s="41" t="n">
        <v>0</v>
      </c>
      <c r="H58" s="40" t="n">
        <f aca="false">Open_Access!D156+NPV(Open_Access!$C$158,Open_Access!$E$156:$N$156)</f>
        <v>2.40731878875522E-011</v>
      </c>
      <c r="I58" s="40" t="n">
        <f aca="false">H58-G58</f>
        <v>2.40731878875522E-011</v>
      </c>
      <c r="J58" s="48" t="n">
        <v>1E-005</v>
      </c>
      <c r="K58" s="35" t="str">
        <f aca="false">IF(ISERROR(I58),"FAIL",IF(ABS(I58)&lt;=J58,"PASS","FAIL"))</f>
        <v>PASS</v>
      </c>
    </row>
    <row r="59" customFormat="false" ht="30" hidden="false" customHeight="true" outlineLevel="0" collapsed="false">
      <c r="B59" s="37" t="n">
        <v>49</v>
      </c>
      <c r="C59" s="9" t="s">
        <v>198</v>
      </c>
      <c r="D59" s="9" t="s">
        <v>303</v>
      </c>
      <c r="E59" s="47" t="s">
        <v>314</v>
      </c>
      <c r="F59" s="38" t="s">
        <v>305</v>
      </c>
      <c r="G59" s="41" t="n">
        <v>0</v>
      </c>
      <c r="H59" s="40" t="n">
        <f aca="false">IF(MAX(Open_Access!$E$139:$N$139)&lt;=1,0,1)</f>
        <v>0</v>
      </c>
      <c r="I59" s="40" t="n">
        <f aca="false">H59-G59</f>
        <v>0</v>
      </c>
      <c r="J59" s="48" t="n">
        <v>0</v>
      </c>
      <c r="K59" s="35" t="str">
        <f aca="false">IF(ISERROR(I59),"FAIL",IF(ABS(I59)&lt;=J59,"PASS","FAIL"))</f>
        <v>PASS</v>
      </c>
    </row>
    <row r="60" customFormat="false" ht="30" hidden="false" customHeight="true" outlineLevel="0" collapsed="false">
      <c r="B60" s="37" t="n">
        <v>50</v>
      </c>
      <c r="C60" s="9" t="s">
        <v>198</v>
      </c>
      <c r="D60" s="9" t="s">
        <v>303</v>
      </c>
      <c r="E60" s="47" t="s">
        <v>315</v>
      </c>
      <c r="F60" s="38" t="s">
        <v>305</v>
      </c>
      <c r="G60" s="41" t="n">
        <v>0</v>
      </c>
      <c r="H60" s="40" t="n">
        <f aca="false">Open_Access!D209+NPV(Open_Access!$C$211,Open_Access!$E$209:$N$209)</f>
        <v>0</v>
      </c>
      <c r="I60" s="40" t="n">
        <f aca="false">H60-G60</f>
        <v>0</v>
      </c>
      <c r="J60" s="48" t="n">
        <v>1E-005</v>
      </c>
      <c r="K60" s="35" t="str">
        <f aca="false">IF(ISERROR(I60),"FAIL",IF(ABS(I60)&lt;=J60,"PASS","FAIL"))</f>
        <v>PASS</v>
      </c>
    </row>
    <row r="61" customFormat="false" ht="30" hidden="false" customHeight="true" outlineLevel="0" collapsed="false">
      <c r="B61" s="37" t="n">
        <v>51</v>
      </c>
      <c r="C61" s="9" t="s">
        <v>198</v>
      </c>
      <c r="D61" s="9" t="s">
        <v>303</v>
      </c>
      <c r="E61" s="47" t="s">
        <v>316</v>
      </c>
      <c r="F61" s="38" t="s">
        <v>305</v>
      </c>
      <c r="G61" s="41" t="n">
        <v>0</v>
      </c>
      <c r="H61" s="40" t="n">
        <f aca="false">IF(MAX(Open_Access!$E$192:$N$192)&lt;=1,0,1)</f>
        <v>0</v>
      </c>
      <c r="I61" s="40" t="n">
        <f aca="false">H61-G61</f>
        <v>0</v>
      </c>
      <c r="J61" s="48" t="n">
        <v>0</v>
      </c>
      <c r="K61" s="35" t="str">
        <f aca="false">IF(ISERROR(I61),"FAIL",IF(ABS(I61)&lt;=J61,"PASS","FAIL"))</f>
        <v>PASS</v>
      </c>
    </row>
    <row r="62" customFormat="false" ht="30" hidden="false" customHeight="true" outlineLevel="0" collapsed="false">
      <c r="B62" s="37" t="n">
        <v>52</v>
      </c>
      <c r="C62" s="9" t="s">
        <v>232</v>
      </c>
      <c r="D62" s="9" t="s">
        <v>303</v>
      </c>
      <c r="E62" s="47" t="s">
        <v>317</v>
      </c>
      <c r="F62" s="38" t="s">
        <v>305</v>
      </c>
      <c r="G62" s="41" t="n">
        <v>0</v>
      </c>
      <c r="H62" s="40" t="n">
        <f aca="false">Grid!D58+NPV(Grid!$C$60,Grid!$E$58:$N$58)</f>
        <v>0</v>
      </c>
      <c r="I62" s="40" t="n">
        <f aca="false">H62-G62</f>
        <v>0</v>
      </c>
      <c r="J62" s="48" t="n">
        <v>1E-005</v>
      </c>
      <c r="K62" s="35" t="str">
        <f aca="false">IF(ISERROR(I62),"FAIL",IF(ABS(I62)&lt;=J62,"PASS","FAIL"))</f>
        <v>PASS</v>
      </c>
    </row>
    <row r="63" customFormat="false" ht="30" hidden="false" customHeight="true" outlineLevel="0" collapsed="false">
      <c r="B63" s="37" t="n">
        <v>53</v>
      </c>
      <c r="C63" s="9" t="s">
        <v>232</v>
      </c>
      <c r="D63" s="9" t="s">
        <v>303</v>
      </c>
      <c r="E63" s="47" t="s">
        <v>318</v>
      </c>
      <c r="F63" s="38" t="s">
        <v>305</v>
      </c>
      <c r="G63" s="41" t="n">
        <v>0</v>
      </c>
      <c r="H63" s="40" t="n">
        <f aca="false">IF(MAX(Grid!$E$41:$N$41)&lt;=1,0,1)</f>
        <v>0</v>
      </c>
      <c r="I63" s="40" t="n">
        <f aca="false">H63-G63</f>
        <v>0</v>
      </c>
      <c r="J63" s="48" t="n">
        <v>0</v>
      </c>
      <c r="K63" s="35" t="str">
        <f aca="false">IF(ISERROR(I63),"FAIL",IF(ABS(I63)&lt;=J63,"PASS","FAIL"))</f>
        <v>PASS</v>
      </c>
    </row>
    <row r="64" customFormat="false" ht="30" hidden="false" customHeight="true" outlineLevel="0" collapsed="false">
      <c r="B64" s="37" t="n">
        <v>54</v>
      </c>
      <c r="C64" s="9" t="s">
        <v>232</v>
      </c>
      <c r="D64" s="9" t="s">
        <v>303</v>
      </c>
      <c r="E64" s="47" t="s">
        <v>319</v>
      </c>
      <c r="F64" s="38" t="s">
        <v>305</v>
      </c>
      <c r="G64" s="41" t="n">
        <v>0</v>
      </c>
      <c r="H64" s="40" t="n">
        <f aca="false">Grid!D111+NPV(Grid!$C$113,Grid!$E$111:$N$111)</f>
        <v>0</v>
      </c>
      <c r="I64" s="40" t="n">
        <f aca="false">H64-G64</f>
        <v>0</v>
      </c>
      <c r="J64" s="48" t="n">
        <v>1E-005</v>
      </c>
      <c r="K64" s="35" t="str">
        <f aca="false">IF(ISERROR(I64),"FAIL",IF(ABS(I64)&lt;=J64,"PASS","FAIL"))</f>
        <v>PASS</v>
      </c>
    </row>
    <row r="65" customFormat="false" ht="30" hidden="false" customHeight="true" outlineLevel="0" collapsed="false">
      <c r="B65" s="37" t="n">
        <v>55</v>
      </c>
      <c r="C65" s="9" t="s">
        <v>232</v>
      </c>
      <c r="D65" s="9" t="s">
        <v>303</v>
      </c>
      <c r="E65" s="47" t="s">
        <v>320</v>
      </c>
      <c r="F65" s="38" t="s">
        <v>305</v>
      </c>
      <c r="G65" s="41" t="n">
        <v>0</v>
      </c>
      <c r="H65" s="40" t="n">
        <f aca="false">IF(MAX(Grid!$E$94:$N$94)&lt;=1,0,1)</f>
        <v>0</v>
      </c>
      <c r="I65" s="40" t="n">
        <f aca="false">H65-G65</f>
        <v>0</v>
      </c>
      <c r="J65" s="48" t="n">
        <v>0</v>
      </c>
      <c r="K65" s="35" t="str">
        <f aca="false">IF(ISERROR(I65),"FAIL",IF(ABS(I65)&lt;=J65,"PASS","FAIL"))</f>
        <v>PASS</v>
      </c>
    </row>
    <row r="66" customFormat="false" ht="30" hidden="false" customHeight="true" outlineLevel="0" collapsed="false">
      <c r="B66" s="37" t="n">
        <v>56</v>
      </c>
      <c r="C66" s="9" t="s">
        <v>232</v>
      </c>
      <c r="D66" s="9" t="s">
        <v>303</v>
      </c>
      <c r="E66" s="47" t="s">
        <v>321</v>
      </c>
      <c r="F66" s="38" t="s">
        <v>305</v>
      </c>
      <c r="G66" s="41" t="n">
        <v>0</v>
      </c>
      <c r="H66" s="40" t="n">
        <f aca="false">Grid!D164+NPV(Grid!$C$166,Grid!$E$164:$N$164)</f>
        <v>0</v>
      </c>
      <c r="I66" s="40" t="n">
        <f aca="false">H66-G66</f>
        <v>0</v>
      </c>
      <c r="J66" s="48" t="n">
        <v>1E-005</v>
      </c>
      <c r="K66" s="35" t="str">
        <f aca="false">IF(ISERROR(I66),"FAIL",IF(ABS(I66)&lt;=J66,"PASS","FAIL"))</f>
        <v>PASS</v>
      </c>
    </row>
    <row r="67" customFormat="false" ht="30" hidden="false" customHeight="true" outlineLevel="0" collapsed="false">
      <c r="B67" s="37" t="n">
        <v>57</v>
      </c>
      <c r="C67" s="9" t="s">
        <v>232</v>
      </c>
      <c r="D67" s="9" t="s">
        <v>303</v>
      </c>
      <c r="E67" s="47" t="s">
        <v>322</v>
      </c>
      <c r="F67" s="38" t="s">
        <v>305</v>
      </c>
      <c r="G67" s="41" t="n">
        <v>0</v>
      </c>
      <c r="H67" s="40" t="n">
        <f aca="false">IF(MAX(Grid!$E$147:$N$147)&lt;=1,0,1)</f>
        <v>0</v>
      </c>
      <c r="I67" s="40" t="n">
        <f aca="false">H67-G67</f>
        <v>0</v>
      </c>
      <c r="J67" s="48" t="n">
        <v>0</v>
      </c>
      <c r="K67" s="35" t="str">
        <f aca="false">IF(ISERROR(I67),"FAIL",IF(ABS(I67)&lt;=J67,"PASS","FAIL"))</f>
        <v>PASS</v>
      </c>
    </row>
    <row r="68" customFormat="false" ht="30" hidden="false" customHeight="true" outlineLevel="0" collapsed="false">
      <c r="B68" s="37" t="n">
        <v>58</v>
      </c>
      <c r="C68" s="9" t="s">
        <v>232</v>
      </c>
      <c r="D68" s="9" t="s">
        <v>303</v>
      </c>
      <c r="E68" s="47" t="s">
        <v>323</v>
      </c>
      <c r="F68" s="38" t="s">
        <v>305</v>
      </c>
      <c r="G68" s="41" t="n">
        <v>0</v>
      </c>
      <c r="H68" s="40" t="n">
        <f aca="false">Grid!D217+NPV(Grid!$C$219,Grid!$E$217:$N$217)</f>
        <v>0</v>
      </c>
      <c r="I68" s="40" t="n">
        <f aca="false">H68-G68</f>
        <v>0</v>
      </c>
      <c r="J68" s="48" t="n">
        <v>1E-005</v>
      </c>
      <c r="K68" s="35" t="str">
        <f aca="false">IF(ISERROR(I68),"FAIL",IF(ABS(I68)&lt;=J68,"PASS","FAIL"))</f>
        <v>PASS</v>
      </c>
    </row>
    <row r="69" customFormat="false" ht="30" hidden="false" customHeight="true" outlineLevel="0" collapsed="false">
      <c r="B69" s="37" t="n">
        <v>59</v>
      </c>
      <c r="C69" s="9" t="s">
        <v>232</v>
      </c>
      <c r="D69" s="9" t="s">
        <v>303</v>
      </c>
      <c r="E69" s="47" t="s">
        <v>324</v>
      </c>
      <c r="F69" s="38" t="s">
        <v>305</v>
      </c>
      <c r="G69" s="41" t="n">
        <v>0</v>
      </c>
      <c r="H69" s="40" t="n">
        <f aca="false">IF(MAX(Grid!$E$200:$N$200)&lt;=1,0,1)</f>
        <v>0</v>
      </c>
      <c r="I69" s="40" t="n">
        <f aca="false">H69-G69</f>
        <v>0</v>
      </c>
      <c r="J69" s="48" t="n">
        <v>0</v>
      </c>
      <c r="K69" s="35" t="str">
        <f aca="false">IF(ISERROR(I69),"FAIL",IF(ABS(I69)&lt;=J69,"PASS","FAIL"))</f>
        <v>PASS</v>
      </c>
    </row>
    <row r="70" customFormat="false" ht="30" hidden="false" customHeight="true" outlineLevel="0" collapsed="false">
      <c r="B70" s="37" t="n">
        <v>60</v>
      </c>
      <c r="C70" s="9" t="s">
        <v>232</v>
      </c>
      <c r="D70" s="9" t="s">
        <v>303</v>
      </c>
      <c r="E70" s="47" t="s">
        <v>325</v>
      </c>
      <c r="F70" s="38" t="s">
        <v>305</v>
      </c>
      <c r="G70" s="41" t="n">
        <v>0</v>
      </c>
      <c r="H70" s="40" t="n">
        <f aca="false">Grid!D270+NPV(Grid!$C$272,Grid!$E$270:$N$270)</f>
        <v>0</v>
      </c>
      <c r="I70" s="40" t="n">
        <f aca="false">H70-G70</f>
        <v>0</v>
      </c>
      <c r="J70" s="48" t="n">
        <v>1E-005</v>
      </c>
      <c r="K70" s="35" t="str">
        <f aca="false">IF(ISERROR(I70),"FAIL",IF(ABS(I70)&lt;=J70,"PASS","FAIL"))</f>
        <v>PASS</v>
      </c>
    </row>
    <row r="71" customFormat="false" ht="30" hidden="false" customHeight="true" outlineLevel="0" collapsed="false">
      <c r="B71" s="37" t="n">
        <v>61</v>
      </c>
      <c r="C71" s="9" t="s">
        <v>232</v>
      </c>
      <c r="D71" s="9" t="s">
        <v>303</v>
      </c>
      <c r="E71" s="47" t="s">
        <v>326</v>
      </c>
      <c r="F71" s="38" t="s">
        <v>305</v>
      </c>
      <c r="G71" s="41" t="n">
        <v>0</v>
      </c>
      <c r="H71" s="40" t="n">
        <f aca="false">IF(MAX(Grid!$E$253:$N$253)&lt;=1,0,1)</f>
        <v>0</v>
      </c>
      <c r="I71" s="40" t="n">
        <f aca="false">H71-G71</f>
        <v>0</v>
      </c>
      <c r="J71" s="48" t="n">
        <v>0</v>
      </c>
      <c r="K71" s="35" t="str">
        <f aca="false">IF(ISERROR(I71),"FAIL",IF(ABS(I71)&lt;=J71,"PASS","FAIL"))</f>
        <v>PASS</v>
      </c>
    </row>
    <row r="72" customFormat="false" ht="30" hidden="false" customHeight="true" outlineLevel="0" collapsed="false">
      <c r="B72" s="37" t="n">
        <v>62</v>
      </c>
      <c r="C72" s="9" t="s">
        <v>232</v>
      </c>
      <c r="D72" s="9" t="s">
        <v>303</v>
      </c>
      <c r="E72" s="47" t="s">
        <v>327</v>
      </c>
      <c r="F72" s="38" t="s">
        <v>305</v>
      </c>
      <c r="G72" s="41" t="n">
        <v>0</v>
      </c>
      <c r="H72" s="40" t="n">
        <f aca="false">Grid!D323+NPV(Grid!$C$325,Grid!$E$323:$N$323)</f>
        <v>0</v>
      </c>
      <c r="I72" s="40" t="n">
        <f aca="false">H72-G72</f>
        <v>0</v>
      </c>
      <c r="J72" s="48" t="n">
        <v>1E-005</v>
      </c>
      <c r="K72" s="35" t="str">
        <f aca="false">IF(ISERROR(I72),"FAIL",IF(ABS(I72)&lt;=J72,"PASS","FAIL"))</f>
        <v>PASS</v>
      </c>
    </row>
    <row r="73" customFormat="false" ht="30" hidden="false" customHeight="true" outlineLevel="0" collapsed="false">
      <c r="B73" s="37" t="n">
        <v>63</v>
      </c>
      <c r="C73" s="9" t="s">
        <v>232</v>
      </c>
      <c r="D73" s="9" t="s">
        <v>303</v>
      </c>
      <c r="E73" s="47" t="s">
        <v>328</v>
      </c>
      <c r="F73" s="38" t="s">
        <v>305</v>
      </c>
      <c r="G73" s="41" t="n">
        <v>0</v>
      </c>
      <c r="H73" s="40" t="n">
        <f aca="false">IF(MAX(Grid!$E$306:$N$306)&lt;=1,0,1)</f>
        <v>0</v>
      </c>
      <c r="I73" s="40" t="n">
        <f aca="false">H73-G73</f>
        <v>0</v>
      </c>
      <c r="J73" s="48" t="n">
        <v>0</v>
      </c>
      <c r="K73" s="35" t="str">
        <f aca="false">IF(ISERROR(I73),"FAIL",IF(ABS(I73)&lt;=J73,"PASS","FAIL"))</f>
        <v>PASS</v>
      </c>
    </row>
    <row r="74" customFormat="false" ht="30" hidden="false" customHeight="true" outlineLevel="0" collapsed="false">
      <c r="B74" s="37" t="n">
        <v>64</v>
      </c>
      <c r="C74" s="9" t="s">
        <v>232</v>
      </c>
      <c r="D74" s="9" t="s">
        <v>303</v>
      </c>
      <c r="E74" s="47" t="s">
        <v>329</v>
      </c>
      <c r="F74" s="38" t="s">
        <v>305</v>
      </c>
      <c r="G74" s="41" t="n">
        <v>0</v>
      </c>
      <c r="H74" s="40" t="n">
        <f aca="false">Grid!D376+NPV(Grid!$C$378,Grid!$E$376:$N$376)</f>
        <v>8.04334376880433E-012</v>
      </c>
      <c r="I74" s="40" t="n">
        <f aca="false">H74-G74</f>
        <v>8.04334376880433E-012</v>
      </c>
      <c r="J74" s="48" t="n">
        <v>1E-005</v>
      </c>
      <c r="K74" s="35" t="str">
        <f aca="false">IF(ISERROR(I74),"FAIL",IF(ABS(I74)&lt;=J74,"PASS","FAIL"))</f>
        <v>PASS</v>
      </c>
    </row>
    <row r="75" customFormat="false" ht="30" hidden="false" customHeight="true" outlineLevel="0" collapsed="false">
      <c r="B75" s="37" t="n">
        <v>65</v>
      </c>
      <c r="C75" s="9" t="s">
        <v>232</v>
      </c>
      <c r="D75" s="9" t="s">
        <v>303</v>
      </c>
      <c r="E75" s="47" t="s">
        <v>330</v>
      </c>
      <c r="F75" s="38" t="s">
        <v>305</v>
      </c>
      <c r="G75" s="41" t="n">
        <v>0</v>
      </c>
      <c r="H75" s="40" t="n">
        <f aca="false">IF(MAX(Grid!$E$359:$N$359)&lt;=1,0,1)</f>
        <v>0</v>
      </c>
      <c r="I75" s="40" t="n">
        <f aca="false">H75-G75</f>
        <v>0</v>
      </c>
      <c r="J75" s="48" t="n">
        <v>0</v>
      </c>
      <c r="K75" s="35" t="str">
        <f aca="false">IF(ISERROR(I75),"FAIL",IF(ABS(I75)&lt;=J75,"PASS","FAIL"))</f>
        <v>PASS</v>
      </c>
    </row>
    <row r="76" customFormat="false" ht="30" hidden="false" customHeight="true" outlineLevel="0" collapsed="false">
      <c r="B76" s="37" t="n">
        <v>66</v>
      </c>
      <c r="C76" s="9" t="s">
        <v>232</v>
      </c>
      <c r="D76" s="9" t="s">
        <v>303</v>
      </c>
      <c r="E76" s="47" t="s">
        <v>331</v>
      </c>
      <c r="F76" s="38" t="s">
        <v>305</v>
      </c>
      <c r="G76" s="41" t="n">
        <v>0</v>
      </c>
      <c r="H76" s="40" t="n">
        <f aca="false">Grid!D429+NPV(Grid!$C$431,Grid!$E$429:$N$429)</f>
        <v>0</v>
      </c>
      <c r="I76" s="40" t="n">
        <f aca="false">H76-G76</f>
        <v>0</v>
      </c>
      <c r="J76" s="48" t="n">
        <v>1E-005</v>
      </c>
      <c r="K76" s="35" t="str">
        <f aca="false">IF(ISERROR(I76),"FAIL",IF(ABS(I76)&lt;=J76,"PASS","FAIL"))</f>
        <v>PASS</v>
      </c>
    </row>
    <row r="77" customFormat="false" ht="30" hidden="false" customHeight="true" outlineLevel="0" collapsed="false">
      <c r="B77" s="37" t="n">
        <v>67</v>
      </c>
      <c r="C77" s="9" t="s">
        <v>232</v>
      </c>
      <c r="D77" s="9" t="s">
        <v>303</v>
      </c>
      <c r="E77" s="47" t="s">
        <v>332</v>
      </c>
      <c r="F77" s="38" t="s">
        <v>305</v>
      </c>
      <c r="G77" s="41" t="n">
        <v>0</v>
      </c>
      <c r="H77" s="40" t="n">
        <f aca="false">IF(MAX(Grid!$E$412:$N$412)&lt;=1,0,1)</f>
        <v>0</v>
      </c>
      <c r="I77" s="40" t="n">
        <f aca="false">H77-G77</f>
        <v>0</v>
      </c>
      <c r="J77" s="48" t="n">
        <v>0</v>
      </c>
      <c r="K77" s="35" t="str">
        <f aca="false">IF(ISERROR(I77),"FAIL",IF(ABS(I77)&lt;=J77,"PASS","FAIL"))</f>
        <v>PASS</v>
      </c>
    </row>
    <row r="78" customFormat="false" ht="30" hidden="false" customHeight="true" outlineLevel="0" collapsed="false">
      <c r="B78" s="37" t="n">
        <v>68</v>
      </c>
      <c r="C78" s="9" t="s">
        <v>232</v>
      </c>
      <c r="D78" s="9" t="s">
        <v>303</v>
      </c>
      <c r="E78" s="47" t="s">
        <v>333</v>
      </c>
      <c r="F78" s="38" t="s">
        <v>305</v>
      </c>
      <c r="G78" s="41" t="n">
        <v>0</v>
      </c>
      <c r="H78" s="40" t="n">
        <f aca="false">Grid!D482+NPV(Grid!$C$484,Grid!$E$482:$N$482)</f>
        <v>0</v>
      </c>
      <c r="I78" s="40" t="n">
        <f aca="false">H78-G78</f>
        <v>0</v>
      </c>
      <c r="J78" s="48" t="n">
        <v>1E-005</v>
      </c>
      <c r="K78" s="35" t="str">
        <f aca="false">IF(ISERROR(I78),"FAIL",IF(ABS(I78)&lt;=J78,"PASS","FAIL"))</f>
        <v>PASS</v>
      </c>
    </row>
    <row r="79" customFormat="false" ht="30" hidden="false" customHeight="true" outlineLevel="0" collapsed="false">
      <c r="B79" s="37" t="n">
        <v>69</v>
      </c>
      <c r="C79" s="9" t="s">
        <v>232</v>
      </c>
      <c r="D79" s="9" t="s">
        <v>303</v>
      </c>
      <c r="E79" s="47" t="s">
        <v>334</v>
      </c>
      <c r="F79" s="38" t="s">
        <v>305</v>
      </c>
      <c r="G79" s="41" t="n">
        <v>0</v>
      </c>
      <c r="H79" s="40" t="n">
        <f aca="false">IF(MAX(Grid!$E$465:$N$465)&lt;=1,0,1)</f>
        <v>0</v>
      </c>
      <c r="I79" s="40" t="n">
        <f aca="false">H79-G79</f>
        <v>0</v>
      </c>
      <c r="J79" s="48" t="n">
        <v>0</v>
      </c>
      <c r="K79" s="35" t="str">
        <f aca="false">IF(ISERROR(I79),"FAIL",IF(ABS(I79)&lt;=J79,"PASS","FAIL"))</f>
        <v>PASS</v>
      </c>
    </row>
    <row r="80" customFormat="false" ht="30" hidden="false" customHeight="true" outlineLevel="0" collapsed="false">
      <c r="B80" s="37" t="n">
        <v>70</v>
      </c>
      <c r="C80" s="9" t="s">
        <v>232</v>
      </c>
      <c r="D80" s="9" t="s">
        <v>303</v>
      </c>
      <c r="E80" s="47" t="s">
        <v>335</v>
      </c>
      <c r="F80" s="38" t="s">
        <v>305</v>
      </c>
      <c r="G80" s="41" t="n">
        <v>0</v>
      </c>
      <c r="H80" s="40" t="n">
        <f aca="false">Grid!D535+NPV(Grid!$C$537,Grid!$E$535:$N$535)</f>
        <v>0</v>
      </c>
      <c r="I80" s="40" t="n">
        <f aca="false">H80-G80</f>
        <v>0</v>
      </c>
      <c r="J80" s="48" t="n">
        <v>1E-005</v>
      </c>
      <c r="K80" s="35" t="str">
        <f aca="false">IF(ISERROR(I80),"FAIL",IF(ABS(I80)&lt;=J80,"PASS","FAIL"))</f>
        <v>PASS</v>
      </c>
    </row>
    <row r="81" customFormat="false" ht="30" hidden="false" customHeight="true" outlineLevel="0" collapsed="false">
      <c r="B81" s="37" t="n">
        <v>71</v>
      </c>
      <c r="C81" s="9" t="s">
        <v>232</v>
      </c>
      <c r="D81" s="9" t="s">
        <v>303</v>
      </c>
      <c r="E81" s="47" t="s">
        <v>336</v>
      </c>
      <c r="F81" s="38" t="s">
        <v>305</v>
      </c>
      <c r="G81" s="41" t="n">
        <v>0</v>
      </c>
      <c r="H81" s="40" t="n">
        <f aca="false">IF(MAX(Grid!$E$518:$N$518)&lt;=1,0,1)</f>
        <v>0</v>
      </c>
      <c r="I81" s="40" t="n">
        <f aca="false">H81-G81</f>
        <v>0</v>
      </c>
      <c r="J81" s="48" t="n">
        <v>0</v>
      </c>
      <c r="K81" s="35" t="str">
        <f aca="false">IF(ISERROR(I81),"FAIL",IF(ABS(I81)&lt;=J81,"PASS","FAIL"))</f>
        <v>PASS</v>
      </c>
    </row>
    <row r="82" customFormat="false" ht="30" hidden="false" customHeight="true" outlineLevel="0" collapsed="false">
      <c r="B82" s="37" t="n">
        <v>72</v>
      </c>
      <c r="C82" s="9" t="s">
        <v>232</v>
      </c>
      <c r="D82" s="9" t="s">
        <v>303</v>
      </c>
      <c r="E82" s="47" t="s">
        <v>337</v>
      </c>
      <c r="F82" s="38" t="s">
        <v>305</v>
      </c>
      <c r="G82" s="41" t="n">
        <v>0</v>
      </c>
      <c r="H82" s="40" t="n">
        <f aca="false">Grid!D588+NPV(Grid!$C$590,Grid!$E$588:$N$588)</f>
        <v>0</v>
      </c>
      <c r="I82" s="40" t="n">
        <f aca="false">H82-G82</f>
        <v>0</v>
      </c>
      <c r="J82" s="48" t="n">
        <v>1E-005</v>
      </c>
      <c r="K82" s="35" t="str">
        <f aca="false">IF(ISERROR(I82),"FAIL",IF(ABS(I82)&lt;=J82,"PASS","FAIL"))</f>
        <v>PASS</v>
      </c>
    </row>
    <row r="83" customFormat="false" ht="30" hidden="false" customHeight="true" outlineLevel="0" collapsed="false">
      <c r="B83" s="37" t="n">
        <v>73</v>
      </c>
      <c r="C83" s="9" t="s">
        <v>232</v>
      </c>
      <c r="D83" s="9" t="s">
        <v>303</v>
      </c>
      <c r="E83" s="47" t="s">
        <v>338</v>
      </c>
      <c r="F83" s="38" t="s">
        <v>305</v>
      </c>
      <c r="G83" s="41" t="n">
        <v>0</v>
      </c>
      <c r="H83" s="40" t="n">
        <f aca="false">IF(MAX(Grid!$E$571:$N$571)&lt;=1,0,1)</f>
        <v>0</v>
      </c>
      <c r="I83" s="40" t="n">
        <f aca="false">H83-G83</f>
        <v>0</v>
      </c>
      <c r="J83" s="48" t="n">
        <v>0</v>
      </c>
      <c r="K83" s="35" t="str">
        <f aca="false">IF(ISERROR(I83),"FAIL",IF(ABS(I83)&lt;=J83,"PASS","FAIL"))</f>
        <v>PASS</v>
      </c>
    </row>
    <row r="84" customFormat="false" ht="30" hidden="false" customHeight="true" outlineLevel="0" collapsed="false">
      <c r="B84" s="37" t="n">
        <v>74</v>
      </c>
      <c r="C84" s="9" t="s">
        <v>232</v>
      </c>
      <c r="D84" s="9" t="s">
        <v>303</v>
      </c>
      <c r="E84" s="47" t="s">
        <v>339</v>
      </c>
      <c r="F84" s="38" t="s">
        <v>305</v>
      </c>
      <c r="G84" s="41" t="n">
        <v>0</v>
      </c>
      <c r="H84" s="40" t="n">
        <f aca="false">Grid!D641+NPV(Grid!$C$643,Grid!$E$641:$N$641)</f>
        <v>0</v>
      </c>
      <c r="I84" s="40" t="n">
        <f aca="false">H84-G84</f>
        <v>0</v>
      </c>
      <c r="J84" s="48" t="n">
        <v>1E-005</v>
      </c>
      <c r="K84" s="35" t="str">
        <f aca="false">IF(ISERROR(I84),"FAIL",IF(ABS(I84)&lt;=J84,"PASS","FAIL"))</f>
        <v>PASS</v>
      </c>
    </row>
    <row r="85" customFormat="false" ht="30" hidden="false" customHeight="true" outlineLevel="0" collapsed="false">
      <c r="B85" s="37" t="n">
        <v>75</v>
      </c>
      <c r="C85" s="9" t="s">
        <v>232</v>
      </c>
      <c r="D85" s="9" t="s">
        <v>303</v>
      </c>
      <c r="E85" s="47" t="s">
        <v>340</v>
      </c>
      <c r="F85" s="38" t="s">
        <v>305</v>
      </c>
      <c r="G85" s="41" t="n">
        <v>0</v>
      </c>
      <c r="H85" s="40" t="n">
        <f aca="false">IF(MAX(Grid!$E$624:$N$624)&lt;=1,0,1)</f>
        <v>0</v>
      </c>
      <c r="I85" s="40" t="n">
        <f aca="false">H85-G85</f>
        <v>0</v>
      </c>
      <c r="J85" s="48" t="n">
        <v>0</v>
      </c>
      <c r="K85" s="35" t="str">
        <f aca="false">IF(ISERROR(I85),"FAIL",IF(ABS(I85)&lt;=J85,"PASS","FAIL"))</f>
        <v>PASS</v>
      </c>
    </row>
    <row r="86" customFormat="false" ht="30" hidden="false" customHeight="true" outlineLevel="0" collapsed="false">
      <c r="B86" s="37" t="n">
        <v>76</v>
      </c>
      <c r="C86" s="9" t="s">
        <v>232</v>
      </c>
      <c r="D86" s="9" t="s">
        <v>303</v>
      </c>
      <c r="E86" s="47" t="s">
        <v>341</v>
      </c>
      <c r="F86" s="38" t="s">
        <v>305</v>
      </c>
      <c r="G86" s="41" t="n">
        <v>0</v>
      </c>
      <c r="H86" s="40" t="n">
        <f aca="false">Grid!D694+NPV(Grid!$C$696,Grid!$E$694:$N$694)</f>
        <v>0</v>
      </c>
      <c r="I86" s="40" t="n">
        <f aca="false">H86-G86</f>
        <v>0</v>
      </c>
      <c r="J86" s="48" t="n">
        <v>1E-005</v>
      </c>
      <c r="K86" s="35" t="str">
        <f aca="false">IF(ISERROR(I86),"FAIL",IF(ABS(I86)&lt;=J86,"PASS","FAIL"))</f>
        <v>PASS</v>
      </c>
    </row>
    <row r="87" customFormat="false" ht="30" hidden="false" customHeight="true" outlineLevel="0" collapsed="false">
      <c r="B87" s="37" t="n">
        <v>77</v>
      </c>
      <c r="C87" s="9" t="s">
        <v>232</v>
      </c>
      <c r="D87" s="9" t="s">
        <v>303</v>
      </c>
      <c r="E87" s="47" t="s">
        <v>342</v>
      </c>
      <c r="F87" s="38" t="s">
        <v>305</v>
      </c>
      <c r="G87" s="41" t="n">
        <v>0</v>
      </c>
      <c r="H87" s="40" t="n">
        <f aca="false">IF(MAX(Grid!$E$677:$N$677)&lt;=1,0,1)</f>
        <v>0</v>
      </c>
      <c r="I87" s="40" t="n">
        <f aca="false">H87-G87</f>
        <v>0</v>
      </c>
      <c r="J87" s="48" t="n">
        <v>0</v>
      </c>
      <c r="K87" s="35" t="str">
        <f aca="false">IF(ISERROR(I87),"FAIL",IF(ABS(I87)&lt;=J87,"PASS","FAIL"))</f>
        <v>PASS</v>
      </c>
    </row>
    <row r="88" customFormat="false" ht="30" hidden="false" customHeight="true" outlineLevel="0" collapsed="false">
      <c r="B88" s="37" t="n">
        <v>78</v>
      </c>
      <c r="C88" s="9" t="s">
        <v>232</v>
      </c>
      <c r="D88" s="9" t="s">
        <v>303</v>
      </c>
      <c r="E88" s="47" t="s">
        <v>343</v>
      </c>
      <c r="F88" s="38" t="s">
        <v>305</v>
      </c>
      <c r="G88" s="41" t="n">
        <v>0</v>
      </c>
      <c r="H88" s="40" t="n">
        <f aca="false">Grid!D747+NPV(Grid!$C$749,Grid!$E$747:$N$747)</f>
        <v>0</v>
      </c>
      <c r="I88" s="40" t="n">
        <f aca="false">H88-G88</f>
        <v>0</v>
      </c>
      <c r="J88" s="48" t="n">
        <v>1E-005</v>
      </c>
      <c r="K88" s="35" t="str">
        <f aca="false">IF(ISERROR(I88),"FAIL",IF(ABS(I88)&lt;=J88,"PASS","FAIL"))</f>
        <v>PASS</v>
      </c>
    </row>
    <row r="89" customFormat="false" ht="30" hidden="false" customHeight="true" outlineLevel="0" collapsed="false">
      <c r="B89" s="37" t="n">
        <v>79</v>
      </c>
      <c r="C89" s="9" t="s">
        <v>232</v>
      </c>
      <c r="D89" s="9" t="s">
        <v>303</v>
      </c>
      <c r="E89" s="47" t="s">
        <v>344</v>
      </c>
      <c r="F89" s="38" t="s">
        <v>305</v>
      </c>
      <c r="G89" s="41" t="n">
        <v>0</v>
      </c>
      <c r="H89" s="40" t="n">
        <f aca="false">IF(MAX(Grid!$E$730:$N$730)&lt;=1,0,1)</f>
        <v>0</v>
      </c>
      <c r="I89" s="40" t="n">
        <f aca="false">H89-G89</f>
        <v>0</v>
      </c>
      <c r="J89" s="48" t="n">
        <v>0</v>
      </c>
      <c r="K89" s="35" t="str">
        <f aca="false">IF(ISERROR(I89),"FAIL",IF(ABS(I89)&lt;=J89,"PASS","FAIL"))</f>
        <v>PASS</v>
      </c>
    </row>
    <row r="90" customFormat="false" ht="30" hidden="false" customHeight="true" outlineLevel="0" collapsed="false">
      <c r="B90" s="37" t="n">
        <v>80</v>
      </c>
      <c r="C90" s="9" t="s">
        <v>232</v>
      </c>
      <c r="D90" s="9" t="s">
        <v>303</v>
      </c>
      <c r="E90" s="47" t="s">
        <v>345</v>
      </c>
      <c r="F90" s="38" t="s">
        <v>305</v>
      </c>
      <c r="G90" s="41" t="n">
        <v>0</v>
      </c>
      <c r="H90" s="40" t="n">
        <f aca="false">Grid!D800+NPV(Grid!$C$802,Grid!$E$800:$N$800)</f>
        <v>0</v>
      </c>
      <c r="I90" s="40" t="n">
        <f aca="false">H90-G90</f>
        <v>0</v>
      </c>
      <c r="J90" s="48" t="n">
        <v>1E-005</v>
      </c>
      <c r="K90" s="35" t="str">
        <f aca="false">IF(ISERROR(I90),"FAIL",IF(ABS(I90)&lt;=J90,"PASS","FAIL"))</f>
        <v>PASS</v>
      </c>
    </row>
    <row r="91" customFormat="false" ht="30" hidden="false" customHeight="true" outlineLevel="0" collapsed="false">
      <c r="B91" s="37" t="n">
        <v>81</v>
      </c>
      <c r="C91" s="9" t="s">
        <v>232</v>
      </c>
      <c r="D91" s="9" t="s">
        <v>303</v>
      </c>
      <c r="E91" s="47" t="s">
        <v>346</v>
      </c>
      <c r="F91" s="38" t="s">
        <v>305</v>
      </c>
      <c r="G91" s="41" t="n">
        <v>0</v>
      </c>
      <c r="H91" s="40" t="n">
        <f aca="false">IF(MAX(Grid!$E$783:$N$783)&lt;=1,0,1)</f>
        <v>0</v>
      </c>
      <c r="I91" s="40" t="n">
        <f aca="false">H91-G91</f>
        <v>0</v>
      </c>
      <c r="J91" s="48" t="n">
        <v>0</v>
      </c>
      <c r="K91" s="35" t="str">
        <f aca="false">IF(ISERROR(I91),"FAIL",IF(ABS(I91)&lt;=J91,"PASS","FAIL"))</f>
        <v>PASS</v>
      </c>
    </row>
    <row r="92" customFormat="false" ht="15" hidden="false" customHeight="true" outlineLevel="0" collapsed="false">
      <c r="B92" s="37" t="n">
        <v>82</v>
      </c>
      <c r="C92" s="9" t="s">
        <v>281</v>
      </c>
      <c r="D92" s="9" t="s">
        <v>303</v>
      </c>
      <c r="E92" s="47" t="s">
        <v>347</v>
      </c>
      <c r="F92" s="38" t="s">
        <v>305</v>
      </c>
      <c r="G92" s="41" t="n">
        <v>0</v>
      </c>
      <c r="H92" s="40" t="n">
        <f aca="false">Sensitivity!D50+NPV(Sensitivity!$C$52,Sensitivity!$E$50:$N$50)</f>
        <v>7.7875483839307E-012</v>
      </c>
      <c r="I92" s="40" t="n">
        <f aca="false">H92-G92</f>
        <v>7.7875483839307E-012</v>
      </c>
      <c r="J92" s="48" t="n">
        <v>1E-005</v>
      </c>
      <c r="K92" s="35" t="str">
        <f aca="false">IF(ISERROR(I92),"FAIL",IF(ABS(I92)&lt;=J92,"PASS","FAIL"))</f>
        <v>PASS</v>
      </c>
    </row>
    <row r="93" customFormat="false" ht="30" hidden="false" customHeight="true" outlineLevel="0" collapsed="false">
      <c r="B93" s="37" t="n">
        <v>83</v>
      </c>
      <c r="C93" s="9" t="s">
        <v>281</v>
      </c>
      <c r="D93" s="9" t="s">
        <v>303</v>
      </c>
      <c r="E93" s="47" t="s">
        <v>348</v>
      </c>
      <c r="F93" s="38" t="s">
        <v>305</v>
      </c>
      <c r="G93" s="41" t="n">
        <v>0</v>
      </c>
      <c r="H93" s="40" t="n">
        <f aca="false">IF(MAX(Sensitivity!$E$33:$N$33)&lt;=1,0,1)</f>
        <v>0</v>
      </c>
      <c r="I93" s="40" t="n">
        <f aca="false">H93-G93</f>
        <v>0</v>
      </c>
      <c r="J93" s="48" t="n">
        <v>0</v>
      </c>
      <c r="K93" s="35" t="str">
        <f aca="false">IF(ISERROR(I93),"FAIL",IF(ABS(I93)&lt;=J93,"PASS","FAIL"))</f>
        <v>PASS</v>
      </c>
    </row>
    <row r="94" customFormat="false" ht="15" hidden="false" customHeight="true" outlineLevel="0" collapsed="false">
      <c r="B94" s="37" t="n">
        <v>84</v>
      </c>
      <c r="C94" s="9" t="s">
        <v>281</v>
      </c>
      <c r="D94" s="9" t="s">
        <v>303</v>
      </c>
      <c r="E94" s="47" t="s">
        <v>349</v>
      </c>
      <c r="F94" s="38" t="s">
        <v>305</v>
      </c>
      <c r="G94" s="41" t="n">
        <v>0</v>
      </c>
      <c r="H94" s="40" t="n">
        <f aca="false">Sensitivity!D103+NPV(Sensitivity!$C$105,Sensitivity!$E$103:$N$103)</f>
        <v>0</v>
      </c>
      <c r="I94" s="40" t="n">
        <f aca="false">H94-G94</f>
        <v>0</v>
      </c>
      <c r="J94" s="48" t="n">
        <v>1E-005</v>
      </c>
      <c r="K94" s="35" t="str">
        <f aca="false">IF(ISERROR(I94),"FAIL",IF(ABS(I94)&lt;=J94,"PASS","FAIL"))</f>
        <v>PASS</v>
      </c>
    </row>
    <row r="95" customFormat="false" ht="15" hidden="false" customHeight="true" outlineLevel="0" collapsed="false">
      <c r="B95" s="37" t="n">
        <v>85</v>
      </c>
      <c r="C95" s="9" t="s">
        <v>281</v>
      </c>
      <c r="D95" s="9" t="s">
        <v>303</v>
      </c>
      <c r="E95" s="47" t="s">
        <v>350</v>
      </c>
      <c r="F95" s="38" t="s">
        <v>305</v>
      </c>
      <c r="G95" s="41" t="n">
        <v>0</v>
      </c>
      <c r="H95" s="40" t="n">
        <f aca="false">IF(MAX(Sensitivity!$E$86:$N$86)&lt;=1,0,1)</f>
        <v>0</v>
      </c>
      <c r="I95" s="40" t="n">
        <f aca="false">H95-G95</f>
        <v>0</v>
      </c>
      <c r="J95" s="48" t="n">
        <v>0</v>
      </c>
      <c r="K95" s="35" t="str">
        <f aca="false">IF(ISERROR(I95),"FAIL",IF(ABS(I95)&lt;=J95,"PASS","FAIL"))</f>
        <v>PASS</v>
      </c>
    </row>
    <row r="96" customFormat="false" ht="15" hidden="false" customHeight="true" outlineLevel="0" collapsed="false">
      <c r="B96" s="37" t="n">
        <v>86</v>
      </c>
      <c r="C96" s="9" t="s">
        <v>281</v>
      </c>
      <c r="D96" s="9" t="s">
        <v>303</v>
      </c>
      <c r="E96" s="47" t="s">
        <v>351</v>
      </c>
      <c r="F96" s="38" t="s">
        <v>305</v>
      </c>
      <c r="G96" s="41" t="n">
        <v>0</v>
      </c>
      <c r="H96" s="40" t="n">
        <f aca="false">Sensitivity!D156+NPV(Sensitivity!$C$158,Sensitivity!$E$156:$N$156)</f>
        <v>0</v>
      </c>
      <c r="I96" s="40" t="n">
        <f aca="false">H96-G96</f>
        <v>0</v>
      </c>
      <c r="J96" s="48" t="n">
        <v>1E-005</v>
      </c>
      <c r="K96" s="35" t="str">
        <f aca="false">IF(ISERROR(I96),"FAIL",IF(ABS(I96)&lt;=J96,"PASS","FAIL"))</f>
        <v>PASS</v>
      </c>
    </row>
    <row r="97" customFormat="false" ht="15" hidden="false" customHeight="true" outlineLevel="0" collapsed="false">
      <c r="B97" s="37" t="n">
        <v>87</v>
      </c>
      <c r="C97" s="9" t="s">
        <v>281</v>
      </c>
      <c r="D97" s="9" t="s">
        <v>303</v>
      </c>
      <c r="E97" s="47" t="s">
        <v>352</v>
      </c>
      <c r="F97" s="38" t="s">
        <v>305</v>
      </c>
      <c r="G97" s="41" t="n">
        <v>0</v>
      </c>
      <c r="H97" s="40" t="n">
        <f aca="false">IF(MAX(Sensitivity!$E$139:$N$139)&lt;=1,0,1)</f>
        <v>0</v>
      </c>
      <c r="I97" s="40" t="n">
        <f aca="false">H97-G97</f>
        <v>0</v>
      </c>
      <c r="J97" s="48" t="n">
        <v>0</v>
      </c>
      <c r="K97" s="35" t="str">
        <f aca="false">IF(ISERROR(I97),"FAIL",IF(ABS(I97)&lt;=J97,"PASS","FAIL"))</f>
        <v>PASS</v>
      </c>
    </row>
    <row r="98" customFormat="false" ht="15" hidden="false" customHeight="true" outlineLevel="0" collapsed="false">
      <c r="B98" s="37" t="n">
        <v>88</v>
      </c>
      <c r="C98" s="9" t="s">
        <v>281</v>
      </c>
      <c r="D98" s="9" t="s">
        <v>303</v>
      </c>
      <c r="E98" s="47" t="s">
        <v>353</v>
      </c>
      <c r="F98" s="38" t="s">
        <v>305</v>
      </c>
      <c r="G98" s="41" t="n">
        <v>0</v>
      </c>
      <c r="H98" s="40" t="n">
        <f aca="false">Sensitivity!D209+NPV(Sensitivity!$C$211,Sensitivity!$E$209:$N$209)</f>
        <v>5.96855898038484E-013</v>
      </c>
      <c r="I98" s="40" t="n">
        <f aca="false">H98-G98</f>
        <v>5.96855898038484E-013</v>
      </c>
      <c r="J98" s="48" t="n">
        <v>1E-005</v>
      </c>
      <c r="K98" s="35" t="str">
        <f aca="false">IF(ISERROR(I98),"FAIL",IF(ABS(I98)&lt;=J98,"PASS","FAIL"))</f>
        <v>PASS</v>
      </c>
    </row>
    <row r="99" customFormat="false" ht="15" hidden="false" customHeight="true" outlineLevel="0" collapsed="false">
      <c r="B99" s="37" t="n">
        <v>89</v>
      </c>
      <c r="C99" s="9" t="s">
        <v>281</v>
      </c>
      <c r="D99" s="9" t="s">
        <v>303</v>
      </c>
      <c r="E99" s="47" t="s">
        <v>354</v>
      </c>
      <c r="F99" s="38" t="s">
        <v>305</v>
      </c>
      <c r="G99" s="41" t="n">
        <v>0</v>
      </c>
      <c r="H99" s="40" t="n">
        <f aca="false">IF(MAX(Sensitivity!$E$192:$N$192)&lt;=1,0,1)</f>
        <v>0</v>
      </c>
      <c r="I99" s="40" t="n">
        <f aca="false">H99-G99</f>
        <v>0</v>
      </c>
      <c r="J99" s="48" t="n">
        <v>0</v>
      </c>
      <c r="K99" s="35" t="str">
        <f aca="false">IF(ISERROR(I99),"FAIL",IF(ABS(I99)&lt;=J99,"PASS","FAIL"))</f>
        <v>PASS</v>
      </c>
    </row>
    <row r="100" customFormat="false" ht="15" hidden="false" customHeight="true" outlineLevel="0" collapsed="false">
      <c r="B100" s="37" t="n">
        <v>90</v>
      </c>
      <c r="C100" s="9" t="s">
        <v>281</v>
      </c>
      <c r="D100" s="9" t="s">
        <v>303</v>
      </c>
      <c r="E100" s="47" t="s">
        <v>355</v>
      </c>
      <c r="F100" s="38" t="s">
        <v>305</v>
      </c>
      <c r="G100" s="41" t="n">
        <v>0</v>
      </c>
      <c r="H100" s="40" t="n">
        <f aca="false">Sensitivity!D262+NPV(Sensitivity!$C$264,Sensitivity!$E$262:$N$262)</f>
        <v>0</v>
      </c>
      <c r="I100" s="40" t="n">
        <f aca="false">H100-G100</f>
        <v>0</v>
      </c>
      <c r="J100" s="48" t="n">
        <v>1E-005</v>
      </c>
      <c r="K100" s="35" t="str">
        <f aca="false">IF(ISERROR(I100),"FAIL",IF(ABS(I100)&lt;=J100,"PASS","FAIL"))</f>
        <v>PASS</v>
      </c>
    </row>
    <row r="101" customFormat="false" ht="15" hidden="false" customHeight="true" outlineLevel="0" collapsed="false">
      <c r="B101" s="37" t="n">
        <v>91</v>
      </c>
      <c r="C101" s="9" t="s">
        <v>281</v>
      </c>
      <c r="D101" s="9" t="s">
        <v>303</v>
      </c>
      <c r="E101" s="47" t="s">
        <v>356</v>
      </c>
      <c r="F101" s="38" t="s">
        <v>305</v>
      </c>
      <c r="G101" s="41" t="n">
        <v>0</v>
      </c>
      <c r="H101" s="40" t="n">
        <f aca="false">IF(MAX(Sensitivity!$E$245:$N$245)&lt;=1,0,1)</f>
        <v>0</v>
      </c>
      <c r="I101" s="40" t="n">
        <f aca="false">H101-G101</f>
        <v>0</v>
      </c>
      <c r="J101" s="48" t="n">
        <v>0</v>
      </c>
      <c r="K101" s="35" t="str">
        <f aca="false">IF(ISERROR(I101),"FAIL",IF(ABS(I101)&lt;=J101,"PASS","FAIL"))</f>
        <v>PASS</v>
      </c>
    </row>
    <row r="102" customFormat="false" ht="15" hidden="false" customHeight="true" outlineLevel="0" collapsed="false">
      <c r="B102" s="37" t="n">
        <v>92</v>
      </c>
      <c r="C102" s="9" t="s">
        <v>281</v>
      </c>
      <c r="D102" s="9" t="s">
        <v>303</v>
      </c>
      <c r="E102" s="47" t="s">
        <v>357</v>
      </c>
      <c r="F102" s="38" t="s">
        <v>305</v>
      </c>
      <c r="G102" s="41" t="n">
        <v>0</v>
      </c>
      <c r="H102" s="40" t="n">
        <f aca="false">Sensitivity!D315+NPV(Sensitivity!$C$317,Sensitivity!$E$315:$N$315)</f>
        <v>0</v>
      </c>
      <c r="I102" s="40" t="n">
        <f aca="false">H102-G102</f>
        <v>0</v>
      </c>
      <c r="J102" s="48" t="n">
        <v>1E-005</v>
      </c>
      <c r="K102" s="35" t="str">
        <f aca="false">IF(ISERROR(I102),"FAIL",IF(ABS(I102)&lt;=J102,"PASS","FAIL"))</f>
        <v>PASS</v>
      </c>
    </row>
    <row r="103" customFormat="false" ht="15" hidden="false" customHeight="true" outlineLevel="0" collapsed="false">
      <c r="B103" s="37" t="n">
        <v>93</v>
      </c>
      <c r="C103" s="9" t="s">
        <v>281</v>
      </c>
      <c r="D103" s="9" t="s">
        <v>303</v>
      </c>
      <c r="E103" s="47" t="s">
        <v>358</v>
      </c>
      <c r="F103" s="38" t="s">
        <v>305</v>
      </c>
      <c r="G103" s="41" t="n">
        <v>0</v>
      </c>
      <c r="H103" s="40" t="n">
        <f aca="false">IF(MAX(Sensitivity!$E$298:$N$298)&lt;=1,0,1)</f>
        <v>0</v>
      </c>
      <c r="I103" s="40" t="n">
        <f aca="false">H103-G103</f>
        <v>0</v>
      </c>
      <c r="J103" s="48" t="n">
        <v>0</v>
      </c>
      <c r="K103" s="35" t="str">
        <f aca="false">IF(ISERROR(I103),"FAIL",IF(ABS(I103)&lt;=J103,"PASS","FAIL"))</f>
        <v>PASS</v>
      </c>
    </row>
    <row r="104" customFormat="false" ht="15" hidden="false" customHeight="true" outlineLevel="0" collapsed="false">
      <c r="B104" s="37" t="n">
        <v>94</v>
      </c>
      <c r="C104" s="9" t="s">
        <v>281</v>
      </c>
      <c r="D104" s="9" t="s">
        <v>303</v>
      </c>
      <c r="E104" s="47" t="s">
        <v>359</v>
      </c>
      <c r="F104" s="38" t="s">
        <v>305</v>
      </c>
      <c r="G104" s="41" t="n">
        <v>0</v>
      </c>
      <c r="H104" s="40" t="n">
        <f aca="false">Sensitivity!D368+NPV(Sensitivity!$C$370,Sensitivity!$E$368:$N$368)</f>
        <v>0</v>
      </c>
      <c r="I104" s="40" t="n">
        <f aca="false">H104-G104</f>
        <v>0</v>
      </c>
      <c r="J104" s="48" t="n">
        <v>1E-005</v>
      </c>
      <c r="K104" s="35" t="str">
        <f aca="false">IF(ISERROR(I104),"FAIL",IF(ABS(I104)&lt;=J104,"PASS","FAIL"))</f>
        <v>PASS</v>
      </c>
    </row>
    <row r="105" customFormat="false" ht="15" hidden="false" customHeight="true" outlineLevel="0" collapsed="false">
      <c r="B105" s="37" t="n">
        <v>95</v>
      </c>
      <c r="C105" s="9" t="s">
        <v>281</v>
      </c>
      <c r="D105" s="9" t="s">
        <v>303</v>
      </c>
      <c r="E105" s="47" t="s">
        <v>360</v>
      </c>
      <c r="F105" s="38" t="s">
        <v>305</v>
      </c>
      <c r="G105" s="41" t="n">
        <v>0</v>
      </c>
      <c r="H105" s="40" t="n">
        <f aca="false">IF(MAX(Sensitivity!$E$351:$N$351)&lt;=1,0,1)</f>
        <v>0</v>
      </c>
      <c r="I105" s="40" t="n">
        <f aca="false">H105-G105</f>
        <v>0</v>
      </c>
      <c r="J105" s="48" t="n">
        <v>0</v>
      </c>
      <c r="K105" s="35" t="str">
        <f aca="false">IF(ISERROR(I105),"FAIL",IF(ABS(I105)&lt;=J105,"PASS","FAIL"))</f>
        <v>PASS</v>
      </c>
    </row>
    <row r="106" customFormat="false" ht="30" hidden="false" customHeight="true" outlineLevel="0" collapsed="false">
      <c r="B106" s="37" t="n">
        <v>96</v>
      </c>
      <c r="C106" s="9" t="s">
        <v>281</v>
      </c>
      <c r="D106" s="9" t="s">
        <v>303</v>
      </c>
      <c r="E106" s="47" t="s">
        <v>361</v>
      </c>
      <c r="F106" s="38" t="s">
        <v>305</v>
      </c>
      <c r="G106" s="41" t="n">
        <v>0</v>
      </c>
      <c r="H106" s="40" t="n">
        <f aca="false">Sensitivity!D421+NPV(Sensitivity!$C$423,Sensitivity!$E$421:$N$421)</f>
        <v>0</v>
      </c>
      <c r="I106" s="40" t="n">
        <f aca="false">H106-G106</f>
        <v>0</v>
      </c>
      <c r="J106" s="48" t="n">
        <v>1E-005</v>
      </c>
      <c r="K106" s="35" t="str">
        <f aca="false">IF(ISERROR(I106),"FAIL",IF(ABS(I106)&lt;=J106,"PASS","FAIL"))</f>
        <v>PASS</v>
      </c>
    </row>
    <row r="107" customFormat="false" ht="30" hidden="false" customHeight="true" outlineLevel="0" collapsed="false">
      <c r="B107" s="37" t="n">
        <v>97</v>
      </c>
      <c r="C107" s="9" t="s">
        <v>281</v>
      </c>
      <c r="D107" s="9" t="s">
        <v>303</v>
      </c>
      <c r="E107" s="47" t="s">
        <v>362</v>
      </c>
      <c r="F107" s="38" t="s">
        <v>305</v>
      </c>
      <c r="G107" s="41" t="n">
        <v>0</v>
      </c>
      <c r="H107" s="40" t="n">
        <f aca="false">IF(MAX(Sensitivity!$E$404:$N$404)&lt;=1,0,1)</f>
        <v>0</v>
      </c>
      <c r="I107" s="40" t="n">
        <f aca="false">H107-G107</f>
        <v>0</v>
      </c>
      <c r="J107" s="48" t="n">
        <v>0</v>
      </c>
      <c r="K107" s="35" t="str">
        <f aca="false">IF(ISERROR(I107),"FAIL",IF(ABS(I107)&lt;=J107,"PASS","FAIL"))</f>
        <v>PASS</v>
      </c>
    </row>
    <row r="108" customFormat="false" ht="30" hidden="false" customHeight="true" outlineLevel="0" collapsed="false">
      <c r="B108" s="37" t="n">
        <v>98</v>
      </c>
      <c r="C108" s="9" t="s">
        <v>222</v>
      </c>
      <c r="D108" s="9" t="s">
        <v>303</v>
      </c>
      <c r="E108" s="47" t="s">
        <v>363</v>
      </c>
      <c r="F108" s="38" t="s">
        <v>305</v>
      </c>
      <c r="G108" s="41" t="n">
        <v>0</v>
      </c>
      <c r="H108" s="40" t="n">
        <f aca="false">Thresholds!D51+NPV(Thresholds!$C$53,Thresholds!$E$51:$N$51)</f>
        <v>0</v>
      </c>
      <c r="I108" s="40" t="n">
        <f aca="false">H108-G108</f>
        <v>0</v>
      </c>
      <c r="J108" s="48" t="n">
        <v>1E-005</v>
      </c>
      <c r="K108" s="35" t="str">
        <f aca="false">IF(ISERROR(I108),"FAIL",IF(ABS(I108)&lt;=J108,"PASS","FAIL"))</f>
        <v>PASS</v>
      </c>
    </row>
    <row r="109" customFormat="false" ht="30" hidden="false" customHeight="true" outlineLevel="0" collapsed="false">
      <c r="B109" s="37" t="n">
        <v>99</v>
      </c>
      <c r="C109" s="9" t="s">
        <v>222</v>
      </c>
      <c r="D109" s="9" t="s">
        <v>303</v>
      </c>
      <c r="E109" s="47" t="s">
        <v>364</v>
      </c>
      <c r="F109" s="38" t="s">
        <v>305</v>
      </c>
      <c r="G109" s="41" t="n">
        <v>0</v>
      </c>
      <c r="H109" s="40" t="n">
        <f aca="false">IF(MAX(Thresholds!$E$34:$N$34)&lt;=1,0,1)</f>
        <v>0</v>
      </c>
      <c r="I109" s="40" t="n">
        <f aca="false">H109-G109</f>
        <v>0</v>
      </c>
      <c r="J109" s="48" t="n">
        <v>0</v>
      </c>
      <c r="K109" s="35" t="str">
        <f aca="false">IF(ISERROR(I109),"FAIL",IF(ABS(I109)&lt;=J109,"PASS","FAIL"))</f>
        <v>PASS</v>
      </c>
    </row>
    <row r="110" customFormat="false" ht="30" hidden="false" customHeight="true" outlineLevel="0" collapsed="false">
      <c r="B110" s="37" t="n">
        <v>100</v>
      </c>
      <c r="C110" s="9" t="s">
        <v>222</v>
      </c>
      <c r="D110" s="9" t="s">
        <v>303</v>
      </c>
      <c r="E110" s="47" t="s">
        <v>365</v>
      </c>
      <c r="F110" s="38" t="s">
        <v>305</v>
      </c>
      <c r="G110" s="41" t="n">
        <v>0</v>
      </c>
      <c r="H110" s="40" t="n">
        <f aca="false">Thresholds!$C$53-Inputs!$C$46</f>
        <v>0</v>
      </c>
      <c r="I110" s="40" t="n">
        <f aca="false">H110-G110</f>
        <v>0</v>
      </c>
      <c r="J110" s="48" t="n">
        <v>1E-006</v>
      </c>
      <c r="K110" s="35" t="str">
        <f aca="false">IF(ISERROR(I110),"FAIL",IF(ABS(I110)&lt;=J110,"PASS","FAIL"))</f>
        <v>PASS</v>
      </c>
    </row>
    <row r="111" customFormat="false" ht="30" hidden="false" customHeight="true" outlineLevel="0" collapsed="false">
      <c r="B111" s="37" t="n">
        <v>101</v>
      </c>
      <c r="C111" s="9" t="s">
        <v>222</v>
      </c>
      <c r="D111" s="9" t="s">
        <v>303</v>
      </c>
      <c r="E111" s="47" t="s">
        <v>366</v>
      </c>
      <c r="F111" s="38" t="s">
        <v>305</v>
      </c>
      <c r="G111" s="41" t="n">
        <v>0</v>
      </c>
      <c r="H111" s="40" t="n">
        <f aca="false">Thresholds!D111+NPV(Thresholds!$C$113,Thresholds!$E$111:$N$111)</f>
        <v>0</v>
      </c>
      <c r="I111" s="40" t="n">
        <f aca="false">H111-G111</f>
        <v>0</v>
      </c>
      <c r="J111" s="48" t="n">
        <v>1E-005</v>
      </c>
      <c r="K111" s="35" t="str">
        <f aca="false">IF(ISERROR(I111),"FAIL",IF(ABS(I111)&lt;=J111,"PASS","FAIL"))</f>
        <v>PASS</v>
      </c>
    </row>
    <row r="112" customFormat="false" ht="30" hidden="false" customHeight="true" outlineLevel="0" collapsed="false">
      <c r="B112" s="37" t="n">
        <v>102</v>
      </c>
      <c r="C112" s="9" t="s">
        <v>222</v>
      </c>
      <c r="D112" s="9" t="s">
        <v>303</v>
      </c>
      <c r="E112" s="47" t="s">
        <v>367</v>
      </c>
      <c r="F112" s="38" t="s">
        <v>305</v>
      </c>
      <c r="G112" s="41" t="n">
        <v>0</v>
      </c>
      <c r="H112" s="40" t="n">
        <f aca="false">IF(MAX(Thresholds!$E$94:$N$94)&lt;=1,0,1)</f>
        <v>0</v>
      </c>
      <c r="I112" s="40" t="n">
        <f aca="false">H112-G112</f>
        <v>0</v>
      </c>
      <c r="J112" s="48" t="n">
        <v>0</v>
      </c>
      <c r="K112" s="35" t="str">
        <f aca="false">IF(ISERROR(I112),"FAIL",IF(ABS(I112)&lt;=J112,"PASS","FAIL"))</f>
        <v>PASS</v>
      </c>
    </row>
    <row r="113" customFormat="false" ht="30" hidden="false" customHeight="true" outlineLevel="0" collapsed="false">
      <c r="B113" s="37" t="n">
        <v>103</v>
      </c>
      <c r="C113" s="9" t="s">
        <v>222</v>
      </c>
      <c r="D113" s="9" t="s">
        <v>303</v>
      </c>
      <c r="E113" s="47" t="s">
        <v>368</v>
      </c>
      <c r="F113" s="38" t="s">
        <v>305</v>
      </c>
      <c r="G113" s="41" t="n">
        <v>0</v>
      </c>
      <c r="H113" s="40" t="n">
        <f aca="false">Thresholds!$C$113-Inputs!$C$46</f>
        <v>0</v>
      </c>
      <c r="I113" s="40" t="n">
        <f aca="false">H113-G113</f>
        <v>0</v>
      </c>
      <c r="J113" s="48" t="n">
        <v>1E-006</v>
      </c>
      <c r="K113" s="35" t="str">
        <f aca="false">IF(ISERROR(I113),"FAIL",IF(ABS(I113)&lt;=J113,"PASS","FAIL"))</f>
        <v>PASS</v>
      </c>
    </row>
    <row r="114" customFormat="false" ht="15" hidden="false" customHeight="true" outlineLevel="0" collapsed="false">
      <c r="B114" s="37" t="n">
        <v>104</v>
      </c>
      <c r="C114" s="9" t="s">
        <v>232</v>
      </c>
      <c r="D114" s="9" t="s">
        <v>303</v>
      </c>
      <c r="E114" s="47" t="s">
        <v>369</v>
      </c>
      <c r="F114" s="38" t="s">
        <v>305</v>
      </c>
      <c r="G114" s="41" t="n">
        <v>0</v>
      </c>
      <c r="H114" s="40" t="n">
        <f aca="false">Grid!$D$8-Model!$C$52</f>
        <v>0</v>
      </c>
      <c r="I114" s="40" t="n">
        <f aca="false">H114-G114</f>
        <v>0</v>
      </c>
      <c r="J114" s="48" t="n">
        <v>1E-009</v>
      </c>
      <c r="K114" s="35" t="str">
        <f aca="false">IF(ISERROR(I114),"FAIL",IF(ABS(I114)&lt;=J114,"PASS","FAIL"))</f>
        <v>PASS</v>
      </c>
    </row>
    <row r="115" customFormat="false" ht="30" hidden="false" customHeight="true" outlineLevel="0" collapsed="false">
      <c r="B115" s="37" t="n">
        <v>105</v>
      </c>
      <c r="C115" s="9" t="s">
        <v>198</v>
      </c>
      <c r="D115" s="9" t="s">
        <v>303</v>
      </c>
      <c r="E115" s="47" t="s">
        <v>370</v>
      </c>
      <c r="F115" s="38" t="s">
        <v>305</v>
      </c>
      <c r="G115" s="41" t="n">
        <v>0</v>
      </c>
      <c r="H115" s="40" t="n">
        <f aca="false">Open_Access!$C$112-Inputs!$C$36</f>
        <v>0</v>
      </c>
      <c r="I115" s="40" t="n">
        <f aca="false">H115-G115</f>
        <v>0</v>
      </c>
      <c r="J115" s="48" t="n">
        <v>0</v>
      </c>
      <c r="K115" s="35" t="str">
        <f aca="false">IF(ISERROR(I115),"FAIL",IF(ABS(I115)&lt;=J115,"PASS","FAIL"))</f>
        <v>PASS</v>
      </c>
    </row>
  </sheetData>
  <mergeCells count="4">
    <mergeCell ref="C5:D5"/>
    <mergeCell ref="C6:D6"/>
    <mergeCell ref="C7:D7"/>
    <mergeCell ref="C8:D8"/>
  </mergeCells>
  <conditionalFormatting sqref="K11:K115">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2026-09-25T06:28:59Z</dcterms:created>
  <dc:creator>openpyxl</dc:creator>
  <dc:description/>
  <dc:language>en-US</dc:language>
  <cp:lastModifiedBy/>
  <dcterms:modified xsi:type="dcterms:W3CDTF">2026-09-25T06:29:00Z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